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1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sktop\考勤\"/>
    </mc:Choice>
  </mc:AlternateContent>
  <xr:revisionPtr revIDLastSave="0" documentId="13_ncr:8001_{059CA7D9-EE53-4284-91A6-CE3BE0A0661A}" xr6:coauthVersionLast="47" xr6:coauthVersionMax="47" xr10:uidLastSave="{00000000-0000-0000-0000-000000000000}"/>
  <bookViews>
    <workbookView xWindow="28680" yWindow="-120" windowWidth="29040" windowHeight="15840" tabRatio="905" activeTab="12" xr2:uid="{00000000-000D-0000-FFFF-FFFF00000000}"/>
  </bookViews>
  <sheets>
    <sheet name="祝广海流12" sheetId="2" r:id="rId1"/>
    <sheet name="固定板1胡银竹" sheetId="11" r:id="rId2"/>
    <sheet name="流27葛小军" sheetId="40" r:id="rId3"/>
    <sheet name="流水线26祝广玲" sheetId="46" r:id="rId4"/>
    <sheet name="一汽单板" sheetId="25" r:id="rId5"/>
    <sheet name="流15" sheetId="49" r:id="rId6"/>
    <sheet name="王静固定板2" sheetId="24" r:id="rId7"/>
    <sheet name="流25史婷婷" sheetId="37" r:id="rId8"/>
    <sheet name="外包 黄金超" sheetId="51" r:id="rId9"/>
    <sheet name="奚云军DW车架" sheetId="54" r:id="rId10"/>
    <sheet name="刘金金DW仪表" sheetId="50" r:id="rId11"/>
    <sheet name="李树森DW小线" sheetId="56" r:id="rId12"/>
    <sheet name="间接" sheetId="8" r:id="rId13"/>
    <sheet name="质量" sheetId="48" r:id="rId14"/>
    <sheet name="劳务工" sheetId="45" r:id="rId15"/>
    <sheet name="正式工餐补" sheetId="33" r:id="rId16"/>
    <sheet name="劳务工餐补" sheetId="35" r:id="rId17"/>
    <sheet name="工时汇总" sheetId="32" r:id="rId18"/>
    <sheet name="Sheet1" sheetId="57" r:id="rId19"/>
  </sheets>
  <definedNames>
    <definedName name="_xlnm._FilterDatabase" localSheetId="17" hidden="1">工时汇总!$A$1:$AJ$243</definedName>
    <definedName name="_xlnm._FilterDatabase" localSheetId="15" hidden="1">正式工餐补!$A$2:$AI$94</definedName>
    <definedName name="_xlnm.Print_Area" localSheetId="1">固定板1胡银竹!$A$1:$AM$69</definedName>
    <definedName name="_xlnm.Print_Area" localSheetId="11">李树森DW小线!$A$1:$AM$26</definedName>
    <definedName name="_xlnm.Print_Area" localSheetId="10">刘金金DW仪表!$A$1:$AM$62</definedName>
    <definedName name="_xlnm.Print_Area" localSheetId="5">流15!$A$1:$AM$101</definedName>
    <definedName name="_xlnm.Print_Area" localSheetId="7">流25史婷婷!$A$1:$AM$106</definedName>
    <definedName name="_xlnm.Print_Area" localSheetId="2">流27葛小军!$A$1:$AM$72</definedName>
    <definedName name="_xlnm.Print_Area" localSheetId="3">流水线26祝广玲!$A$1:$AM$86</definedName>
    <definedName name="_xlnm.Print_Area" localSheetId="8">'外包 黄金超'!$A$1:$AM$21</definedName>
    <definedName name="_xlnm.Print_Area" localSheetId="6">王静固定板2!$A$1:$AM$60</definedName>
    <definedName name="_xlnm.Print_Area" localSheetId="9">奚云军DW车架!$A$1:$AM$44</definedName>
    <definedName name="_xlnm.Print_Area" localSheetId="4">一汽单板!$A$1:$AM$35</definedName>
    <definedName name="_xlnm.Print_Area" localSheetId="0">祝广海流12!$A$1:$AM$87</definedName>
    <definedName name="_xlnm.Print_Titles" localSheetId="1">固定板1胡银竹!$1:$5</definedName>
    <definedName name="_xlnm.Print_Titles" localSheetId="12">间接!$1:$5</definedName>
    <definedName name="_xlnm.Print_Titles" localSheetId="14">劳务工!$1:$5</definedName>
    <definedName name="_xlnm.Print_Titles" localSheetId="11">李树森DW小线!$1:$5</definedName>
    <definedName name="_xlnm.Print_Titles" localSheetId="10">刘金金DW仪表!$1:$5</definedName>
    <definedName name="_xlnm.Print_Titles" localSheetId="5">流15!$1:$5</definedName>
    <definedName name="_xlnm.Print_Titles" localSheetId="7">流25史婷婷!$1:$5</definedName>
    <definedName name="_xlnm.Print_Titles" localSheetId="2">流27葛小军!$1:$5</definedName>
    <definedName name="_xlnm.Print_Titles" localSheetId="3">流水线26祝广玲!$1:$5</definedName>
    <definedName name="_xlnm.Print_Titles" localSheetId="8">'外包 黄金超'!$1:$5</definedName>
    <definedName name="_xlnm.Print_Titles" localSheetId="6">王静固定板2!$1:$5</definedName>
    <definedName name="_xlnm.Print_Titles" localSheetId="9">奚云军DW车架!$1:$5</definedName>
    <definedName name="_xlnm.Print_Titles" localSheetId="4">一汽单板!$1:$5</definedName>
    <definedName name="_xlnm.Print_Titles" localSheetId="13">质量!$1:$5</definedName>
    <definedName name="_xlnm.Print_Titles" localSheetId="0">祝广海流12!$1:$5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0" i="40" l="1"/>
  <c r="AL60" i="40"/>
  <c r="AK60" i="40"/>
  <c r="AJ60" i="40"/>
  <c r="AM42" i="50" l="1"/>
  <c r="AL42" i="50"/>
  <c r="AK42" i="50"/>
  <c r="AJ42" i="50"/>
  <c r="AM45" i="50"/>
  <c r="AL45" i="50"/>
  <c r="AK45" i="50"/>
  <c r="AJ45" i="50"/>
  <c r="AM18" i="54"/>
  <c r="AL18" i="54"/>
  <c r="AK18" i="54"/>
  <c r="AJ18" i="54"/>
  <c r="AM21" i="54"/>
  <c r="AL21" i="54"/>
  <c r="AK21" i="54"/>
  <c r="AJ21" i="54"/>
  <c r="AM72" i="46" l="1"/>
  <c r="AL72" i="46"/>
  <c r="AK72" i="46"/>
  <c r="AJ72" i="46"/>
  <c r="AM87" i="49"/>
  <c r="AL87" i="49"/>
  <c r="AK87" i="49"/>
  <c r="AJ87" i="49"/>
  <c r="AM84" i="37" l="1"/>
  <c r="AL84" i="37"/>
  <c r="AK84" i="37"/>
  <c r="AJ84" i="37"/>
  <c r="AM63" i="2"/>
  <c r="AL63" i="2"/>
  <c r="AK63" i="2"/>
  <c r="AJ63" i="2"/>
  <c r="AM69" i="2"/>
  <c r="AL69" i="2"/>
  <c r="AK69" i="2"/>
  <c r="AJ69" i="2"/>
  <c r="AM84" i="49" l="1"/>
  <c r="AL84" i="49"/>
  <c r="AK84" i="49"/>
  <c r="AJ84" i="49"/>
  <c r="AM81" i="49"/>
  <c r="AL81" i="49"/>
  <c r="AK81" i="49"/>
  <c r="AJ81" i="49"/>
  <c r="Y87" i="2"/>
  <c r="AM36" i="50" l="1"/>
  <c r="AL36" i="50"/>
  <c r="AK36" i="50"/>
  <c r="AJ36" i="50"/>
  <c r="AM39" i="50"/>
  <c r="AL39" i="50"/>
  <c r="AK39" i="50"/>
  <c r="AJ39" i="50"/>
  <c r="AM96" i="49"/>
  <c r="AL96" i="49"/>
  <c r="AK96" i="49"/>
  <c r="AJ96" i="49"/>
  <c r="AM93" i="49"/>
  <c r="AL93" i="49"/>
  <c r="AK93" i="49"/>
  <c r="AJ93" i="49"/>
  <c r="AM63" i="11" l="1"/>
  <c r="AL63" i="11"/>
  <c r="AK63" i="11"/>
  <c r="AJ63" i="11"/>
  <c r="AM51" i="11"/>
  <c r="AL51" i="11"/>
  <c r="AK51" i="11"/>
  <c r="AJ51" i="11"/>
  <c r="AM75" i="49"/>
  <c r="AL75" i="49"/>
  <c r="AK75" i="49"/>
  <c r="AJ75" i="49"/>
  <c r="AM72" i="49"/>
  <c r="AL72" i="49"/>
  <c r="AK72" i="49"/>
  <c r="AJ72" i="49"/>
  <c r="AM90" i="49"/>
  <c r="AL90" i="49"/>
  <c r="AK90" i="49"/>
  <c r="AJ90" i="49"/>
  <c r="AM78" i="49"/>
  <c r="AL78" i="49"/>
  <c r="AK78" i="49"/>
  <c r="AJ78" i="49"/>
  <c r="AM63" i="46"/>
  <c r="AL63" i="46"/>
  <c r="AK63" i="46"/>
  <c r="AJ63" i="46"/>
  <c r="AM66" i="46"/>
  <c r="AL66" i="46"/>
  <c r="AK66" i="46"/>
  <c r="AJ66" i="46"/>
  <c r="AM81" i="46"/>
  <c r="AL81" i="46"/>
  <c r="AK81" i="46"/>
  <c r="AJ81" i="46"/>
  <c r="AM93" i="37"/>
  <c r="AL93" i="37"/>
  <c r="AK93" i="37"/>
  <c r="AJ93" i="37"/>
  <c r="AM81" i="37"/>
  <c r="AL81" i="37"/>
  <c r="AK81" i="37"/>
  <c r="AJ81" i="37"/>
  <c r="AM54" i="24" l="1"/>
  <c r="AL54" i="24"/>
  <c r="AK54" i="24"/>
  <c r="AJ54" i="24"/>
  <c r="AM69" i="46"/>
  <c r="AL69" i="46"/>
  <c r="AK69" i="46"/>
  <c r="AJ69" i="46"/>
  <c r="AJ33" i="50" l="1"/>
  <c r="AK33" i="50"/>
  <c r="AL33" i="50"/>
  <c r="AM33" i="50"/>
  <c r="AM69" i="49" l="1"/>
  <c r="AL69" i="49"/>
  <c r="AK69" i="49"/>
  <c r="AJ69" i="49"/>
  <c r="AM66" i="49" l="1"/>
  <c r="AL66" i="49"/>
  <c r="AK66" i="49"/>
  <c r="AJ66" i="49"/>
  <c r="AM57" i="24" l="1"/>
  <c r="AL57" i="24"/>
  <c r="AK57" i="24"/>
  <c r="AJ57" i="24"/>
  <c r="AM42" i="54" l="1"/>
  <c r="AL42" i="54"/>
  <c r="AK42" i="54"/>
  <c r="AJ42" i="54"/>
  <c r="J63" i="50" l="1"/>
  <c r="E63" i="50"/>
  <c r="F63" i="50"/>
  <c r="G63" i="50"/>
  <c r="H63" i="50"/>
  <c r="I63" i="50"/>
  <c r="E105" i="37"/>
  <c r="F105" i="37"/>
  <c r="G105" i="37"/>
  <c r="H105" i="37"/>
  <c r="I105" i="37"/>
  <c r="J105" i="37"/>
  <c r="E60" i="24"/>
  <c r="F60" i="24"/>
  <c r="G60" i="24"/>
  <c r="H60" i="24"/>
  <c r="I60" i="24"/>
  <c r="J60" i="24"/>
  <c r="E102" i="49"/>
  <c r="F102" i="49"/>
  <c r="G102" i="49"/>
  <c r="H102" i="49"/>
  <c r="I102" i="49"/>
  <c r="J102" i="49"/>
  <c r="E36" i="25"/>
  <c r="F36" i="25"/>
  <c r="G36" i="25"/>
  <c r="H36" i="25"/>
  <c r="I36" i="25"/>
  <c r="J36" i="25"/>
  <c r="E87" i="46"/>
  <c r="F87" i="46"/>
  <c r="G87" i="46"/>
  <c r="H87" i="46"/>
  <c r="I87" i="46"/>
  <c r="J87" i="46"/>
  <c r="AM18" i="8" l="1"/>
  <c r="AL18" i="8"/>
  <c r="AK18" i="8"/>
  <c r="AJ18" i="8"/>
  <c r="AM15" i="8"/>
  <c r="AL15" i="8"/>
  <c r="AK15" i="8"/>
  <c r="AJ15" i="8"/>
  <c r="AM12" i="8"/>
  <c r="AL12" i="8"/>
  <c r="AK12" i="8"/>
  <c r="AJ12" i="8"/>
  <c r="AM9" i="8"/>
  <c r="AL9" i="8"/>
  <c r="AK9" i="8"/>
  <c r="AJ9" i="8"/>
  <c r="AM6" i="8"/>
  <c r="AL6" i="8"/>
  <c r="AK6" i="8"/>
  <c r="AJ6" i="8"/>
  <c r="AJ9" i="50"/>
  <c r="AK9" i="50"/>
  <c r="AL9" i="50"/>
  <c r="AM9" i="50"/>
  <c r="AJ48" i="50"/>
  <c r="AK48" i="50"/>
  <c r="AL48" i="50"/>
  <c r="AM48" i="50"/>
  <c r="AJ12" i="50"/>
  <c r="AK12" i="50"/>
  <c r="AL12" i="50"/>
  <c r="AM12" i="50"/>
  <c r="AJ15" i="50"/>
  <c r="AK15" i="50"/>
  <c r="AL15" i="50"/>
  <c r="AM15" i="50"/>
  <c r="AJ18" i="50"/>
  <c r="AK18" i="50"/>
  <c r="AL18" i="50"/>
  <c r="AM18" i="50"/>
  <c r="AJ21" i="50"/>
  <c r="AK21" i="50"/>
  <c r="AL21" i="50"/>
  <c r="AM21" i="50"/>
  <c r="AJ24" i="50"/>
  <c r="AK24" i="50"/>
  <c r="AL24" i="50"/>
  <c r="AM24" i="50"/>
  <c r="AJ51" i="50"/>
  <c r="AK51" i="50"/>
  <c r="AL51" i="50"/>
  <c r="AM51" i="50"/>
  <c r="AJ54" i="50"/>
  <c r="AK54" i="50"/>
  <c r="AL54" i="50"/>
  <c r="AM54" i="50"/>
  <c r="AJ27" i="50"/>
  <c r="AK27" i="50"/>
  <c r="AL27" i="50"/>
  <c r="AM27" i="50"/>
  <c r="AJ30" i="50"/>
  <c r="AK30" i="50"/>
  <c r="AL30" i="50"/>
  <c r="AM30" i="50"/>
  <c r="AJ57" i="50"/>
  <c r="AK57" i="50"/>
  <c r="AL57" i="50"/>
  <c r="AM57" i="50"/>
  <c r="AJ60" i="50"/>
  <c r="AK60" i="50"/>
  <c r="AL60" i="50"/>
  <c r="AM60" i="50"/>
  <c r="AM6" i="50"/>
  <c r="AL6" i="50"/>
  <c r="AK6" i="50"/>
  <c r="AJ6" i="50"/>
  <c r="AL9" i="56"/>
  <c r="AJ9" i="56"/>
  <c r="AK9" i="56"/>
  <c r="AM9" i="56"/>
  <c r="AJ12" i="56"/>
  <c r="AK12" i="56"/>
  <c r="AL12" i="56"/>
  <c r="AM12" i="56"/>
  <c r="AJ21" i="56"/>
  <c r="AK21" i="56"/>
  <c r="AL21" i="56"/>
  <c r="AM21" i="56"/>
  <c r="AJ15" i="56"/>
  <c r="AK15" i="56"/>
  <c r="AL15" i="56"/>
  <c r="AM15" i="56"/>
  <c r="AJ24" i="56"/>
  <c r="AK24" i="56"/>
  <c r="AL24" i="56"/>
  <c r="AM24" i="56"/>
  <c r="AJ18" i="56"/>
  <c r="AK18" i="56"/>
  <c r="AL18" i="56"/>
  <c r="AM18" i="56"/>
  <c r="AM6" i="56"/>
  <c r="AL6" i="56"/>
  <c r="AK6" i="56"/>
  <c r="AJ6" i="56"/>
  <c r="AJ33" i="54"/>
  <c r="AK33" i="54"/>
  <c r="AL33" i="54"/>
  <c r="AM33" i="54"/>
  <c r="AJ9" i="54"/>
  <c r="AK9" i="54"/>
  <c r="AL9" i="54"/>
  <c r="AM9" i="54"/>
  <c r="AJ12" i="54"/>
  <c r="AK12" i="54"/>
  <c r="AL12" i="54"/>
  <c r="AM12" i="54"/>
  <c r="AJ24" i="54"/>
  <c r="AK24" i="54"/>
  <c r="AL24" i="54"/>
  <c r="AM24" i="54"/>
  <c r="AJ27" i="54"/>
  <c r="AK27" i="54"/>
  <c r="AL27" i="54"/>
  <c r="AM27" i="54"/>
  <c r="AJ39" i="54"/>
  <c r="AK39" i="54"/>
  <c r="AL39" i="54"/>
  <c r="AM39" i="54"/>
  <c r="AJ30" i="54"/>
  <c r="AK30" i="54"/>
  <c r="AL30" i="54"/>
  <c r="AM30" i="54"/>
  <c r="AJ15" i="54"/>
  <c r="AK15" i="54"/>
  <c r="AL15" i="54"/>
  <c r="AM15" i="54"/>
  <c r="AJ36" i="54"/>
  <c r="AK36" i="54"/>
  <c r="AL36" i="54"/>
  <c r="AM36" i="54"/>
  <c r="AM6" i="54"/>
  <c r="AL6" i="54"/>
  <c r="AK6" i="54"/>
  <c r="AJ6" i="54"/>
  <c r="AL15" i="51"/>
  <c r="AJ9" i="51"/>
  <c r="AK9" i="51"/>
  <c r="AL9" i="51"/>
  <c r="AM9" i="51"/>
  <c r="AJ12" i="51"/>
  <c r="AK12" i="51"/>
  <c r="AL12" i="51"/>
  <c r="AM12" i="51"/>
  <c r="AJ15" i="51"/>
  <c r="AK15" i="51"/>
  <c r="AM15" i="51"/>
  <c r="AJ18" i="51"/>
  <c r="AK18" i="51"/>
  <c r="AL18" i="51"/>
  <c r="AM18" i="51"/>
  <c r="AM6" i="51"/>
  <c r="AL6" i="51"/>
  <c r="AK6" i="51"/>
  <c r="AJ6" i="51"/>
  <c r="AK87" i="37"/>
  <c r="AJ9" i="37"/>
  <c r="AK9" i="37"/>
  <c r="AL9" i="37"/>
  <c r="AM9" i="37"/>
  <c r="AJ12" i="37"/>
  <c r="AK12" i="37"/>
  <c r="AL12" i="37"/>
  <c r="AM12" i="37"/>
  <c r="AJ15" i="37"/>
  <c r="AK15" i="37"/>
  <c r="AL15" i="37"/>
  <c r="AM15" i="37"/>
  <c r="AJ18" i="37"/>
  <c r="AK18" i="37"/>
  <c r="AL18" i="37"/>
  <c r="AM18" i="37"/>
  <c r="AJ21" i="37"/>
  <c r="AK21" i="37"/>
  <c r="AL21" i="37"/>
  <c r="AM21" i="37"/>
  <c r="AJ24" i="37"/>
  <c r="AK24" i="37"/>
  <c r="AL24" i="37"/>
  <c r="AM24" i="37"/>
  <c r="AJ27" i="37"/>
  <c r="AK27" i="37"/>
  <c r="AL27" i="37"/>
  <c r="AM27" i="37"/>
  <c r="AJ30" i="37"/>
  <c r="AK30" i="37"/>
  <c r="AL30" i="37"/>
  <c r="AM30" i="37"/>
  <c r="AJ33" i="37"/>
  <c r="AK33" i="37"/>
  <c r="AL33" i="37"/>
  <c r="AM33" i="37"/>
  <c r="AJ36" i="37"/>
  <c r="AK36" i="37"/>
  <c r="AL36" i="37"/>
  <c r="AM36" i="37"/>
  <c r="AJ39" i="37"/>
  <c r="AK39" i="37"/>
  <c r="AL39" i="37"/>
  <c r="AM39" i="37"/>
  <c r="AJ42" i="37"/>
  <c r="AK42" i="37"/>
  <c r="AL42" i="37"/>
  <c r="AM42" i="37"/>
  <c r="AJ45" i="37"/>
  <c r="AK45" i="37"/>
  <c r="AL45" i="37"/>
  <c r="AM45" i="37"/>
  <c r="AJ48" i="37"/>
  <c r="AK48" i="37"/>
  <c r="AL48" i="37"/>
  <c r="AM48" i="37"/>
  <c r="AJ51" i="37"/>
  <c r="AK51" i="37"/>
  <c r="AL51" i="37"/>
  <c r="AM51" i="37"/>
  <c r="AJ54" i="37"/>
  <c r="AK54" i="37"/>
  <c r="AL54" i="37"/>
  <c r="AM54" i="37"/>
  <c r="AJ57" i="37"/>
  <c r="AK57" i="37"/>
  <c r="AL57" i="37"/>
  <c r="AM57" i="37"/>
  <c r="AJ60" i="37"/>
  <c r="AK60" i="37"/>
  <c r="AL60" i="37"/>
  <c r="AM60" i="37"/>
  <c r="AJ90" i="37"/>
  <c r="AK90" i="37"/>
  <c r="AL90" i="37"/>
  <c r="AM90" i="37"/>
  <c r="AJ63" i="37"/>
  <c r="AK63" i="37"/>
  <c r="AL63" i="37"/>
  <c r="AM63" i="37"/>
  <c r="AJ66" i="37"/>
  <c r="AK66" i="37"/>
  <c r="AL66" i="37"/>
  <c r="AM66" i="37"/>
  <c r="AJ96" i="37"/>
  <c r="AK96" i="37"/>
  <c r="AL96" i="37"/>
  <c r="AM96" i="37"/>
  <c r="AJ99" i="37"/>
  <c r="AK99" i="37"/>
  <c r="AL99" i="37"/>
  <c r="AM99" i="37"/>
  <c r="AJ69" i="37"/>
  <c r="AK69" i="37"/>
  <c r="AL69" i="37"/>
  <c r="AM69" i="37"/>
  <c r="AJ72" i="37"/>
  <c r="AK72" i="37"/>
  <c r="AL72" i="37"/>
  <c r="AM72" i="37"/>
  <c r="AJ75" i="37"/>
  <c r="AK75" i="37"/>
  <c r="AL75" i="37"/>
  <c r="AM75" i="37"/>
  <c r="AJ78" i="37"/>
  <c r="AK78" i="37"/>
  <c r="AL78" i="37"/>
  <c r="AM78" i="37"/>
  <c r="AJ87" i="37"/>
  <c r="AL87" i="37"/>
  <c r="AM87" i="37"/>
  <c r="AJ102" i="37"/>
  <c r="AK102" i="37"/>
  <c r="AL102" i="37"/>
  <c r="AM102" i="37"/>
  <c r="AM6" i="37"/>
  <c r="AL6" i="37"/>
  <c r="AK6" i="37"/>
  <c r="AJ6" i="37"/>
  <c r="AJ9" i="24"/>
  <c r="AK9" i="24"/>
  <c r="AL9" i="24"/>
  <c r="AM9" i="24"/>
  <c r="AJ12" i="24"/>
  <c r="AK12" i="24"/>
  <c r="AL12" i="24"/>
  <c r="AM12" i="24"/>
  <c r="AJ15" i="24"/>
  <c r="AK15" i="24"/>
  <c r="AL15" i="24"/>
  <c r="AM15" i="24"/>
  <c r="AJ18" i="24"/>
  <c r="AK18" i="24"/>
  <c r="AL18" i="24"/>
  <c r="AM18" i="24"/>
  <c r="AJ21" i="24"/>
  <c r="AK21" i="24"/>
  <c r="AL21" i="24"/>
  <c r="AM21" i="24"/>
  <c r="AJ24" i="24"/>
  <c r="AK24" i="24"/>
  <c r="AL24" i="24"/>
  <c r="AM24" i="24"/>
  <c r="AJ27" i="24"/>
  <c r="AK27" i="24"/>
  <c r="AL27" i="24"/>
  <c r="AM27" i="24"/>
  <c r="AJ30" i="24"/>
  <c r="AK30" i="24"/>
  <c r="AL30" i="24"/>
  <c r="AM30" i="24"/>
  <c r="AJ33" i="24"/>
  <c r="AK33" i="24"/>
  <c r="AL33" i="24"/>
  <c r="AM33" i="24"/>
  <c r="AJ36" i="24"/>
  <c r="AK36" i="24"/>
  <c r="AL36" i="24"/>
  <c r="AM36" i="24"/>
  <c r="AJ39" i="24"/>
  <c r="AK39" i="24"/>
  <c r="AL39" i="24"/>
  <c r="AM39" i="24"/>
  <c r="AJ48" i="24"/>
  <c r="AK48" i="24"/>
  <c r="AL48" i="24"/>
  <c r="AM48" i="24"/>
  <c r="AJ42" i="24"/>
  <c r="AK42" i="24"/>
  <c r="AL42" i="24"/>
  <c r="AM42" i="24"/>
  <c r="AJ45" i="24"/>
  <c r="AK45" i="24"/>
  <c r="AL45" i="24"/>
  <c r="AM45" i="24"/>
  <c r="AJ51" i="24"/>
  <c r="AK51" i="24"/>
  <c r="AL51" i="24"/>
  <c r="AM51" i="24"/>
  <c r="AM6" i="24"/>
  <c r="AL6" i="24"/>
  <c r="AK6" i="24"/>
  <c r="AJ6" i="24"/>
  <c r="AL60" i="49"/>
  <c r="AJ9" i="49"/>
  <c r="AK9" i="49"/>
  <c r="AL9" i="49"/>
  <c r="AM9" i="49"/>
  <c r="AJ12" i="49"/>
  <c r="AK12" i="49"/>
  <c r="AL12" i="49"/>
  <c r="AM12" i="49"/>
  <c r="AJ15" i="49"/>
  <c r="AK15" i="49"/>
  <c r="AL15" i="49"/>
  <c r="AM15" i="49"/>
  <c r="AJ18" i="49"/>
  <c r="AK18" i="49"/>
  <c r="AL18" i="49"/>
  <c r="AM18" i="49"/>
  <c r="AJ21" i="49"/>
  <c r="AK21" i="49"/>
  <c r="AL21" i="49"/>
  <c r="AM21" i="49"/>
  <c r="AJ24" i="49"/>
  <c r="AK24" i="49"/>
  <c r="AL24" i="49"/>
  <c r="AM24" i="49"/>
  <c r="AJ27" i="49"/>
  <c r="AK27" i="49"/>
  <c r="AL27" i="49"/>
  <c r="AM27" i="49"/>
  <c r="AJ30" i="49"/>
  <c r="AK30" i="49"/>
  <c r="AL30" i="49"/>
  <c r="AM30" i="49"/>
  <c r="AJ33" i="49"/>
  <c r="AK33" i="49"/>
  <c r="AL33" i="49"/>
  <c r="AM33" i="49"/>
  <c r="AJ36" i="49"/>
  <c r="AK36" i="49"/>
  <c r="AL36" i="49"/>
  <c r="AM36" i="49"/>
  <c r="AJ39" i="49"/>
  <c r="AK39" i="49"/>
  <c r="AL39" i="49"/>
  <c r="AM39" i="49"/>
  <c r="AJ42" i="49"/>
  <c r="AK42" i="49"/>
  <c r="AL42" i="49"/>
  <c r="AM42" i="49"/>
  <c r="AJ45" i="49"/>
  <c r="AK45" i="49"/>
  <c r="AL45" i="49"/>
  <c r="AM45" i="49"/>
  <c r="AJ48" i="49"/>
  <c r="AK48" i="49"/>
  <c r="AL48" i="49"/>
  <c r="AM48" i="49"/>
  <c r="AJ99" i="49"/>
  <c r="AK99" i="49"/>
  <c r="AL99" i="49"/>
  <c r="AM99" i="49"/>
  <c r="AJ51" i="49"/>
  <c r="AK51" i="49"/>
  <c r="AL51" i="49"/>
  <c r="AM51" i="49"/>
  <c r="AJ54" i="49"/>
  <c r="AK54" i="49"/>
  <c r="AL54" i="49"/>
  <c r="AM54" i="49"/>
  <c r="AJ57" i="49"/>
  <c r="AK57" i="49"/>
  <c r="AL57" i="49"/>
  <c r="AM57" i="49"/>
  <c r="AJ60" i="49"/>
  <c r="AK60" i="49"/>
  <c r="AM60" i="49"/>
  <c r="AJ63" i="49"/>
  <c r="AK63" i="49"/>
  <c r="AL63" i="49"/>
  <c r="AM63" i="49"/>
  <c r="AM6" i="49"/>
  <c r="AL6" i="49"/>
  <c r="AK6" i="49"/>
  <c r="AJ6" i="49"/>
  <c r="AK27" i="25"/>
  <c r="AJ9" i="25"/>
  <c r="AK9" i="25"/>
  <c r="AL9" i="25"/>
  <c r="AM9" i="25"/>
  <c r="AJ12" i="25"/>
  <c r="AK12" i="25"/>
  <c r="AL12" i="25"/>
  <c r="AM12" i="25"/>
  <c r="AJ15" i="25"/>
  <c r="AK15" i="25"/>
  <c r="AL15" i="25"/>
  <c r="AM15" i="25"/>
  <c r="AJ18" i="25"/>
  <c r="AK18" i="25"/>
  <c r="AL18" i="25"/>
  <c r="AM18" i="25"/>
  <c r="AJ21" i="25"/>
  <c r="AK21" i="25"/>
  <c r="AL21" i="25"/>
  <c r="AM21" i="25"/>
  <c r="AJ24" i="25"/>
  <c r="AK24" i="25"/>
  <c r="AL24" i="25"/>
  <c r="AM24" i="25"/>
  <c r="AJ27" i="25"/>
  <c r="AL27" i="25"/>
  <c r="AM27" i="25"/>
  <c r="AJ30" i="25"/>
  <c r="AK30" i="25"/>
  <c r="AL30" i="25"/>
  <c r="AM30" i="25"/>
  <c r="AJ33" i="25"/>
  <c r="AK33" i="25"/>
  <c r="AL33" i="25"/>
  <c r="AM33" i="25"/>
  <c r="AM6" i="25"/>
  <c r="AL6" i="25"/>
  <c r="AK6" i="25"/>
  <c r="AJ6" i="25"/>
  <c r="AK60" i="46"/>
  <c r="AJ9" i="46"/>
  <c r="AK9" i="46"/>
  <c r="AL9" i="46"/>
  <c r="AM9" i="46"/>
  <c r="AJ12" i="46"/>
  <c r="AK12" i="46"/>
  <c r="AL12" i="46"/>
  <c r="AM12" i="46"/>
  <c r="AJ15" i="46"/>
  <c r="AK15" i="46"/>
  <c r="AL15" i="46"/>
  <c r="AM15" i="46"/>
  <c r="AJ18" i="46"/>
  <c r="AK18" i="46"/>
  <c r="AL18" i="46"/>
  <c r="AM18" i="46"/>
  <c r="AJ21" i="46"/>
  <c r="AK21" i="46"/>
  <c r="AL21" i="46"/>
  <c r="AM21" i="46"/>
  <c r="AJ24" i="46"/>
  <c r="AK24" i="46"/>
  <c r="AL24" i="46"/>
  <c r="AM24" i="46"/>
  <c r="AJ27" i="46"/>
  <c r="AK27" i="46"/>
  <c r="AL27" i="46"/>
  <c r="AM27" i="46"/>
  <c r="AJ30" i="46"/>
  <c r="AK30" i="46"/>
  <c r="AL30" i="46"/>
  <c r="AM30" i="46"/>
  <c r="AJ33" i="46"/>
  <c r="AK33" i="46"/>
  <c r="AL33" i="46"/>
  <c r="AM33" i="46"/>
  <c r="AJ36" i="46"/>
  <c r="AK36" i="46"/>
  <c r="AL36" i="46"/>
  <c r="AM36" i="46"/>
  <c r="AJ39" i="46"/>
  <c r="AK39" i="46"/>
  <c r="AL39" i="46"/>
  <c r="AM39" i="46"/>
  <c r="AJ42" i="46"/>
  <c r="AK42" i="46"/>
  <c r="AL42" i="46"/>
  <c r="AM42" i="46"/>
  <c r="AJ45" i="46"/>
  <c r="AK45" i="46"/>
  <c r="AL45" i="46"/>
  <c r="AM45" i="46"/>
  <c r="AJ48" i="46"/>
  <c r="AK48" i="46"/>
  <c r="AL48" i="46"/>
  <c r="AM48" i="46"/>
  <c r="AJ51" i="46"/>
  <c r="AK51" i="46"/>
  <c r="AL51" i="46"/>
  <c r="AM51" i="46"/>
  <c r="AJ54" i="46"/>
  <c r="AK54" i="46"/>
  <c r="AL54" i="46"/>
  <c r="AM54" i="46"/>
  <c r="AJ78" i="46"/>
  <c r="AK78" i="46"/>
  <c r="AL78" i="46"/>
  <c r="AM78" i="46"/>
  <c r="AJ75" i="46"/>
  <c r="AK75" i="46"/>
  <c r="AL75" i="46"/>
  <c r="AM75" i="46"/>
  <c r="AJ57" i="46"/>
  <c r="AK57" i="46"/>
  <c r="AL57" i="46"/>
  <c r="AM57" i="46"/>
  <c r="AJ60" i="46"/>
  <c r="AL60" i="46"/>
  <c r="AM60" i="46"/>
  <c r="AJ84" i="46"/>
  <c r="AK84" i="46"/>
  <c r="AL84" i="46"/>
  <c r="AM84" i="46"/>
  <c r="AM6" i="46"/>
  <c r="AL6" i="46"/>
  <c r="AK6" i="46"/>
  <c r="AJ6" i="46"/>
  <c r="AK69" i="40"/>
  <c r="AJ9" i="40"/>
  <c r="AK9" i="40"/>
  <c r="AL9" i="40"/>
  <c r="AM9" i="40"/>
  <c r="AJ12" i="40"/>
  <c r="AK12" i="40"/>
  <c r="AL12" i="40"/>
  <c r="AM12" i="40"/>
  <c r="AJ15" i="40"/>
  <c r="AK15" i="40"/>
  <c r="AL15" i="40"/>
  <c r="AM15" i="40"/>
  <c r="AJ18" i="40"/>
  <c r="AK18" i="40"/>
  <c r="AL18" i="40"/>
  <c r="AM18" i="40"/>
  <c r="AJ21" i="40"/>
  <c r="AK21" i="40"/>
  <c r="AL21" i="40"/>
  <c r="AM21" i="40"/>
  <c r="AJ24" i="40"/>
  <c r="AK24" i="40"/>
  <c r="AL24" i="40"/>
  <c r="AM24" i="40"/>
  <c r="AJ27" i="40"/>
  <c r="AK27" i="40"/>
  <c r="AL27" i="40"/>
  <c r="AM27" i="40"/>
  <c r="AJ30" i="40"/>
  <c r="AK30" i="40"/>
  <c r="AL30" i="40"/>
  <c r="AM30" i="40"/>
  <c r="AJ33" i="40"/>
  <c r="AK33" i="40"/>
  <c r="AL33" i="40"/>
  <c r="AM33" i="40"/>
  <c r="AJ36" i="40"/>
  <c r="AK36" i="40"/>
  <c r="AL36" i="40"/>
  <c r="AM36" i="40"/>
  <c r="AJ39" i="40"/>
  <c r="AK39" i="40"/>
  <c r="AL39" i="40"/>
  <c r="AM39" i="40"/>
  <c r="AJ42" i="40"/>
  <c r="AK42" i="40"/>
  <c r="AL42" i="40"/>
  <c r="AM42" i="40"/>
  <c r="AJ45" i="40"/>
  <c r="AK45" i="40"/>
  <c r="AL45" i="40"/>
  <c r="AM45" i="40"/>
  <c r="AJ48" i="40"/>
  <c r="AK48" i="40"/>
  <c r="AL48" i="40"/>
  <c r="AM48" i="40"/>
  <c r="AJ51" i="40"/>
  <c r="AK51" i="40"/>
  <c r="AL51" i="40"/>
  <c r="AM51" i="40"/>
  <c r="AJ54" i="40"/>
  <c r="AK54" i="40"/>
  <c r="AL54" i="40"/>
  <c r="AM54" i="40"/>
  <c r="AJ57" i="40"/>
  <c r="AK57" i="40"/>
  <c r="AL57" i="40"/>
  <c r="AM57" i="40"/>
  <c r="AJ69" i="40"/>
  <c r="AL69" i="40"/>
  <c r="AM69" i="40"/>
  <c r="AJ63" i="40"/>
  <c r="AK63" i="40"/>
  <c r="AL63" i="40"/>
  <c r="AM63" i="40"/>
  <c r="AJ66" i="40"/>
  <c r="AK66" i="40"/>
  <c r="AL66" i="40"/>
  <c r="AM66" i="40"/>
  <c r="AM6" i="40"/>
  <c r="AL6" i="40"/>
  <c r="AK6" i="40"/>
  <c r="AJ6" i="40"/>
  <c r="AJ9" i="11"/>
  <c r="AK9" i="11"/>
  <c r="AL9" i="11"/>
  <c r="AM9" i="11"/>
  <c r="AJ12" i="11"/>
  <c r="AK12" i="11"/>
  <c r="AL12" i="11"/>
  <c r="AM12" i="11"/>
  <c r="AJ15" i="11"/>
  <c r="AK15" i="11"/>
  <c r="AL15" i="11"/>
  <c r="AM15" i="11"/>
  <c r="AJ18" i="11"/>
  <c r="AK18" i="11"/>
  <c r="AL18" i="11"/>
  <c r="AM18" i="11"/>
  <c r="AJ21" i="11"/>
  <c r="AK21" i="11"/>
  <c r="AL21" i="11"/>
  <c r="AM21" i="11"/>
  <c r="AJ24" i="11"/>
  <c r="AK24" i="11"/>
  <c r="AL24" i="11"/>
  <c r="AM24" i="11"/>
  <c r="AJ27" i="11"/>
  <c r="AK27" i="11"/>
  <c r="AL27" i="11"/>
  <c r="AM27" i="11"/>
  <c r="AJ30" i="11"/>
  <c r="AK30" i="11"/>
  <c r="AL30" i="11"/>
  <c r="AM30" i="11"/>
  <c r="AJ33" i="11"/>
  <c r="AK33" i="11"/>
  <c r="AL33" i="11"/>
  <c r="AM33" i="11"/>
  <c r="AJ60" i="11"/>
  <c r="AK60" i="11"/>
  <c r="AL60" i="11"/>
  <c r="AM60" i="11"/>
  <c r="AJ36" i="11"/>
  <c r="AK36" i="11"/>
  <c r="AL36" i="11"/>
  <c r="AM36" i="11"/>
  <c r="AJ39" i="11"/>
  <c r="AK39" i="11"/>
  <c r="AL39" i="11"/>
  <c r="AM39" i="11"/>
  <c r="AJ42" i="11"/>
  <c r="AK42" i="11"/>
  <c r="AL42" i="11"/>
  <c r="AM42" i="11"/>
  <c r="AJ45" i="11"/>
  <c r="AK45" i="11"/>
  <c r="AL45" i="11"/>
  <c r="AM45" i="11"/>
  <c r="AJ57" i="11"/>
  <c r="AK57" i="11"/>
  <c r="AL57" i="11"/>
  <c r="AM57" i="11"/>
  <c r="AJ48" i="11"/>
  <c r="AK48" i="11"/>
  <c r="AL48" i="11"/>
  <c r="AM48" i="11"/>
  <c r="AJ54" i="11"/>
  <c r="AK54" i="11"/>
  <c r="AL54" i="11"/>
  <c r="AM54" i="11"/>
  <c r="AJ66" i="11"/>
  <c r="AK66" i="11"/>
  <c r="AL66" i="11"/>
  <c r="AM66" i="11"/>
  <c r="AM6" i="11"/>
  <c r="AL6" i="11"/>
  <c r="AK6" i="11"/>
  <c r="AJ6" i="11"/>
  <c r="AK66" i="2"/>
  <c r="AJ9" i="2"/>
  <c r="AK9" i="2"/>
  <c r="AL9" i="2"/>
  <c r="AM9" i="2"/>
  <c r="AJ12" i="2"/>
  <c r="AK12" i="2"/>
  <c r="AL12" i="2"/>
  <c r="AM12" i="2"/>
  <c r="AJ15" i="2"/>
  <c r="AK15" i="2"/>
  <c r="AL15" i="2"/>
  <c r="AM15" i="2"/>
  <c r="AJ18" i="2"/>
  <c r="AK18" i="2"/>
  <c r="AL18" i="2"/>
  <c r="AM18" i="2"/>
  <c r="AJ21" i="2"/>
  <c r="AK21" i="2"/>
  <c r="AL21" i="2"/>
  <c r="AM21" i="2"/>
  <c r="AJ24" i="2"/>
  <c r="AK24" i="2"/>
  <c r="AL24" i="2"/>
  <c r="AM24" i="2"/>
  <c r="AJ27" i="2"/>
  <c r="AK27" i="2"/>
  <c r="AL27" i="2"/>
  <c r="AM27" i="2"/>
  <c r="AJ30" i="2"/>
  <c r="AK30" i="2"/>
  <c r="AL30" i="2"/>
  <c r="AM30" i="2"/>
  <c r="AJ33" i="2"/>
  <c r="AK33" i="2"/>
  <c r="AL33" i="2"/>
  <c r="AM33" i="2"/>
  <c r="AJ36" i="2"/>
  <c r="AK36" i="2"/>
  <c r="AL36" i="2"/>
  <c r="AM36" i="2"/>
  <c r="AJ39" i="2"/>
  <c r="AK39" i="2"/>
  <c r="AL39" i="2"/>
  <c r="AM39" i="2"/>
  <c r="AJ42" i="2"/>
  <c r="AK42" i="2"/>
  <c r="AL42" i="2"/>
  <c r="AM42" i="2"/>
  <c r="AJ45" i="2"/>
  <c r="AK45" i="2"/>
  <c r="AL45" i="2"/>
  <c r="AM45" i="2"/>
  <c r="AJ48" i="2"/>
  <c r="AK48" i="2"/>
  <c r="AL48" i="2"/>
  <c r="AM48" i="2"/>
  <c r="AJ51" i="2"/>
  <c r="AK51" i="2"/>
  <c r="AL51" i="2"/>
  <c r="AM51" i="2"/>
  <c r="AJ75" i="2"/>
  <c r="AK75" i="2"/>
  <c r="AL75" i="2"/>
  <c r="AM75" i="2"/>
  <c r="AJ72" i="2"/>
  <c r="AK72" i="2"/>
  <c r="AL72" i="2"/>
  <c r="AM72" i="2"/>
  <c r="AJ54" i="2"/>
  <c r="AK54" i="2"/>
  <c r="AL54" i="2"/>
  <c r="AM54" i="2"/>
  <c r="AJ57" i="2"/>
  <c r="AK57" i="2"/>
  <c r="AL57" i="2"/>
  <c r="AM57" i="2"/>
  <c r="AJ78" i="2"/>
  <c r="AK78" i="2"/>
  <c r="AL78" i="2"/>
  <c r="AM78" i="2"/>
  <c r="AJ60" i="2"/>
  <c r="AK60" i="2"/>
  <c r="AL60" i="2"/>
  <c r="AM60" i="2"/>
  <c r="AJ81" i="2"/>
  <c r="AK81" i="2"/>
  <c r="AL81" i="2"/>
  <c r="AM81" i="2"/>
  <c r="AJ66" i="2"/>
  <c r="AL66" i="2"/>
  <c r="AM66" i="2"/>
  <c r="AJ84" i="2"/>
  <c r="AK84" i="2"/>
  <c r="AL84" i="2"/>
  <c r="AM84" i="2"/>
  <c r="AM6" i="2"/>
  <c r="AL6" i="2"/>
  <c r="AK6" i="2"/>
  <c r="AJ6" i="2"/>
  <c r="X105" i="37" l="1"/>
  <c r="X87" i="46"/>
  <c r="X69" i="11"/>
  <c r="X27" i="56"/>
  <c r="D27" i="56"/>
  <c r="E27" i="56"/>
  <c r="F27" i="56"/>
  <c r="G27" i="56"/>
  <c r="H27" i="56"/>
  <c r="I27" i="56"/>
  <c r="J27" i="56"/>
  <c r="K27" i="56"/>
  <c r="L27" i="56"/>
  <c r="M27" i="56"/>
  <c r="N27" i="56"/>
  <c r="O27" i="56"/>
  <c r="P27" i="56"/>
  <c r="Q27" i="56"/>
  <c r="R27" i="56"/>
  <c r="S27" i="56"/>
  <c r="T27" i="56"/>
  <c r="U27" i="56"/>
  <c r="V27" i="56"/>
  <c r="W27" i="56"/>
  <c r="Y27" i="56"/>
  <c r="Z27" i="56"/>
  <c r="AA27" i="56"/>
  <c r="AB27" i="56"/>
  <c r="AC27" i="56"/>
  <c r="AD27" i="56"/>
  <c r="AE27" i="56"/>
  <c r="AF27" i="56"/>
  <c r="AG27" i="56"/>
  <c r="AH27" i="56"/>
  <c r="D4" i="56"/>
  <c r="X63" i="50"/>
  <c r="D63" i="50"/>
  <c r="K63" i="50"/>
  <c r="L63" i="50"/>
  <c r="M63" i="50"/>
  <c r="N63" i="50"/>
  <c r="O63" i="50"/>
  <c r="P63" i="50"/>
  <c r="Q63" i="50"/>
  <c r="R63" i="50"/>
  <c r="S63" i="50"/>
  <c r="T63" i="50"/>
  <c r="U63" i="50"/>
  <c r="V63" i="50"/>
  <c r="W63" i="50"/>
  <c r="Y63" i="50"/>
  <c r="Z63" i="50"/>
  <c r="AA63" i="50"/>
  <c r="AB63" i="50"/>
  <c r="AC63" i="50"/>
  <c r="AD63" i="50"/>
  <c r="AE63" i="50"/>
  <c r="AF63" i="50"/>
  <c r="AG63" i="50"/>
  <c r="AH63" i="50"/>
  <c r="D4" i="50"/>
  <c r="D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Y69" i="11"/>
  <c r="Z69" i="11"/>
  <c r="AA69" i="11"/>
  <c r="AB69" i="11"/>
  <c r="AC69" i="11"/>
  <c r="AD69" i="11"/>
  <c r="AE69" i="11"/>
  <c r="AF69" i="11"/>
  <c r="AG69" i="11"/>
  <c r="AH69" i="11"/>
  <c r="D4" i="11"/>
  <c r="D5" i="11" s="1"/>
  <c r="AI69" i="11"/>
  <c r="X60" i="24"/>
  <c r="D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Y60" i="24"/>
  <c r="Z60" i="24"/>
  <c r="AA60" i="24"/>
  <c r="AB60" i="24"/>
  <c r="AC60" i="24"/>
  <c r="AD60" i="24"/>
  <c r="AE60" i="24"/>
  <c r="AF60" i="24"/>
  <c r="D4" i="24"/>
  <c r="AG60" i="24"/>
  <c r="AH60" i="24"/>
  <c r="J88" i="24"/>
  <c r="H89" i="24"/>
  <c r="V87" i="2"/>
  <c r="D87" i="2"/>
  <c r="K87" i="2"/>
  <c r="L87" i="2"/>
  <c r="M87" i="2"/>
  <c r="N87" i="2"/>
  <c r="O87" i="2"/>
  <c r="P87" i="2"/>
  <c r="Q87" i="2"/>
  <c r="R87" i="2"/>
  <c r="S87" i="2"/>
  <c r="T87" i="2"/>
  <c r="U87" i="2"/>
  <c r="W87" i="2"/>
  <c r="X87" i="2"/>
  <c r="Z87" i="2"/>
  <c r="AA87" i="2"/>
  <c r="AB87" i="2"/>
  <c r="AC87" i="2"/>
  <c r="AD87" i="2"/>
  <c r="AE87" i="2"/>
  <c r="AF87" i="2"/>
  <c r="AG87" i="2"/>
  <c r="AH87" i="2"/>
  <c r="D4" i="2"/>
  <c r="D5" i="2" s="1"/>
  <c r="X102" i="49"/>
  <c r="D102" i="49"/>
  <c r="K102" i="49"/>
  <c r="L102" i="49"/>
  <c r="M102" i="49"/>
  <c r="N102" i="49"/>
  <c r="O102" i="49"/>
  <c r="P102" i="49"/>
  <c r="Q102" i="49"/>
  <c r="R102" i="49"/>
  <c r="S102" i="49"/>
  <c r="T102" i="49"/>
  <c r="U102" i="49"/>
  <c r="V102" i="49"/>
  <c r="W102" i="49"/>
  <c r="Y102" i="49"/>
  <c r="Z102" i="49"/>
  <c r="AA102" i="49"/>
  <c r="AB102" i="49"/>
  <c r="AC102" i="49"/>
  <c r="AD102" i="49"/>
  <c r="AE102" i="49"/>
  <c r="AF102" i="49"/>
  <c r="AG102" i="49"/>
  <c r="AH102" i="49"/>
  <c r="D4" i="49"/>
  <c r="D105" i="37"/>
  <c r="K105" i="37"/>
  <c r="L105" i="37"/>
  <c r="M105" i="37"/>
  <c r="N105" i="37"/>
  <c r="O105" i="37"/>
  <c r="P105" i="37"/>
  <c r="Q105" i="37"/>
  <c r="R105" i="37"/>
  <c r="S105" i="37"/>
  <c r="T105" i="37"/>
  <c r="U105" i="37"/>
  <c r="V105" i="37"/>
  <c r="W105" i="37"/>
  <c r="Y105" i="37"/>
  <c r="Z105" i="37"/>
  <c r="AA105" i="37"/>
  <c r="AB105" i="37"/>
  <c r="AC105" i="37"/>
  <c r="AD105" i="37"/>
  <c r="AE105" i="37"/>
  <c r="AF105" i="37"/>
  <c r="AG105" i="37"/>
  <c r="AH105" i="37"/>
  <c r="D4" i="37"/>
  <c r="E4" i="37" s="1"/>
  <c r="E5" i="37" s="1"/>
  <c r="D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Y87" i="46"/>
  <c r="Z87" i="46"/>
  <c r="AA87" i="46"/>
  <c r="AB87" i="46"/>
  <c r="AC87" i="46"/>
  <c r="AD87" i="46"/>
  <c r="AE87" i="46"/>
  <c r="AF87" i="46"/>
  <c r="AG87" i="46"/>
  <c r="AH87" i="46"/>
  <c r="D4" i="46"/>
  <c r="X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Y72" i="40"/>
  <c r="Z72" i="40"/>
  <c r="AA72" i="40"/>
  <c r="AB72" i="40"/>
  <c r="AC72" i="40"/>
  <c r="AD72" i="40"/>
  <c r="AE72" i="40"/>
  <c r="AF72" i="40"/>
  <c r="AG72" i="40"/>
  <c r="AH72" i="40"/>
  <c r="D4" i="40"/>
  <c r="X21" i="51"/>
  <c r="D21" i="51"/>
  <c r="E21" i="51"/>
  <c r="F21" i="51"/>
  <c r="G21" i="51"/>
  <c r="H21" i="51"/>
  <c r="I21" i="51"/>
  <c r="J21" i="51"/>
  <c r="K21" i="51"/>
  <c r="L21" i="51"/>
  <c r="M21" i="51"/>
  <c r="N21" i="51"/>
  <c r="O21" i="51"/>
  <c r="P21" i="51"/>
  <c r="Q21" i="51"/>
  <c r="R21" i="51"/>
  <c r="S21" i="51"/>
  <c r="T21" i="51"/>
  <c r="U21" i="51"/>
  <c r="V21" i="51"/>
  <c r="W21" i="51"/>
  <c r="Y21" i="51"/>
  <c r="Z21" i="51"/>
  <c r="AA21" i="51"/>
  <c r="AB21" i="51"/>
  <c r="AC21" i="51"/>
  <c r="AD21" i="51"/>
  <c r="AE21" i="51"/>
  <c r="AF21" i="51"/>
  <c r="D4" i="51"/>
  <c r="AG21" i="51"/>
  <c r="AH21" i="51"/>
  <c r="X36" i="25"/>
  <c r="D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Y36" i="25"/>
  <c r="Z36" i="25"/>
  <c r="AA36" i="25"/>
  <c r="AB36" i="25"/>
  <c r="AC36" i="25"/>
  <c r="AD36" i="25"/>
  <c r="AE36" i="25"/>
  <c r="AF36" i="25"/>
  <c r="AG36" i="25"/>
  <c r="AH36" i="25"/>
  <c r="D4" i="25"/>
  <c r="E4" i="25" s="1"/>
  <c r="X45" i="54"/>
  <c r="D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Y45" i="54"/>
  <c r="Z45" i="54"/>
  <c r="AA45" i="54"/>
  <c r="AB45" i="54"/>
  <c r="AC45" i="54"/>
  <c r="AD45" i="54"/>
  <c r="AE45" i="54"/>
  <c r="AF45" i="54"/>
  <c r="AG45" i="54"/>
  <c r="AH45" i="54"/>
  <c r="D4" i="54"/>
  <c r="D4" i="48"/>
  <c r="E4" i="48" s="1"/>
  <c r="AJ6" i="48"/>
  <c r="AK6" i="48"/>
  <c r="AL6" i="48"/>
  <c r="AJ9" i="48"/>
  <c r="AK9" i="48"/>
  <c r="AL9" i="48"/>
  <c r="AJ12" i="48"/>
  <c r="AK12" i="48"/>
  <c r="AL12" i="48"/>
  <c r="AJ15" i="48"/>
  <c r="AK15" i="48"/>
  <c r="AL15" i="48"/>
  <c r="AJ18" i="48"/>
  <c r="AK18" i="48"/>
  <c r="AL18" i="48"/>
  <c r="AJ21" i="48"/>
  <c r="AK21" i="48"/>
  <c r="AL21" i="48"/>
  <c r="AJ24" i="48"/>
  <c r="AK24" i="48"/>
  <c r="AL24" i="48"/>
  <c r="AJ27" i="48"/>
  <c r="AK27" i="48"/>
  <c r="AL27" i="48"/>
  <c r="AJ30" i="48"/>
  <c r="AK30" i="48"/>
  <c r="AL30" i="48"/>
  <c r="AJ33" i="48"/>
  <c r="AK33" i="48"/>
  <c r="AL33" i="48"/>
  <c r="AJ36" i="48"/>
  <c r="AK36" i="48"/>
  <c r="AL36" i="48"/>
  <c r="AJ39" i="48"/>
  <c r="AK39" i="48"/>
  <c r="AL39" i="48"/>
  <c r="AJ42" i="48"/>
  <c r="AK42" i="48"/>
  <c r="AL42" i="48"/>
  <c r="AJ45" i="48"/>
  <c r="AK45" i="48"/>
  <c r="AL45" i="48"/>
  <c r="AJ48" i="48"/>
  <c r="AK48" i="48"/>
  <c r="AL48" i="48"/>
  <c r="AJ51" i="48"/>
  <c r="AK51" i="48"/>
  <c r="AL51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D4" i="8"/>
  <c r="D5" i="8" s="1"/>
  <c r="AM9" i="48"/>
  <c r="AM12" i="48"/>
  <c r="AM15" i="48"/>
  <c r="AM18" i="48"/>
  <c r="AM21" i="48"/>
  <c r="AM24" i="48"/>
  <c r="AM27" i="48"/>
  <c r="AM30" i="48"/>
  <c r="AM33" i="48"/>
  <c r="AM36" i="48"/>
  <c r="AM39" i="48"/>
  <c r="AM42" i="48"/>
  <c r="AM45" i="48"/>
  <c r="AM48" i="48"/>
  <c r="AM51" i="48"/>
  <c r="AM6" i="48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O59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O58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O57" i="2"/>
  <c r="AQ9" i="2"/>
  <c r="AR7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AQ45" i="2"/>
  <c r="AQ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AQ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75" i="2"/>
  <c r="AO76" i="2"/>
  <c r="AO77" i="2"/>
  <c r="AO72" i="2"/>
  <c r="AO73" i="2"/>
  <c r="AO74" i="2"/>
  <c r="AO54" i="2"/>
  <c r="AO55" i="2"/>
  <c r="AO56" i="2"/>
  <c r="AO6" i="2"/>
  <c r="AJ9" i="45"/>
  <c r="AK9" i="45"/>
  <c r="AL9" i="45"/>
  <c r="AM9" i="45"/>
  <c r="AJ12" i="45"/>
  <c r="AK12" i="45"/>
  <c r="AL12" i="45"/>
  <c r="AM12" i="45"/>
  <c r="AJ15" i="45"/>
  <c r="AK15" i="45"/>
  <c r="AL15" i="45"/>
  <c r="AM15" i="45"/>
  <c r="AJ18" i="45"/>
  <c r="AK18" i="45"/>
  <c r="AL18" i="45"/>
  <c r="AM18" i="45"/>
  <c r="AJ21" i="45"/>
  <c r="AK21" i="45"/>
  <c r="AL21" i="45"/>
  <c r="AM21" i="45"/>
  <c r="AM6" i="45"/>
  <c r="AL6" i="45"/>
  <c r="AK6" i="45"/>
  <c r="AJ6" i="45"/>
  <c r="D4" i="45"/>
  <c r="D5" i="45" s="1"/>
  <c r="AH24" i="45"/>
  <c r="AG24" i="45"/>
  <c r="AF24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AP84" i="40"/>
  <c r="D5" i="40" l="1"/>
  <c r="E4" i="51"/>
  <c r="F4" i="51" s="1"/>
  <c r="G4" i="51" s="1"/>
  <c r="H4" i="51" s="1"/>
  <c r="E4" i="56"/>
  <c r="F4" i="56" s="1"/>
  <c r="F5" i="56" s="1"/>
  <c r="E4" i="50"/>
  <c r="F4" i="50" s="1"/>
  <c r="F5" i="50" s="1"/>
  <c r="E4" i="24"/>
  <c r="F4" i="24" s="1"/>
  <c r="E4" i="46"/>
  <c r="D5" i="49"/>
  <c r="E4" i="8"/>
  <c r="F4" i="8" s="1"/>
  <c r="G4" i="8" s="1"/>
  <c r="AJ24" i="45"/>
  <c r="D5" i="50"/>
  <c r="D5" i="56"/>
  <c r="E5" i="51"/>
  <c r="D5" i="37"/>
  <c r="E5" i="25"/>
  <c r="F4" i="25"/>
  <c r="G4" i="25" s="1"/>
  <c r="G5" i="25" s="1"/>
  <c r="D5" i="25"/>
  <c r="E4" i="11"/>
  <c r="E5" i="11" s="1"/>
  <c r="AP30" i="2"/>
  <c r="AJ21" i="8"/>
  <c r="E4" i="45"/>
  <c r="E5" i="48"/>
  <c r="F4" i="48"/>
  <c r="F5" i="8"/>
  <c r="H5" i="51"/>
  <c r="I4" i="51"/>
  <c r="D5" i="48"/>
  <c r="E4" i="40"/>
  <c r="E4" i="54"/>
  <c r="F4" i="54" s="1"/>
  <c r="D5" i="54"/>
  <c r="G5" i="51"/>
  <c r="AJ54" i="48"/>
  <c r="D5" i="51"/>
  <c r="F5" i="51"/>
  <c r="F4" i="46"/>
  <c r="E5" i="46"/>
  <c r="D5" i="46"/>
  <c r="F4" i="37"/>
  <c r="E4" i="2"/>
  <c r="F4" i="2" s="1"/>
  <c r="E4" i="49"/>
  <c r="G4" i="50"/>
  <c r="E5" i="50"/>
  <c r="D5" i="24"/>
  <c r="E5" i="56"/>
  <c r="AJ60" i="24"/>
  <c r="AJ21" i="51"/>
  <c r="AP58" i="2"/>
  <c r="AP46" i="2"/>
  <c r="G4" i="56"/>
  <c r="AP73" i="2"/>
  <c r="AP36" i="2"/>
  <c r="AP48" i="2"/>
  <c r="AJ36" i="25"/>
  <c r="AP29" i="2"/>
  <c r="AP49" i="2"/>
  <c r="AP9" i="2"/>
  <c r="AP57" i="2"/>
  <c r="AP59" i="2"/>
  <c r="AP24" i="2"/>
  <c r="AP15" i="2"/>
  <c r="AP56" i="2"/>
  <c r="AP74" i="2"/>
  <c r="AP75" i="2"/>
  <c r="AP26" i="2"/>
  <c r="AP25" i="2"/>
  <c r="AP21" i="2"/>
  <c r="AP13" i="2"/>
  <c r="AP12" i="2"/>
  <c r="AP11" i="2"/>
  <c r="AP10" i="2"/>
  <c r="AP8" i="2"/>
  <c r="AP45" i="2"/>
  <c r="AP55" i="2"/>
  <c r="AP53" i="2"/>
  <c r="AP37" i="2"/>
  <c r="AP17" i="2"/>
  <c r="AP51" i="2"/>
  <c r="AP50" i="2"/>
  <c r="AP6" i="2"/>
  <c r="AP38" i="2"/>
  <c r="AP28" i="2"/>
  <c r="AP23" i="2"/>
  <c r="AP22" i="2"/>
  <c r="AP18" i="2"/>
  <c r="AP14" i="2"/>
  <c r="AP7" i="2"/>
  <c r="AP72" i="2"/>
  <c r="AP47" i="2"/>
  <c r="AP39" i="2"/>
  <c r="AP27" i="2"/>
  <c r="AP77" i="2"/>
  <c r="AP76" i="2"/>
  <c r="AP44" i="2"/>
  <c r="AP40" i="2"/>
  <c r="AP54" i="2"/>
  <c r="AP19" i="2"/>
  <c r="AP20" i="2"/>
  <c r="AP16" i="2"/>
  <c r="AP32" i="2"/>
  <c r="AP34" i="2"/>
  <c r="AP42" i="2"/>
  <c r="AP43" i="2"/>
  <c r="AP41" i="2"/>
  <c r="AP35" i="2"/>
  <c r="AP31" i="2"/>
  <c r="AP33" i="2"/>
  <c r="AP52" i="2"/>
  <c r="AJ45" i="54"/>
  <c r="AJ102" i="49"/>
  <c r="AJ87" i="46"/>
  <c r="AJ105" i="37"/>
  <c r="AJ72" i="40"/>
  <c r="AJ27" i="56"/>
  <c r="AJ69" i="11"/>
  <c r="AJ63" i="50"/>
  <c r="AJ87" i="2"/>
  <c r="E5" i="8" l="1"/>
  <c r="E5" i="24"/>
  <c r="F4" i="49"/>
  <c r="F4" i="11"/>
  <c r="F5" i="11" s="1"/>
  <c r="AH35" i="32" s="1"/>
  <c r="AI23" i="33" s="1"/>
  <c r="E5" i="54"/>
  <c r="E5" i="49"/>
  <c r="G4" i="49"/>
  <c r="F5" i="25"/>
  <c r="H4" i="25"/>
  <c r="H5" i="25" s="1"/>
  <c r="E5" i="2"/>
  <c r="F5" i="24"/>
  <c r="G4" i="24"/>
  <c r="J4" i="51"/>
  <c r="I5" i="51"/>
  <c r="AH189" i="32" s="1"/>
  <c r="G4" i="48"/>
  <c r="F5" i="48"/>
  <c r="G4" i="37"/>
  <c r="F5" i="37"/>
  <c r="F5" i="46"/>
  <c r="G4" i="46"/>
  <c r="G5" i="50"/>
  <c r="H4" i="50"/>
  <c r="H4" i="8"/>
  <c r="G5" i="8"/>
  <c r="E5" i="40"/>
  <c r="F4" i="40"/>
  <c r="E5" i="45"/>
  <c r="F4" i="45"/>
  <c r="G4" i="54"/>
  <c r="F5" i="54"/>
  <c r="H4" i="56"/>
  <c r="G5" i="56"/>
  <c r="F5" i="2"/>
  <c r="G4" i="2"/>
  <c r="G4" i="11"/>
  <c r="AH190" i="32" l="1"/>
  <c r="AI47" i="35" s="1"/>
  <c r="AH191" i="32"/>
  <c r="AI46" i="35" s="1"/>
  <c r="G5" i="49"/>
  <c r="F5" i="49"/>
  <c r="I4" i="25"/>
  <c r="H4" i="49"/>
  <c r="AH44" i="32"/>
  <c r="AI19" i="35" s="1"/>
  <c r="AH43" i="32"/>
  <c r="AI18" i="35" s="1"/>
  <c r="AH36" i="32"/>
  <c r="AI24" i="33" s="1"/>
  <c r="AH47" i="32"/>
  <c r="AI21" i="35" s="1"/>
  <c r="F5" i="45"/>
  <c r="G4" i="45"/>
  <c r="G4" i="40"/>
  <c r="F5" i="40"/>
  <c r="H5" i="8"/>
  <c r="I4" i="8"/>
  <c r="I4" i="50"/>
  <c r="H5" i="50"/>
  <c r="K4" i="51"/>
  <c r="J5" i="51"/>
  <c r="AG191" i="32" s="1"/>
  <c r="AH46" i="35" s="1"/>
  <c r="AH188" i="32"/>
  <c r="H4" i="24"/>
  <c r="G5" i="24"/>
  <c r="H4" i="46"/>
  <c r="G5" i="46"/>
  <c r="H4" i="37"/>
  <c r="G5" i="37"/>
  <c r="G5" i="48"/>
  <c r="H4" i="48"/>
  <c r="G5" i="54"/>
  <c r="H4" i="54"/>
  <c r="H5" i="56"/>
  <c r="I4" i="56"/>
  <c r="AH45" i="32"/>
  <c r="H4" i="2"/>
  <c r="G5" i="2"/>
  <c r="AH33" i="32"/>
  <c r="AI21" i="33" s="1"/>
  <c r="AH42" i="32"/>
  <c r="AI16" i="35" s="1"/>
  <c r="AH46" i="32"/>
  <c r="AI17" i="35" s="1"/>
  <c r="AH38" i="32"/>
  <c r="AI26" i="33" s="1"/>
  <c r="AH39" i="32"/>
  <c r="AI27" i="33" s="1"/>
  <c r="AH41" i="32"/>
  <c r="AI29" i="33" s="1"/>
  <c r="AH40" i="32"/>
  <c r="AI28" i="33" s="1"/>
  <c r="AH37" i="32"/>
  <c r="AI25" i="33" s="1"/>
  <c r="AH29" i="32"/>
  <c r="AI17" i="33" s="1"/>
  <c r="AH31" i="32"/>
  <c r="AI19" i="33" s="1"/>
  <c r="AH30" i="32"/>
  <c r="AI18" i="33" s="1"/>
  <c r="AH32" i="32"/>
  <c r="AI20" i="33" s="1"/>
  <c r="AH34" i="32"/>
  <c r="AI22" i="33" s="1"/>
  <c r="H4" i="11"/>
  <c r="G5" i="11"/>
  <c r="I4" i="49"/>
  <c r="H5" i="49"/>
  <c r="I5" i="25" l="1"/>
  <c r="J4" i="25"/>
  <c r="AG190" i="32"/>
  <c r="AH115" i="32"/>
  <c r="AH117" i="32"/>
  <c r="AI61" i="35" s="1"/>
  <c r="AH116" i="32"/>
  <c r="AH122" i="32"/>
  <c r="AI66" i="35" s="1"/>
  <c r="AH119" i="32"/>
  <c r="AI63" i="35" s="1"/>
  <c r="AH113" i="32"/>
  <c r="AI95" i="33"/>
  <c r="AI96" i="33"/>
  <c r="AH134" i="32"/>
  <c r="AI79" i="33" s="1"/>
  <c r="AH133" i="32"/>
  <c r="AI78" i="33" s="1"/>
  <c r="AH137" i="32"/>
  <c r="AI82" i="33" s="1"/>
  <c r="AH47" i="35"/>
  <c r="AG188" i="32"/>
  <c r="AG189" i="32"/>
  <c r="AG34" i="32"/>
  <c r="AH22" i="33" s="1"/>
  <c r="AG47" i="32"/>
  <c r="AH131" i="32"/>
  <c r="AI76" i="33" s="1"/>
  <c r="AH130" i="32"/>
  <c r="AI75" i="33" s="1"/>
  <c r="AH136" i="32"/>
  <c r="AI81" i="33" s="1"/>
  <c r="H5" i="48"/>
  <c r="I4" i="48"/>
  <c r="I4" i="37"/>
  <c r="H5" i="37"/>
  <c r="AH158" i="32" s="1"/>
  <c r="AI99" i="33" s="1"/>
  <c r="I4" i="46"/>
  <c r="H5" i="46"/>
  <c r="I4" i="24"/>
  <c r="H5" i="24"/>
  <c r="L4" i="51"/>
  <c r="K5" i="51"/>
  <c r="AF190" i="32" s="1"/>
  <c r="J5" i="25"/>
  <c r="K4" i="25"/>
  <c r="J4" i="50"/>
  <c r="I5" i="50"/>
  <c r="AH218" i="32" s="1"/>
  <c r="AI102" i="35" s="1"/>
  <c r="J4" i="8"/>
  <c r="I5" i="8"/>
  <c r="G5" i="40"/>
  <c r="H4" i="40"/>
  <c r="H4" i="45"/>
  <c r="G5" i="45"/>
  <c r="I4" i="54"/>
  <c r="H5" i="54"/>
  <c r="AI20" i="35"/>
  <c r="J4" i="56"/>
  <c r="I5" i="56"/>
  <c r="AH225" i="32" s="1"/>
  <c r="AI106" i="35" s="1"/>
  <c r="H5" i="2"/>
  <c r="I4" i="2"/>
  <c r="AG42" i="32"/>
  <c r="AH16" i="35" s="1"/>
  <c r="AG41" i="32"/>
  <c r="AH29" i="33" s="1"/>
  <c r="AG46" i="32"/>
  <c r="AH17" i="35" s="1"/>
  <c r="AG44" i="32"/>
  <c r="AG36" i="32"/>
  <c r="AH24" i="33" s="1"/>
  <c r="AG45" i="32"/>
  <c r="AG43" i="32"/>
  <c r="AG31" i="32"/>
  <c r="AH19" i="33" s="1"/>
  <c r="AG40" i="32"/>
  <c r="AH28" i="33" s="1"/>
  <c r="AG38" i="32"/>
  <c r="AH26" i="33" s="1"/>
  <c r="AG29" i="32"/>
  <c r="AH17" i="33" s="1"/>
  <c r="AG30" i="32"/>
  <c r="AH18" i="33" s="1"/>
  <c r="AG33" i="32"/>
  <c r="AH21" i="33" s="1"/>
  <c r="AG37" i="32"/>
  <c r="AH25" i="33" s="1"/>
  <c r="AG35" i="32"/>
  <c r="AH23" i="33" s="1"/>
  <c r="AG32" i="32"/>
  <c r="AH20" i="33" s="1"/>
  <c r="AG39" i="32"/>
  <c r="AH27" i="33" s="1"/>
  <c r="H5" i="11"/>
  <c r="I4" i="11"/>
  <c r="J4" i="49"/>
  <c r="I5" i="49"/>
  <c r="AH109" i="32" s="1"/>
  <c r="AH111" i="32" l="1"/>
  <c r="AH118" i="32"/>
  <c r="AI62" i="35" s="1"/>
  <c r="AH121" i="32"/>
  <c r="AI65" i="35" s="1"/>
  <c r="AH112" i="32"/>
  <c r="AH227" i="32"/>
  <c r="AI108" i="35" s="1"/>
  <c r="AH120" i="32"/>
  <c r="AI64" i="35" s="1"/>
  <c r="AH110" i="32"/>
  <c r="AH135" i="32"/>
  <c r="AI80" i="33" s="1"/>
  <c r="AH129" i="32"/>
  <c r="AI74" i="33" s="1"/>
  <c r="AH132" i="32"/>
  <c r="AI77" i="33" s="1"/>
  <c r="AH226" i="32"/>
  <c r="AI107" i="35" s="1"/>
  <c r="AH128" i="32"/>
  <c r="AH228" i="32"/>
  <c r="AF191" i="32"/>
  <c r="AG46" i="35" s="1"/>
  <c r="AH114" i="32"/>
  <c r="AH123" i="32"/>
  <c r="AI67" i="35" s="1"/>
  <c r="AH107" i="32"/>
  <c r="AI51" i="35" s="1"/>
  <c r="AH95" i="33"/>
  <c r="AH96" i="33"/>
  <c r="AI53" i="35"/>
  <c r="AH125" i="32"/>
  <c r="AH173" i="32"/>
  <c r="AI114" i="33" s="1"/>
  <c r="AH161" i="32"/>
  <c r="AI102" i="33" s="1"/>
  <c r="AH171" i="32"/>
  <c r="AI112" i="33" s="1"/>
  <c r="AH160" i="32"/>
  <c r="AI101" i="33" s="1"/>
  <c r="AH182" i="32"/>
  <c r="AI40" i="35" s="1"/>
  <c r="AH178" i="32"/>
  <c r="AI36" i="35" s="1"/>
  <c r="AH164" i="32"/>
  <c r="AI105" i="33" s="1"/>
  <c r="AH163" i="32"/>
  <c r="AI104" i="33" s="1"/>
  <c r="AH183" i="32"/>
  <c r="AI41" i="35" s="1"/>
  <c r="AH170" i="32"/>
  <c r="AI111" i="33" s="1"/>
  <c r="AH179" i="32"/>
  <c r="AI37" i="35" s="1"/>
  <c r="AH186" i="32"/>
  <c r="AH172" i="32"/>
  <c r="AI113" i="33" s="1"/>
  <c r="AH174" i="32"/>
  <c r="AI115" i="33" s="1"/>
  <c r="AH157" i="32"/>
  <c r="AI98" i="33" s="1"/>
  <c r="AH175" i="32"/>
  <c r="AI116" i="33" s="1"/>
  <c r="AH169" i="32"/>
  <c r="AI110" i="33" s="1"/>
  <c r="AH162" i="32"/>
  <c r="AI103" i="33" s="1"/>
  <c r="AH184" i="32"/>
  <c r="AI42" i="35" s="1"/>
  <c r="AH180" i="32"/>
  <c r="AI38" i="35" s="1"/>
  <c r="AH168" i="32"/>
  <c r="AI109" i="33" s="1"/>
  <c r="AH167" i="32"/>
  <c r="AI108" i="33" s="1"/>
  <c r="AH166" i="32"/>
  <c r="AI107" i="33" s="1"/>
  <c r="AH159" i="32"/>
  <c r="AI100" i="33" s="1"/>
  <c r="AH177" i="32"/>
  <c r="AI35" i="35" s="1"/>
  <c r="AH187" i="32"/>
  <c r="AI45" i="35" s="1"/>
  <c r="AH156" i="32"/>
  <c r="AI97" i="33" s="1"/>
  <c r="AH181" i="32"/>
  <c r="AI39" i="35" s="1"/>
  <c r="AH165" i="32"/>
  <c r="AI106" i="33" s="1"/>
  <c r="AH176" i="32"/>
  <c r="AI34" i="35" s="1"/>
  <c r="AH185" i="32"/>
  <c r="AH124" i="32"/>
  <c r="AH127" i="32"/>
  <c r="AI72" i="35" s="1"/>
  <c r="AH100" i="32"/>
  <c r="AI70" i="33" s="1"/>
  <c r="AH104" i="32"/>
  <c r="AI48" i="35" s="1"/>
  <c r="AI58" i="35"/>
  <c r="AI54" i="35"/>
  <c r="AH106" i="32"/>
  <c r="AI50" i="35" s="1"/>
  <c r="AI57" i="35"/>
  <c r="AH97" i="32"/>
  <c r="AI67" i="33" s="1"/>
  <c r="AH126" i="32"/>
  <c r="AI56" i="35"/>
  <c r="AH105" i="32"/>
  <c r="AI49" i="35" s="1"/>
  <c r="AH108" i="32"/>
  <c r="AI52" i="35" s="1"/>
  <c r="AI55" i="35"/>
  <c r="AH98" i="32"/>
  <c r="AI68" i="33" s="1"/>
  <c r="AH103" i="32"/>
  <c r="AI73" i="33" s="1"/>
  <c r="AH102" i="32"/>
  <c r="AI72" i="33" s="1"/>
  <c r="AH101" i="32"/>
  <c r="AI71" i="33" s="1"/>
  <c r="AH99" i="32"/>
  <c r="AI69" i="33" s="1"/>
  <c r="AF41" i="32"/>
  <c r="AG29" i="33" s="1"/>
  <c r="AF47" i="32"/>
  <c r="AH224" i="32"/>
  <c r="AI119" i="33" s="1"/>
  <c r="AH223" i="32"/>
  <c r="AI122" i="33" s="1"/>
  <c r="AH222" i="32"/>
  <c r="AI121" i="33" s="1"/>
  <c r="AI109" i="35"/>
  <c r="AH230" i="32"/>
  <c r="AI124" i="33" s="1"/>
  <c r="AH229" i="32"/>
  <c r="AI123" i="33" s="1"/>
  <c r="AH232" i="32"/>
  <c r="AH231" i="32"/>
  <c r="AI125" i="33" s="1"/>
  <c r="AH233" i="32"/>
  <c r="AI126" i="33" s="1"/>
  <c r="AH217" i="32"/>
  <c r="AI101" i="35" s="1"/>
  <c r="AH204" i="32"/>
  <c r="AI118" i="33" s="1"/>
  <c r="AH220" i="32"/>
  <c r="AI104" i="35" s="1"/>
  <c r="AH216" i="32"/>
  <c r="AI100" i="35" s="1"/>
  <c r="AH215" i="32"/>
  <c r="AI99" i="35" s="1"/>
  <c r="AH212" i="32"/>
  <c r="AI96" i="35" s="1"/>
  <c r="AH221" i="32"/>
  <c r="AI105" i="35" s="1"/>
  <c r="AH207" i="32"/>
  <c r="AI91" i="35" s="1"/>
  <c r="AH206" i="32"/>
  <c r="AI90" i="35" s="1"/>
  <c r="AH210" i="32"/>
  <c r="AI94" i="35" s="1"/>
  <c r="AH208" i="32"/>
  <c r="AI92" i="35" s="1"/>
  <c r="AH205" i="32"/>
  <c r="AI120" i="33" s="1"/>
  <c r="AH213" i="32"/>
  <c r="AI97" i="35" s="1"/>
  <c r="AH209" i="32"/>
  <c r="AI93" i="35" s="1"/>
  <c r="AH214" i="32"/>
  <c r="AI98" i="35" s="1"/>
  <c r="AH211" i="32"/>
  <c r="AI95" i="35" s="1"/>
  <c r="AG129" i="32"/>
  <c r="AH74" i="33" s="1"/>
  <c r="AG133" i="32"/>
  <c r="AH78" i="33" s="1"/>
  <c r="AG130" i="32"/>
  <c r="AH75" i="33" s="1"/>
  <c r="AG131" i="32"/>
  <c r="AH76" i="33" s="1"/>
  <c r="AG134" i="32"/>
  <c r="AH79" i="33" s="1"/>
  <c r="AG132" i="32"/>
  <c r="AH77" i="33" s="1"/>
  <c r="AG136" i="32"/>
  <c r="AH81" i="33" s="1"/>
  <c r="AG135" i="32"/>
  <c r="AH80" i="33" s="1"/>
  <c r="AG137" i="32"/>
  <c r="AH82" i="33" s="1"/>
  <c r="AG47" i="35"/>
  <c r="AF188" i="32"/>
  <c r="AF189" i="32"/>
  <c r="I4" i="45"/>
  <c r="H5" i="45"/>
  <c r="I4" i="40"/>
  <c r="H5" i="40"/>
  <c r="K4" i="8"/>
  <c r="J5" i="8"/>
  <c r="J5" i="50"/>
  <c r="AG219" i="32" s="1"/>
  <c r="AH103" i="35" s="1"/>
  <c r="K4" i="50"/>
  <c r="L4" i="25"/>
  <c r="K5" i="25"/>
  <c r="L5" i="51"/>
  <c r="AE190" i="32" s="1"/>
  <c r="M4" i="51"/>
  <c r="J4" i="24"/>
  <c r="I5" i="24"/>
  <c r="J4" i="46"/>
  <c r="I5" i="46"/>
  <c r="AH94" i="32" s="1"/>
  <c r="AI31" i="35" s="1"/>
  <c r="I5" i="37"/>
  <c r="AG167" i="32" s="1"/>
  <c r="AH108" i="33" s="1"/>
  <c r="J4" i="37"/>
  <c r="I5" i="48"/>
  <c r="AH234" i="32" s="1"/>
  <c r="AI127" i="33" s="1"/>
  <c r="J4" i="48"/>
  <c r="J4" i="54"/>
  <c r="I5" i="54"/>
  <c r="AH197" i="32" s="1"/>
  <c r="AH18" i="35"/>
  <c r="AH21" i="35"/>
  <c r="AH19" i="35"/>
  <c r="AH20" i="35"/>
  <c r="K4" i="56"/>
  <c r="J5" i="56"/>
  <c r="AG225" i="32" s="1"/>
  <c r="AH106" i="35" s="1"/>
  <c r="J4" i="2"/>
  <c r="I5" i="2"/>
  <c r="AF39" i="32"/>
  <c r="AG27" i="33" s="1"/>
  <c r="J4" i="11"/>
  <c r="I5" i="11"/>
  <c r="AE30" i="32" s="1"/>
  <c r="AF18" i="33" s="1"/>
  <c r="AF37" i="32"/>
  <c r="AG25" i="33" s="1"/>
  <c r="AF32" i="32"/>
  <c r="AG20" i="33" s="1"/>
  <c r="AF46" i="32"/>
  <c r="AG17" i="35" s="1"/>
  <c r="AF42" i="32"/>
  <c r="AG16" i="35" s="1"/>
  <c r="AF44" i="32"/>
  <c r="AF34" i="32"/>
  <c r="AG22" i="33" s="1"/>
  <c r="AF43" i="32"/>
  <c r="AF36" i="32"/>
  <c r="AG24" i="33" s="1"/>
  <c r="AF45" i="32"/>
  <c r="AF38" i="32"/>
  <c r="AG26" i="33" s="1"/>
  <c r="AF40" i="32"/>
  <c r="AG28" i="33" s="1"/>
  <c r="AF31" i="32"/>
  <c r="AG19" i="33" s="1"/>
  <c r="AF30" i="32"/>
  <c r="AG18" i="33" s="1"/>
  <c r="AF33" i="32"/>
  <c r="AG21" i="33" s="1"/>
  <c r="AF29" i="32"/>
  <c r="AG17" i="33" s="1"/>
  <c r="AF35" i="32"/>
  <c r="AG23" i="33" s="1"/>
  <c r="AE29" i="32"/>
  <c r="AF17" i="33" s="1"/>
  <c r="K4" i="49"/>
  <c r="J5" i="49"/>
  <c r="AG123" i="32" s="1"/>
  <c r="AH67" i="35" s="1"/>
  <c r="AG121" i="32" l="1"/>
  <c r="AH65" i="35" s="1"/>
  <c r="AG128" i="32"/>
  <c r="AH93" i="32"/>
  <c r="AI30" i="35" s="1"/>
  <c r="AG118" i="32"/>
  <c r="AH62" i="35" s="1"/>
  <c r="AH92" i="32"/>
  <c r="AI29" i="35" s="1"/>
  <c r="AG122" i="32"/>
  <c r="AH66" i="35" s="1"/>
  <c r="AG110" i="32"/>
  <c r="AH96" i="32"/>
  <c r="AI33" i="35" s="1"/>
  <c r="AG111" i="32"/>
  <c r="AG113" i="32"/>
  <c r="AH148" i="32"/>
  <c r="AG120" i="32"/>
  <c r="AH64" i="35" s="1"/>
  <c r="AH201" i="32"/>
  <c r="AG117" i="32"/>
  <c r="AH61" i="35" s="1"/>
  <c r="AG116" i="32"/>
  <c r="AH91" i="32"/>
  <c r="AI28" i="35" s="1"/>
  <c r="AG112" i="32"/>
  <c r="AH56" i="35" s="1"/>
  <c r="AG119" i="32"/>
  <c r="AH63" i="35" s="1"/>
  <c r="AH95" i="32"/>
  <c r="AI32" i="35" s="1"/>
  <c r="AH200" i="32"/>
  <c r="AG114" i="32"/>
  <c r="AG115" i="32"/>
  <c r="AG109" i="32"/>
  <c r="AH53" i="35" s="1"/>
  <c r="AH155" i="32"/>
  <c r="AH77" i="32"/>
  <c r="AI56" i="33" s="1"/>
  <c r="AF122" i="32"/>
  <c r="AG66" i="35" s="1"/>
  <c r="AG95" i="33"/>
  <c r="AG96" i="33"/>
  <c r="AI44" i="35"/>
  <c r="AI43" i="35"/>
  <c r="AI68" i="35"/>
  <c r="AI71" i="35"/>
  <c r="AI70" i="35"/>
  <c r="AI69" i="35"/>
  <c r="AI60" i="35"/>
  <c r="AI59" i="35"/>
  <c r="AH78" i="32"/>
  <c r="AI57" i="33" s="1"/>
  <c r="AG224" i="32"/>
  <c r="AH119" i="33" s="1"/>
  <c r="AH242" i="32"/>
  <c r="AI135" i="33" s="1"/>
  <c r="AH238" i="32"/>
  <c r="AI131" i="33" s="1"/>
  <c r="AH243" i="32"/>
  <c r="AI136" i="33" s="1"/>
  <c r="AH192" i="32"/>
  <c r="AI117" i="33" s="1"/>
  <c r="AG101" i="32"/>
  <c r="AH71" i="33" s="1"/>
  <c r="AG106" i="32"/>
  <c r="AH50" i="35" s="1"/>
  <c r="AG99" i="32"/>
  <c r="AH69" i="33" s="1"/>
  <c r="AG104" i="32"/>
  <c r="AH48" i="35" s="1"/>
  <c r="AH194" i="32"/>
  <c r="AI80" i="35" s="1"/>
  <c r="AH198" i="32"/>
  <c r="AI84" i="35" s="1"/>
  <c r="AH237" i="32"/>
  <c r="AI130" i="33" s="1"/>
  <c r="AH240" i="32"/>
  <c r="AI133" i="33" s="1"/>
  <c r="AH54" i="35"/>
  <c r="AH196" i="32"/>
  <c r="AI82" i="35" s="1"/>
  <c r="AG127" i="32"/>
  <c r="AH72" i="35" s="1"/>
  <c r="AG103" i="32"/>
  <c r="AH73" i="33" s="1"/>
  <c r="AG108" i="32"/>
  <c r="AH52" i="35" s="1"/>
  <c r="AH195" i="32"/>
  <c r="AI81" i="35" s="1"/>
  <c r="AH241" i="32"/>
  <c r="AI134" i="33" s="1"/>
  <c r="AH239" i="32"/>
  <c r="AI132" i="33" s="1"/>
  <c r="AH76" i="32"/>
  <c r="AI55" i="33" s="1"/>
  <c r="AG98" i="32"/>
  <c r="AH68" i="33" s="1"/>
  <c r="AG100" i="32"/>
  <c r="AH70" i="33" s="1"/>
  <c r="AG124" i="32"/>
  <c r="AH59" i="35"/>
  <c r="AG97" i="32"/>
  <c r="AH67" i="33" s="1"/>
  <c r="AG107" i="32"/>
  <c r="AH51" i="35" s="1"/>
  <c r="AG105" i="32"/>
  <c r="AH49" i="35" s="1"/>
  <c r="AH235" i="32"/>
  <c r="AI128" i="33" s="1"/>
  <c r="AH236" i="32"/>
  <c r="AI129" i="33" s="1"/>
  <c r="AG170" i="32"/>
  <c r="AH111" i="33" s="1"/>
  <c r="AG176" i="32"/>
  <c r="AH34" i="35" s="1"/>
  <c r="AG186" i="32"/>
  <c r="AG171" i="32"/>
  <c r="AH112" i="33" s="1"/>
  <c r="AG179" i="32"/>
  <c r="AH37" i="35" s="1"/>
  <c r="AG159" i="32"/>
  <c r="AH100" i="33" s="1"/>
  <c r="AG168" i="32"/>
  <c r="AH109" i="33" s="1"/>
  <c r="AG169" i="32"/>
  <c r="AH110" i="33" s="1"/>
  <c r="AG162" i="32"/>
  <c r="AH103" i="33" s="1"/>
  <c r="AG175" i="32"/>
  <c r="AH116" i="33" s="1"/>
  <c r="AG184" i="32"/>
  <c r="AH42" i="35" s="1"/>
  <c r="AG187" i="32"/>
  <c r="AH45" i="35" s="1"/>
  <c r="AG178" i="32"/>
  <c r="AH36" i="35" s="1"/>
  <c r="AG165" i="32"/>
  <c r="AH106" i="33" s="1"/>
  <c r="AG185" i="32"/>
  <c r="AG180" i="32"/>
  <c r="AH38" i="35" s="1"/>
  <c r="AG156" i="32"/>
  <c r="AH97" i="33" s="1"/>
  <c r="AG164" i="32"/>
  <c r="AH105" i="33" s="1"/>
  <c r="AG177" i="32"/>
  <c r="AH35" i="35" s="1"/>
  <c r="AG160" i="32"/>
  <c r="AH101" i="33" s="1"/>
  <c r="AG172" i="32"/>
  <c r="AH113" i="33" s="1"/>
  <c r="AG182" i="32"/>
  <c r="AH40" i="35" s="1"/>
  <c r="AG166" i="32"/>
  <c r="AH107" i="33" s="1"/>
  <c r="AG183" i="32"/>
  <c r="AH41" i="35" s="1"/>
  <c r="AG158" i="32"/>
  <c r="AH99" i="33" s="1"/>
  <c r="AG181" i="32"/>
  <c r="AH39" i="35" s="1"/>
  <c r="AG173" i="32"/>
  <c r="AH114" i="33" s="1"/>
  <c r="AG163" i="32"/>
  <c r="AH104" i="33" s="1"/>
  <c r="AG161" i="32"/>
  <c r="AH102" i="33" s="1"/>
  <c r="AG174" i="32"/>
  <c r="AH115" i="33" s="1"/>
  <c r="AG157" i="32"/>
  <c r="AH98" i="33" s="1"/>
  <c r="AE41" i="32"/>
  <c r="AF29" i="33" s="1"/>
  <c r="AE36" i="32"/>
  <c r="AF24" i="33" s="1"/>
  <c r="AE39" i="32"/>
  <c r="AF27" i="33" s="1"/>
  <c r="AE45" i="32"/>
  <c r="AF20" i="35" s="1"/>
  <c r="AE35" i="32"/>
  <c r="AF23" i="33" s="1"/>
  <c r="AE38" i="32"/>
  <c r="AF26" i="33" s="1"/>
  <c r="AE33" i="32"/>
  <c r="AF21" i="33" s="1"/>
  <c r="AE34" i="32"/>
  <c r="AF22" i="33" s="1"/>
  <c r="AE37" i="32"/>
  <c r="AF25" i="33" s="1"/>
  <c r="AE43" i="32"/>
  <c r="AF18" i="35" s="1"/>
  <c r="AE44" i="32"/>
  <c r="AF19" i="35" s="1"/>
  <c r="AE31" i="32"/>
  <c r="AF19" i="33" s="1"/>
  <c r="AE42" i="32"/>
  <c r="AF16" i="35" s="1"/>
  <c r="AE46" i="32"/>
  <c r="AG102" i="32"/>
  <c r="AH72" i="33" s="1"/>
  <c r="AH58" i="35"/>
  <c r="AH57" i="35"/>
  <c r="AG125" i="32"/>
  <c r="AG126" i="32"/>
  <c r="AH55" i="35"/>
  <c r="AH140" i="32"/>
  <c r="AI85" i="33" s="1"/>
  <c r="AH144" i="32"/>
  <c r="AI89" i="33" s="1"/>
  <c r="AH147" i="32"/>
  <c r="AI92" i="33" s="1"/>
  <c r="AH149" i="32"/>
  <c r="AI93" i="33" s="1"/>
  <c r="AF136" i="32"/>
  <c r="AG81" i="33" s="1"/>
  <c r="AF133" i="32"/>
  <c r="AG78" i="33" s="1"/>
  <c r="AF130" i="32"/>
  <c r="AG75" i="33" s="1"/>
  <c r="AF135" i="32"/>
  <c r="AG80" i="33" s="1"/>
  <c r="AF132" i="32"/>
  <c r="AG77" i="33" s="1"/>
  <c r="AF131" i="32"/>
  <c r="AG76" i="33" s="1"/>
  <c r="AE47" i="32"/>
  <c r="AF21" i="35" s="1"/>
  <c r="AG222" i="32"/>
  <c r="AH121" i="33" s="1"/>
  <c r="AG223" i="32"/>
  <c r="AH122" i="33" s="1"/>
  <c r="AH193" i="32"/>
  <c r="AI79" i="35" s="1"/>
  <c r="AH203" i="32"/>
  <c r="AH202" i="32"/>
  <c r="AH199" i="32"/>
  <c r="AI85" i="35" s="1"/>
  <c r="AI78" i="35"/>
  <c r="AH151" i="32"/>
  <c r="AI74" i="35" s="1"/>
  <c r="AH150" i="32"/>
  <c r="AI73" i="35" s="1"/>
  <c r="AH152" i="32"/>
  <c r="AI75" i="35" s="1"/>
  <c r="AH143" i="32"/>
  <c r="AI88" i="33" s="1"/>
  <c r="AH145" i="32"/>
  <c r="AI90" i="33" s="1"/>
  <c r="AH139" i="32"/>
  <c r="AI84" i="33" s="1"/>
  <c r="AH138" i="32"/>
  <c r="AI83" i="33" s="1"/>
  <c r="AI94" i="33"/>
  <c r="AE188" i="32"/>
  <c r="AF47" i="35"/>
  <c r="AE189" i="32"/>
  <c r="AF137" i="32"/>
  <c r="AG82" i="33" s="1"/>
  <c r="AF129" i="32"/>
  <c r="AG74" i="33" s="1"/>
  <c r="AF134" i="32"/>
  <c r="AG79" i="33" s="1"/>
  <c r="AG217" i="32"/>
  <c r="AH101" i="35" s="1"/>
  <c r="AG204" i="32"/>
  <c r="AH118" i="33" s="1"/>
  <c r="AG221" i="32"/>
  <c r="AH105" i="35" s="1"/>
  <c r="AG205" i="32"/>
  <c r="AH120" i="33" s="1"/>
  <c r="AG208" i="32"/>
  <c r="AH92" i="35" s="1"/>
  <c r="AG212" i="32"/>
  <c r="AH96" i="35" s="1"/>
  <c r="AG211" i="32"/>
  <c r="AH95" i="35" s="1"/>
  <c r="AG213" i="32"/>
  <c r="AH97" i="35" s="1"/>
  <c r="AG209" i="32"/>
  <c r="AH93" i="35" s="1"/>
  <c r="AG206" i="32"/>
  <c r="AH90" i="35" s="1"/>
  <c r="AG216" i="32"/>
  <c r="AH100" i="35" s="1"/>
  <c r="AG220" i="32"/>
  <c r="AH104" i="35" s="1"/>
  <c r="AG207" i="32"/>
  <c r="AH91" i="35" s="1"/>
  <c r="AG214" i="32"/>
  <c r="AH98" i="35" s="1"/>
  <c r="AG210" i="32"/>
  <c r="AH94" i="35" s="1"/>
  <c r="AG215" i="32"/>
  <c r="AH99" i="35" s="1"/>
  <c r="AG231" i="32"/>
  <c r="AH125" i="33" s="1"/>
  <c r="AG230" i="32"/>
  <c r="AH124" i="33" s="1"/>
  <c r="AG232" i="32"/>
  <c r="AG229" i="32"/>
  <c r="AH123" i="33" s="1"/>
  <c r="AG233" i="32"/>
  <c r="AH126" i="33" s="1"/>
  <c r="AG226" i="32"/>
  <c r="AH107" i="35" s="1"/>
  <c r="AH83" i="32"/>
  <c r="AI62" i="33" s="1"/>
  <c r="AH72" i="32"/>
  <c r="AI51" i="33" s="1"/>
  <c r="AH88" i="32"/>
  <c r="AI25" i="35" s="1"/>
  <c r="AH82" i="32"/>
  <c r="AI61" i="33" s="1"/>
  <c r="AH73" i="32"/>
  <c r="AI52" i="33" s="1"/>
  <c r="AH70" i="32"/>
  <c r="AI49" i="33" s="1"/>
  <c r="AH87" i="32"/>
  <c r="AI66" i="33" s="1"/>
  <c r="AH74" i="32"/>
  <c r="AI53" i="33" s="1"/>
  <c r="AH86" i="32"/>
  <c r="AI65" i="33" s="1"/>
  <c r="AH80" i="32"/>
  <c r="AI59" i="33" s="1"/>
  <c r="AH79" i="32"/>
  <c r="AI58" i="33" s="1"/>
  <c r="AH90" i="32"/>
  <c r="AI27" i="35" s="1"/>
  <c r="AH75" i="32"/>
  <c r="AI54" i="33" s="1"/>
  <c r="AH84" i="32"/>
  <c r="AI63" i="33" s="1"/>
  <c r="AH89" i="32"/>
  <c r="AI26" i="35" s="1"/>
  <c r="AH85" i="32"/>
  <c r="AI64" i="33" s="1"/>
  <c r="AH71" i="32"/>
  <c r="AI50" i="33" s="1"/>
  <c r="AH81" i="32"/>
  <c r="AI60" i="33" s="1"/>
  <c r="AH142" i="32"/>
  <c r="AI87" i="33" s="1"/>
  <c r="AH146" i="32"/>
  <c r="AI91" i="33" s="1"/>
  <c r="AH153" i="32"/>
  <c r="AI76" i="35" s="1"/>
  <c r="AH141" i="32"/>
  <c r="AI86" i="33" s="1"/>
  <c r="K4" i="48"/>
  <c r="J5" i="48"/>
  <c r="K4" i="37"/>
  <c r="J5" i="37"/>
  <c r="J5" i="46"/>
  <c r="AG81" i="32" s="1"/>
  <c r="AH60" i="33" s="1"/>
  <c r="K4" i="46"/>
  <c r="J5" i="24"/>
  <c r="AG151" i="32" s="1"/>
  <c r="AH74" i="35" s="1"/>
  <c r="K4" i="24"/>
  <c r="N4" i="51"/>
  <c r="M5" i="51"/>
  <c r="L5" i="25"/>
  <c r="M4" i="25"/>
  <c r="K5" i="50"/>
  <c r="L4" i="50"/>
  <c r="L4" i="8"/>
  <c r="K5" i="8"/>
  <c r="I5" i="40"/>
  <c r="J4" i="40"/>
  <c r="I5" i="45"/>
  <c r="J4" i="45"/>
  <c r="AI83" i="35"/>
  <c r="AG193" i="32"/>
  <c r="AH79" i="35" s="1"/>
  <c r="K4" i="54"/>
  <c r="J5" i="54"/>
  <c r="AH60" i="35"/>
  <c r="AG20" i="35"/>
  <c r="AG18" i="35"/>
  <c r="AG21" i="35"/>
  <c r="AG19" i="35"/>
  <c r="AE32" i="32"/>
  <c r="AF20" i="33" s="1"/>
  <c r="AE40" i="32"/>
  <c r="AF28" i="33" s="1"/>
  <c r="L4" i="56"/>
  <c r="K5" i="56"/>
  <c r="AF222" i="32" s="1"/>
  <c r="AG121" i="33" s="1"/>
  <c r="K4" i="2"/>
  <c r="J5" i="2"/>
  <c r="K4" i="11"/>
  <c r="J5" i="11"/>
  <c r="K5" i="49"/>
  <c r="AF101" i="32" s="1"/>
  <c r="AG71" i="33" s="1"/>
  <c r="L4" i="49"/>
  <c r="AF119" i="32" l="1"/>
  <c r="AG63" i="35" s="1"/>
  <c r="AF109" i="32"/>
  <c r="AG94" i="32"/>
  <c r="AH31" i="35" s="1"/>
  <c r="AG148" i="32"/>
  <c r="AG95" i="32"/>
  <c r="AH32" i="35" s="1"/>
  <c r="AF117" i="32"/>
  <c r="AG61" i="35" s="1"/>
  <c r="AF121" i="32"/>
  <c r="AG65" i="35" s="1"/>
  <c r="AG93" i="32"/>
  <c r="AH30" i="35" s="1"/>
  <c r="AF120" i="32"/>
  <c r="AG64" i="35" s="1"/>
  <c r="AF128" i="32"/>
  <c r="AF114" i="32"/>
  <c r="AF116" i="32"/>
  <c r="AG96" i="32"/>
  <c r="AH33" i="35" s="1"/>
  <c r="AF112" i="32"/>
  <c r="AF118" i="32"/>
  <c r="AG62" i="35" s="1"/>
  <c r="AG92" i="32"/>
  <c r="AH29" i="35" s="1"/>
  <c r="AG91" i="32"/>
  <c r="AH28" i="35" s="1"/>
  <c r="AF123" i="32"/>
  <c r="AG67" i="35" s="1"/>
  <c r="AF110" i="32"/>
  <c r="AF113" i="32"/>
  <c r="AF111" i="32"/>
  <c r="AF115" i="32"/>
  <c r="AI87" i="35"/>
  <c r="AI89" i="35"/>
  <c r="AI86" i="35"/>
  <c r="AI88" i="35"/>
  <c r="AF95" i="33"/>
  <c r="AF96" i="33"/>
  <c r="AH44" i="35"/>
  <c r="AH43" i="35"/>
  <c r="AH69" i="35"/>
  <c r="AH68" i="35"/>
  <c r="AH71" i="35"/>
  <c r="AH70" i="35"/>
  <c r="AF17" i="35"/>
  <c r="AF103" i="32"/>
  <c r="AG73" i="33" s="1"/>
  <c r="AF224" i="32"/>
  <c r="AG119" i="33" s="1"/>
  <c r="AF226" i="32"/>
  <c r="AG107" i="35" s="1"/>
  <c r="AF169" i="32"/>
  <c r="AG110" i="33" s="1"/>
  <c r="AF162" i="32"/>
  <c r="AG103" i="33" s="1"/>
  <c r="AF172" i="32"/>
  <c r="AG113" i="33" s="1"/>
  <c r="AF185" i="32"/>
  <c r="AF186" i="32"/>
  <c r="AF160" i="32"/>
  <c r="AG101" i="33" s="1"/>
  <c r="AF168" i="32"/>
  <c r="AG109" i="33" s="1"/>
  <c r="AF161" i="32"/>
  <c r="AG102" i="33" s="1"/>
  <c r="AF183" i="32"/>
  <c r="AG41" i="35" s="1"/>
  <c r="AF182" i="32"/>
  <c r="AG40" i="35" s="1"/>
  <c r="AF164" i="32"/>
  <c r="AG105" i="33" s="1"/>
  <c r="AF173" i="32"/>
  <c r="AG114" i="33" s="1"/>
  <c r="AF166" i="32"/>
  <c r="AG107" i="33" s="1"/>
  <c r="AF177" i="32"/>
  <c r="AG35" i="35" s="1"/>
  <c r="AF158" i="32"/>
  <c r="AG99" i="33" s="1"/>
  <c r="AF157" i="32"/>
  <c r="AG98" i="33" s="1"/>
  <c r="AF171" i="32"/>
  <c r="AG112" i="33" s="1"/>
  <c r="AF187" i="32"/>
  <c r="AF156" i="32"/>
  <c r="AG97" i="33" s="1"/>
  <c r="AF170" i="32"/>
  <c r="AG111" i="33" s="1"/>
  <c r="AF165" i="32"/>
  <c r="AG106" i="33" s="1"/>
  <c r="AF174" i="32"/>
  <c r="AG115" i="33" s="1"/>
  <c r="AF179" i="32"/>
  <c r="AG37" i="35" s="1"/>
  <c r="AF180" i="32"/>
  <c r="AG38" i="35" s="1"/>
  <c r="AF167" i="32"/>
  <c r="AG108" i="33" s="1"/>
  <c r="AF181" i="32"/>
  <c r="AG39" i="35" s="1"/>
  <c r="AF176" i="32"/>
  <c r="AG34" i="35" s="1"/>
  <c r="AF178" i="32"/>
  <c r="AG36" i="35" s="1"/>
  <c r="AF175" i="32"/>
  <c r="AG116" i="33" s="1"/>
  <c r="AF159" i="32"/>
  <c r="AG100" i="33" s="1"/>
  <c r="AF163" i="32"/>
  <c r="AG104" i="33" s="1"/>
  <c r="AF184" i="32"/>
  <c r="AG42" i="35" s="1"/>
  <c r="AF125" i="32"/>
  <c r="AF100" i="32"/>
  <c r="AG70" i="33" s="1"/>
  <c r="AG53" i="35"/>
  <c r="AF99" i="32"/>
  <c r="AG69" i="33" s="1"/>
  <c r="AF105" i="32"/>
  <c r="AG49" i="35" s="1"/>
  <c r="AF107" i="32"/>
  <c r="AG51" i="35" s="1"/>
  <c r="AG58" i="35"/>
  <c r="AF108" i="32"/>
  <c r="AG52" i="35" s="1"/>
  <c r="AF102" i="32"/>
  <c r="AG72" i="33" s="1"/>
  <c r="AF126" i="32"/>
  <c r="AE135" i="32"/>
  <c r="AF80" i="33" s="1"/>
  <c r="AE131" i="32"/>
  <c r="AF76" i="33" s="1"/>
  <c r="AE130" i="32"/>
  <c r="AF75" i="33" s="1"/>
  <c r="AE137" i="32"/>
  <c r="AF82" i="33" s="1"/>
  <c r="AE133" i="32"/>
  <c r="AF78" i="33" s="1"/>
  <c r="AG142" i="32"/>
  <c r="AH87" i="33" s="1"/>
  <c r="AG149" i="32"/>
  <c r="AH93" i="33" s="1"/>
  <c r="AG138" i="32"/>
  <c r="AH83" i="33" s="1"/>
  <c r="AG139" i="32"/>
  <c r="AH84" i="33" s="1"/>
  <c r="AG146" i="32"/>
  <c r="AH91" i="33" s="1"/>
  <c r="AG153" i="32"/>
  <c r="AH76" i="35" s="1"/>
  <c r="AF124" i="32"/>
  <c r="AF106" i="32"/>
  <c r="AG50" i="35" s="1"/>
  <c r="AG55" i="35"/>
  <c r="AF98" i="32"/>
  <c r="AG68" i="33" s="1"/>
  <c r="AD188" i="32"/>
  <c r="AD189" i="32"/>
  <c r="AG236" i="32"/>
  <c r="AH129" i="33" s="1"/>
  <c r="AG234" i="32"/>
  <c r="AH127" i="33" s="1"/>
  <c r="AG243" i="32"/>
  <c r="AH136" i="33" s="1"/>
  <c r="AG238" i="32"/>
  <c r="AH131" i="33" s="1"/>
  <c r="AG76" i="32"/>
  <c r="AH55" i="33" s="1"/>
  <c r="AG90" i="32"/>
  <c r="AH27" i="35" s="1"/>
  <c r="AF97" i="32"/>
  <c r="AG67" i="33" s="1"/>
  <c r="AF127" i="32"/>
  <c r="AG72" i="35" s="1"/>
  <c r="AG56" i="35"/>
  <c r="AG57" i="35"/>
  <c r="AF104" i="32"/>
  <c r="AG48" i="35" s="1"/>
  <c r="AG54" i="35"/>
  <c r="AF225" i="32"/>
  <c r="AG106" i="35" s="1"/>
  <c r="AF223" i="32"/>
  <c r="AG122" i="33" s="1"/>
  <c r="AF220" i="32"/>
  <c r="AG104" i="35" s="1"/>
  <c r="AF221" i="32"/>
  <c r="AG105" i="35" s="1"/>
  <c r="AF213" i="32"/>
  <c r="AG97" i="35" s="1"/>
  <c r="AF212" i="32"/>
  <c r="AG96" i="35" s="1"/>
  <c r="AF215" i="32"/>
  <c r="AG99" i="35" s="1"/>
  <c r="AF208" i="32"/>
  <c r="AG92" i="35" s="1"/>
  <c r="AF209" i="32"/>
  <c r="AG93" i="35" s="1"/>
  <c r="AF206" i="32"/>
  <c r="AG90" i="35" s="1"/>
  <c r="AF211" i="32"/>
  <c r="AG95" i="35" s="1"/>
  <c r="AF210" i="32"/>
  <c r="AG94" i="35" s="1"/>
  <c r="AF217" i="32"/>
  <c r="AG101" i="35" s="1"/>
  <c r="AF207" i="32"/>
  <c r="AG91" i="35" s="1"/>
  <c r="AF204" i="32"/>
  <c r="AG118" i="33" s="1"/>
  <c r="AF216" i="32"/>
  <c r="AG100" i="35" s="1"/>
  <c r="AF214" i="32"/>
  <c r="AG98" i="35" s="1"/>
  <c r="AG87" i="32"/>
  <c r="AH66" i="33" s="1"/>
  <c r="AG75" i="32"/>
  <c r="AH54" i="33" s="1"/>
  <c r="AG72" i="32"/>
  <c r="AH51" i="33" s="1"/>
  <c r="AG86" i="32"/>
  <c r="AH65" i="33" s="1"/>
  <c r="AG80" i="32"/>
  <c r="AH59" i="33" s="1"/>
  <c r="AG79" i="32"/>
  <c r="AH58" i="33" s="1"/>
  <c r="AG74" i="32"/>
  <c r="AH53" i="33" s="1"/>
  <c r="AG78" i="32"/>
  <c r="AH57" i="33" s="1"/>
  <c r="AG82" i="32"/>
  <c r="AH61" i="33" s="1"/>
  <c r="AG83" i="32"/>
  <c r="AH62" i="33" s="1"/>
  <c r="AG85" i="32"/>
  <c r="AH64" i="33" s="1"/>
  <c r="AG89" i="32"/>
  <c r="AH26" i="35" s="1"/>
  <c r="AF233" i="32"/>
  <c r="AG126" i="33" s="1"/>
  <c r="AF229" i="32"/>
  <c r="AG123" i="33" s="1"/>
  <c r="AF230" i="32"/>
  <c r="AG124" i="33" s="1"/>
  <c r="AF232" i="32"/>
  <c r="AF231" i="32"/>
  <c r="AG125" i="33" s="1"/>
  <c r="AG152" i="32"/>
  <c r="AH75" i="35" s="1"/>
  <c r="AG143" i="32"/>
  <c r="AH88" i="33" s="1"/>
  <c r="AG70" i="32"/>
  <c r="AH49" i="33" s="1"/>
  <c r="AG84" i="32"/>
  <c r="AH63" i="33" s="1"/>
  <c r="AG88" i="32"/>
  <c r="AH25" i="35" s="1"/>
  <c r="AG71" i="32"/>
  <c r="AH50" i="33" s="1"/>
  <c r="AG60" i="35"/>
  <c r="AD47" i="32"/>
  <c r="AG197" i="32"/>
  <c r="AH83" i="35" s="1"/>
  <c r="AG196" i="32"/>
  <c r="AH82" i="35" s="1"/>
  <c r="AG198" i="32"/>
  <c r="AH84" i="35" s="1"/>
  <c r="AG192" i="32"/>
  <c r="AH117" i="33" s="1"/>
  <c r="AG194" i="32"/>
  <c r="AH80" i="35" s="1"/>
  <c r="AG195" i="32"/>
  <c r="AH81" i="35" s="1"/>
  <c r="AG203" i="32"/>
  <c r="AG202" i="32"/>
  <c r="AG199" i="32"/>
  <c r="AH85" i="35" s="1"/>
  <c r="AF205" i="32"/>
  <c r="AG120" i="33" s="1"/>
  <c r="AE134" i="32"/>
  <c r="AF79" i="33" s="1"/>
  <c r="AE136" i="32"/>
  <c r="AF81" i="33" s="1"/>
  <c r="AE132" i="32"/>
  <c r="AF77" i="33" s="1"/>
  <c r="AE129" i="32"/>
  <c r="AF74" i="33" s="1"/>
  <c r="AG147" i="32"/>
  <c r="AH92" i="33" s="1"/>
  <c r="AG141" i="32"/>
  <c r="AH86" i="33" s="1"/>
  <c r="AG150" i="32"/>
  <c r="AH73" i="35" s="1"/>
  <c r="AG145" i="32"/>
  <c r="AH90" i="33" s="1"/>
  <c r="AG140" i="32"/>
  <c r="AH85" i="33" s="1"/>
  <c r="AH94" i="33"/>
  <c r="AG144" i="32"/>
  <c r="AH89" i="33" s="1"/>
  <c r="AG73" i="32"/>
  <c r="AH52" i="33" s="1"/>
  <c r="AG77" i="32"/>
  <c r="AH56" i="33" s="1"/>
  <c r="AG239" i="32"/>
  <c r="AH132" i="33" s="1"/>
  <c r="AG237" i="32"/>
  <c r="AH130" i="33" s="1"/>
  <c r="AG235" i="32"/>
  <c r="AH128" i="33" s="1"/>
  <c r="AG240" i="32"/>
  <c r="AH133" i="33" s="1"/>
  <c r="AG242" i="32"/>
  <c r="AH135" i="33" s="1"/>
  <c r="AG241" i="32"/>
  <c r="AH134" i="33" s="1"/>
  <c r="J5" i="45"/>
  <c r="K4" i="45"/>
  <c r="K4" i="40"/>
  <c r="J5" i="40"/>
  <c r="L5" i="8"/>
  <c r="M4" i="8"/>
  <c r="M4" i="50"/>
  <c r="L5" i="50"/>
  <c r="AE218" i="32" s="1"/>
  <c r="AF102" i="35" s="1"/>
  <c r="N4" i="25"/>
  <c r="M5" i="25"/>
  <c r="N5" i="51"/>
  <c r="O4" i="51"/>
  <c r="L4" i="24"/>
  <c r="K5" i="24"/>
  <c r="L4" i="46"/>
  <c r="K5" i="46"/>
  <c r="AF94" i="32" s="1"/>
  <c r="AG31" i="35" s="1"/>
  <c r="L4" i="37"/>
  <c r="K5" i="37"/>
  <c r="AE167" i="32" s="1"/>
  <c r="AF108" i="33" s="1"/>
  <c r="L4" i="48"/>
  <c r="K5" i="48"/>
  <c r="AF242" i="32" s="1"/>
  <c r="AG135" i="33" s="1"/>
  <c r="K5" i="54"/>
  <c r="AF198" i="32" s="1"/>
  <c r="L4" i="54"/>
  <c r="L5" i="56"/>
  <c r="AE224" i="32" s="1"/>
  <c r="AF119" i="33" s="1"/>
  <c r="M4" i="56"/>
  <c r="K5" i="2"/>
  <c r="L4" i="2"/>
  <c r="AD44" i="32"/>
  <c r="AD46" i="32"/>
  <c r="AE17" i="35" s="1"/>
  <c r="AD33" i="32"/>
  <c r="AE21" i="33" s="1"/>
  <c r="AD35" i="32"/>
  <c r="AE23" i="33" s="1"/>
  <c r="AD32" i="32"/>
  <c r="AE20" i="33" s="1"/>
  <c r="AD37" i="32"/>
  <c r="AE25" i="33" s="1"/>
  <c r="AD42" i="32"/>
  <c r="AE16" i="35" s="1"/>
  <c r="AD43" i="32"/>
  <c r="AD45" i="32"/>
  <c r="AD36" i="32"/>
  <c r="AE24" i="33" s="1"/>
  <c r="AD31" i="32"/>
  <c r="AE19" i="33" s="1"/>
  <c r="AD41" i="32"/>
  <c r="AE29" i="33" s="1"/>
  <c r="AD29" i="32"/>
  <c r="AE17" i="33" s="1"/>
  <c r="AD40" i="32"/>
  <c r="AE28" i="33" s="1"/>
  <c r="AD34" i="32"/>
  <c r="AE22" i="33" s="1"/>
  <c r="AD39" i="32"/>
  <c r="AE27" i="33" s="1"/>
  <c r="AD38" i="32"/>
  <c r="AE26" i="33" s="1"/>
  <c r="AD30" i="32"/>
  <c r="AE18" i="33" s="1"/>
  <c r="K5" i="11"/>
  <c r="L4" i="11"/>
  <c r="M4" i="49"/>
  <c r="L5" i="49"/>
  <c r="AE123" i="32" s="1"/>
  <c r="AF67" i="35" s="1"/>
  <c r="AE121" i="32" l="1"/>
  <c r="AF65" i="35" s="1"/>
  <c r="AE118" i="32"/>
  <c r="AF62" i="35" s="1"/>
  <c r="AF96" i="32"/>
  <c r="AG33" i="35" s="1"/>
  <c r="AF195" i="32"/>
  <c r="AG81" i="35" s="1"/>
  <c r="AE117" i="32"/>
  <c r="AF61" i="35" s="1"/>
  <c r="AE113" i="32"/>
  <c r="AE116" i="32"/>
  <c r="AE122" i="32"/>
  <c r="AF66" i="35" s="1"/>
  <c r="AE119" i="32"/>
  <c r="AF63" i="35" s="1"/>
  <c r="AE115" i="32"/>
  <c r="AF95" i="32"/>
  <c r="AG32" i="35" s="1"/>
  <c r="AE120" i="32"/>
  <c r="AF64" i="35" s="1"/>
  <c r="AE109" i="32"/>
  <c r="AE110" i="32"/>
  <c r="AE114" i="32"/>
  <c r="AF93" i="32"/>
  <c r="AG30" i="35" s="1"/>
  <c r="AE112" i="32"/>
  <c r="AF56" i="35" s="1"/>
  <c r="AE111" i="32"/>
  <c r="AF92" i="32"/>
  <c r="AG29" i="35" s="1"/>
  <c r="AE128" i="32"/>
  <c r="AF91" i="32"/>
  <c r="AG28" i="35" s="1"/>
  <c r="AH88" i="35"/>
  <c r="AH89" i="35"/>
  <c r="AG44" i="35"/>
  <c r="AE95" i="33"/>
  <c r="AE96" i="33"/>
  <c r="AG43" i="35"/>
  <c r="AG45" i="35"/>
  <c r="AG69" i="35"/>
  <c r="AG68" i="35"/>
  <c r="AG71" i="35"/>
  <c r="AG70" i="35"/>
  <c r="AG59" i="35"/>
  <c r="AE105" i="32"/>
  <c r="AF49" i="35" s="1"/>
  <c r="AE226" i="32"/>
  <c r="AF107" i="35" s="1"/>
  <c r="AE222" i="32"/>
  <c r="AF121" i="33" s="1"/>
  <c r="AE124" i="32"/>
  <c r="AE97" i="32"/>
  <c r="AF67" i="33" s="1"/>
  <c r="AE225" i="32"/>
  <c r="AF106" i="35" s="1"/>
  <c r="AE104" i="32"/>
  <c r="AF48" i="35" s="1"/>
  <c r="AF54" i="35"/>
  <c r="AE125" i="32"/>
  <c r="AF193" i="32"/>
  <c r="AG79" i="35" s="1"/>
  <c r="AF192" i="32"/>
  <c r="AG117" i="33" s="1"/>
  <c r="AF243" i="32"/>
  <c r="AG136" i="33" s="1"/>
  <c r="AE176" i="32"/>
  <c r="AF34" i="35" s="1"/>
  <c r="AE178" i="32"/>
  <c r="AF36" i="35" s="1"/>
  <c r="AE169" i="32"/>
  <c r="AF110" i="33" s="1"/>
  <c r="AE156" i="32"/>
  <c r="AF97" i="33" s="1"/>
  <c r="AE184" i="32"/>
  <c r="AF42" i="35" s="1"/>
  <c r="AE180" i="32"/>
  <c r="AF38" i="35" s="1"/>
  <c r="AE166" i="32"/>
  <c r="AF107" i="33" s="1"/>
  <c r="AE160" i="32"/>
  <c r="AF101" i="33" s="1"/>
  <c r="AE181" i="32"/>
  <c r="AF39" i="35" s="1"/>
  <c r="AE171" i="32"/>
  <c r="AF112" i="33" s="1"/>
  <c r="AE173" i="32"/>
  <c r="AF114" i="33" s="1"/>
  <c r="AE161" i="32"/>
  <c r="AF102" i="33" s="1"/>
  <c r="AE187" i="32"/>
  <c r="AE159" i="32"/>
  <c r="AF100" i="33" s="1"/>
  <c r="AE165" i="32"/>
  <c r="AF106" i="33" s="1"/>
  <c r="AE158" i="32"/>
  <c r="AF99" i="33" s="1"/>
  <c r="AE163" i="32"/>
  <c r="AF104" i="33" s="1"/>
  <c r="AE164" i="32"/>
  <c r="AF105" i="33" s="1"/>
  <c r="AE182" i="32"/>
  <c r="AF40" i="35" s="1"/>
  <c r="AE186" i="32"/>
  <c r="AE174" i="32"/>
  <c r="AF115" i="33" s="1"/>
  <c r="AE168" i="32"/>
  <c r="AF109" i="33" s="1"/>
  <c r="AE157" i="32"/>
  <c r="AF98" i="33" s="1"/>
  <c r="AE175" i="32"/>
  <c r="AF116" i="33" s="1"/>
  <c r="AE162" i="32"/>
  <c r="AF103" i="33" s="1"/>
  <c r="AE185" i="32"/>
  <c r="AE172" i="32"/>
  <c r="AF113" i="33" s="1"/>
  <c r="AE170" i="32"/>
  <c r="AF111" i="33" s="1"/>
  <c r="AE183" i="32"/>
  <c r="AF41" i="35" s="1"/>
  <c r="AE179" i="32"/>
  <c r="AF37" i="35" s="1"/>
  <c r="AE177" i="32"/>
  <c r="AF35" i="35" s="1"/>
  <c r="AE126" i="32"/>
  <c r="AE107" i="32"/>
  <c r="AF51" i="35" s="1"/>
  <c r="AF142" i="32"/>
  <c r="AG87" i="33" s="1"/>
  <c r="AF138" i="32"/>
  <c r="AG83" i="33" s="1"/>
  <c r="AF151" i="32"/>
  <c r="AG74" i="35" s="1"/>
  <c r="AF144" i="32"/>
  <c r="AG89" i="33" s="1"/>
  <c r="AF149" i="32"/>
  <c r="AG93" i="33" s="1"/>
  <c r="AF139" i="32"/>
  <c r="AG84" i="33" s="1"/>
  <c r="AF140" i="32"/>
  <c r="AG85" i="33" s="1"/>
  <c r="AF153" i="32"/>
  <c r="AG76" i="35" s="1"/>
  <c r="AF147" i="32"/>
  <c r="AG92" i="33" s="1"/>
  <c r="AF141" i="32"/>
  <c r="AG86" i="33" s="1"/>
  <c r="AF145" i="32"/>
  <c r="AG90" i="33" s="1"/>
  <c r="AF150" i="32"/>
  <c r="AG73" i="35" s="1"/>
  <c r="AF152" i="32"/>
  <c r="AG75" i="35" s="1"/>
  <c r="AF143" i="32"/>
  <c r="AG88" i="33" s="1"/>
  <c r="AF146" i="32"/>
  <c r="AG91" i="33" s="1"/>
  <c r="AD135" i="32"/>
  <c r="AE80" i="33" s="1"/>
  <c r="AD129" i="32"/>
  <c r="AE74" i="33" s="1"/>
  <c r="AD130" i="32"/>
  <c r="AE75" i="33" s="1"/>
  <c r="AD132" i="32"/>
  <c r="AE77" i="33" s="1"/>
  <c r="AD133" i="32"/>
  <c r="AE78" i="33" s="1"/>
  <c r="AD137" i="32"/>
  <c r="AE82" i="33" s="1"/>
  <c r="AD134" i="32"/>
  <c r="AE79" i="33" s="1"/>
  <c r="AD131" i="32"/>
  <c r="AE76" i="33" s="1"/>
  <c r="AD136" i="32"/>
  <c r="AE81" i="33" s="1"/>
  <c r="AF57" i="35"/>
  <c r="AF53" i="35"/>
  <c r="AE127" i="32"/>
  <c r="AF72" i="35" s="1"/>
  <c r="AE98" i="32"/>
  <c r="AF68" i="33" s="1"/>
  <c r="AE106" i="32"/>
  <c r="AF50" i="35" s="1"/>
  <c r="AE100" i="32"/>
  <c r="AF70" i="33" s="1"/>
  <c r="AE223" i="32"/>
  <c r="AF122" i="33" s="1"/>
  <c r="AF196" i="32"/>
  <c r="AG82" i="35" s="1"/>
  <c r="AF194" i="32"/>
  <c r="AG80" i="35" s="1"/>
  <c r="AE229" i="32"/>
  <c r="AF123" i="33" s="1"/>
  <c r="AE232" i="32"/>
  <c r="AE233" i="32"/>
  <c r="AF126" i="33" s="1"/>
  <c r="AE231" i="32"/>
  <c r="AF125" i="33" s="1"/>
  <c r="AE230" i="32"/>
  <c r="AF124" i="33" s="1"/>
  <c r="AF241" i="32"/>
  <c r="AG134" i="33" s="1"/>
  <c r="AF237" i="32"/>
  <c r="AG130" i="33" s="1"/>
  <c r="AF240" i="32"/>
  <c r="AG133" i="33" s="1"/>
  <c r="AE102" i="32"/>
  <c r="AF72" i="33" s="1"/>
  <c r="AF199" i="32"/>
  <c r="AG85" i="35" s="1"/>
  <c r="AF203" i="32"/>
  <c r="AF202" i="32"/>
  <c r="AF197" i="32"/>
  <c r="AG83" i="35" s="1"/>
  <c r="AF89" i="32"/>
  <c r="AG26" i="35" s="1"/>
  <c r="AF84" i="32"/>
  <c r="AG63" i="33" s="1"/>
  <c r="AF78" i="32"/>
  <c r="AG57" i="33" s="1"/>
  <c r="AF85" i="32"/>
  <c r="AG64" i="33" s="1"/>
  <c r="AF70" i="32"/>
  <c r="AG49" i="33" s="1"/>
  <c r="AF74" i="32"/>
  <c r="AG53" i="33" s="1"/>
  <c r="AF72" i="32"/>
  <c r="AG51" i="33" s="1"/>
  <c r="AF79" i="32"/>
  <c r="AG58" i="33" s="1"/>
  <c r="AF80" i="32"/>
  <c r="AG59" i="33" s="1"/>
  <c r="AF81" i="32"/>
  <c r="AG60" i="33" s="1"/>
  <c r="AF75" i="32"/>
  <c r="AG54" i="33" s="1"/>
  <c r="AF73" i="32"/>
  <c r="AG52" i="33" s="1"/>
  <c r="AF86" i="32"/>
  <c r="AG65" i="33" s="1"/>
  <c r="AF71" i="32"/>
  <c r="AG50" i="33" s="1"/>
  <c r="AF88" i="32"/>
  <c r="AG25" i="35" s="1"/>
  <c r="AF76" i="32"/>
  <c r="AG55" i="33" s="1"/>
  <c r="AF83" i="32"/>
  <c r="AG62" i="33" s="1"/>
  <c r="AF90" i="32"/>
  <c r="AG27" i="35" s="1"/>
  <c r="AF87" i="32"/>
  <c r="AG66" i="33" s="1"/>
  <c r="AF82" i="32"/>
  <c r="AG61" i="33" s="1"/>
  <c r="AF77" i="32"/>
  <c r="AG56" i="33" s="1"/>
  <c r="AE220" i="32"/>
  <c r="AF104" i="35" s="1"/>
  <c r="AE209" i="32"/>
  <c r="AF93" i="35" s="1"/>
  <c r="AE221" i="32"/>
  <c r="AF105" i="35" s="1"/>
  <c r="AE213" i="32"/>
  <c r="AF97" i="35" s="1"/>
  <c r="AE205" i="32"/>
  <c r="AF120" i="33" s="1"/>
  <c r="AE217" i="32"/>
  <c r="AF101" i="35" s="1"/>
  <c r="AE204" i="32"/>
  <c r="AF118" i="33" s="1"/>
  <c r="AE211" i="32"/>
  <c r="AF95" i="35" s="1"/>
  <c r="AE214" i="32"/>
  <c r="AF98" i="35" s="1"/>
  <c r="AE208" i="32"/>
  <c r="AF92" i="35" s="1"/>
  <c r="AE210" i="32"/>
  <c r="AF94" i="35" s="1"/>
  <c r="AE212" i="32"/>
  <c r="AF96" i="35" s="1"/>
  <c r="AE206" i="32"/>
  <c r="AF90" i="35" s="1"/>
  <c r="AE216" i="32"/>
  <c r="AF100" i="35" s="1"/>
  <c r="AE207" i="32"/>
  <c r="AF91" i="35" s="1"/>
  <c r="AE215" i="32"/>
  <c r="AF99" i="35" s="1"/>
  <c r="AF236" i="32"/>
  <c r="AG129" i="33" s="1"/>
  <c r="AF235" i="32"/>
  <c r="AG128" i="33" s="1"/>
  <c r="AF239" i="32"/>
  <c r="AG132" i="33" s="1"/>
  <c r="AF238" i="32"/>
  <c r="AG131" i="33" s="1"/>
  <c r="AC189" i="32"/>
  <c r="AC188" i="32"/>
  <c r="AF234" i="32"/>
  <c r="AG127" i="33" s="1"/>
  <c r="AF60" i="35"/>
  <c r="AF55" i="35"/>
  <c r="AE103" i="32"/>
  <c r="AF73" i="33" s="1"/>
  <c r="AE99" i="32"/>
  <c r="AF69" i="33" s="1"/>
  <c r="AE108" i="32"/>
  <c r="AF52" i="35" s="1"/>
  <c r="AC35" i="32"/>
  <c r="AD23" i="33" s="1"/>
  <c r="AC47" i="32"/>
  <c r="AF59" i="35"/>
  <c r="AF58" i="35"/>
  <c r="AE101" i="32"/>
  <c r="AF71" i="33" s="1"/>
  <c r="L5" i="48"/>
  <c r="AE242" i="32" s="1"/>
  <c r="AF135" i="33" s="1"/>
  <c r="M4" i="48"/>
  <c r="M4" i="37"/>
  <c r="L5" i="37"/>
  <c r="AD167" i="32" s="1"/>
  <c r="AE108" i="33" s="1"/>
  <c r="M4" i="46"/>
  <c r="L5" i="46"/>
  <c r="AE92" i="32" s="1"/>
  <c r="AF29" i="35" s="1"/>
  <c r="M4" i="24"/>
  <c r="L5" i="24"/>
  <c r="AE151" i="32" s="1"/>
  <c r="AF74" i="35" s="1"/>
  <c r="P4" i="51"/>
  <c r="O5" i="51"/>
  <c r="N5" i="25"/>
  <c r="AC137" i="32" s="1"/>
  <c r="AD82" i="33" s="1"/>
  <c r="O4" i="25"/>
  <c r="N4" i="50"/>
  <c r="M5" i="50"/>
  <c r="N4" i="8"/>
  <c r="M5" i="8"/>
  <c r="L4" i="40"/>
  <c r="K5" i="40"/>
  <c r="L4" i="45"/>
  <c r="K5" i="45"/>
  <c r="AG84" i="35"/>
  <c r="M4" i="54"/>
  <c r="L5" i="54"/>
  <c r="AE20" i="35"/>
  <c r="AE18" i="35"/>
  <c r="AE21" i="35"/>
  <c r="AE19" i="35"/>
  <c r="N4" i="56"/>
  <c r="M5" i="56"/>
  <c r="M4" i="2"/>
  <c r="L5" i="2"/>
  <c r="AC39" i="32"/>
  <c r="AD27" i="33" s="1"/>
  <c r="AC33" i="32"/>
  <c r="AD21" i="33" s="1"/>
  <c r="AC45" i="32"/>
  <c r="AC37" i="32"/>
  <c r="AD25" i="33" s="1"/>
  <c r="AC32" i="32"/>
  <c r="AD20" i="33" s="1"/>
  <c r="AC46" i="32"/>
  <c r="AD17" i="35" s="1"/>
  <c r="AC44" i="32"/>
  <c r="AC41" i="32"/>
  <c r="AD29" i="33" s="1"/>
  <c r="AC30" i="32"/>
  <c r="AD18" i="33" s="1"/>
  <c r="AC38" i="32"/>
  <c r="AD26" i="33" s="1"/>
  <c r="AC34" i="32"/>
  <c r="AD22" i="33" s="1"/>
  <c r="AC36" i="32"/>
  <c r="AD24" i="33" s="1"/>
  <c r="AC40" i="32"/>
  <c r="AD28" i="33" s="1"/>
  <c r="AC31" i="32"/>
  <c r="AD19" i="33" s="1"/>
  <c r="AC43" i="32"/>
  <c r="AC42" i="32"/>
  <c r="AD16" i="35" s="1"/>
  <c r="AC29" i="32"/>
  <c r="AD17" i="33" s="1"/>
  <c r="M4" i="11"/>
  <c r="L5" i="11"/>
  <c r="N4" i="49"/>
  <c r="M5" i="49"/>
  <c r="AE96" i="32" l="1"/>
  <c r="AF33" i="35" s="1"/>
  <c r="AE94" i="32"/>
  <c r="AF31" i="35" s="1"/>
  <c r="AE91" i="32"/>
  <c r="AF28" i="35" s="1"/>
  <c r="AE93" i="32"/>
  <c r="AF30" i="35" s="1"/>
  <c r="AE95" i="32"/>
  <c r="AF32" i="35" s="1"/>
  <c r="AG88" i="35"/>
  <c r="AG89" i="35"/>
  <c r="AE80" i="32"/>
  <c r="AF59" i="33" s="1"/>
  <c r="AD95" i="33"/>
  <c r="AD96" i="33"/>
  <c r="AF43" i="35"/>
  <c r="AF44" i="35"/>
  <c r="AF45" i="35"/>
  <c r="AF69" i="35"/>
  <c r="AF68" i="35"/>
  <c r="AF71" i="35"/>
  <c r="AF70" i="35"/>
  <c r="AD100" i="32"/>
  <c r="AE70" i="33" s="1"/>
  <c r="AD97" i="32"/>
  <c r="AE67" i="33" s="1"/>
  <c r="AD125" i="32"/>
  <c r="AD101" i="32"/>
  <c r="AE71" i="33" s="1"/>
  <c r="AD108" i="32"/>
  <c r="AE52" i="35" s="1"/>
  <c r="AD157" i="32"/>
  <c r="AE98" i="33" s="1"/>
  <c r="AD158" i="32"/>
  <c r="AE99" i="33" s="1"/>
  <c r="AD181" i="32"/>
  <c r="AE39" i="35" s="1"/>
  <c r="AD166" i="32"/>
  <c r="AE107" i="33" s="1"/>
  <c r="AD171" i="32"/>
  <c r="AE112" i="33" s="1"/>
  <c r="AD163" i="32"/>
  <c r="AE104" i="33" s="1"/>
  <c r="AD172" i="32"/>
  <c r="AE113" i="33" s="1"/>
  <c r="AD156" i="32"/>
  <c r="AE97" i="33" s="1"/>
  <c r="AD174" i="32"/>
  <c r="AE115" i="33" s="1"/>
  <c r="AD180" i="32"/>
  <c r="AE38" i="35" s="1"/>
  <c r="AD161" i="32"/>
  <c r="AE102" i="33" s="1"/>
  <c r="AD177" i="32"/>
  <c r="AE35" i="35" s="1"/>
  <c r="AD164" i="32"/>
  <c r="AE105" i="33" s="1"/>
  <c r="AD185" i="32"/>
  <c r="AD179" i="32"/>
  <c r="AE37" i="35" s="1"/>
  <c r="AD175" i="32"/>
  <c r="AE116" i="33" s="1"/>
  <c r="AD176" i="32"/>
  <c r="AE34" i="35" s="1"/>
  <c r="AD160" i="32"/>
  <c r="AE101" i="33" s="1"/>
  <c r="AD159" i="32"/>
  <c r="AE100" i="33" s="1"/>
  <c r="AD178" i="32"/>
  <c r="AE36" i="35" s="1"/>
  <c r="AD184" i="32"/>
  <c r="AE42" i="35" s="1"/>
  <c r="AD173" i="32"/>
  <c r="AE114" i="33" s="1"/>
  <c r="AD169" i="32"/>
  <c r="AE110" i="33" s="1"/>
  <c r="AD162" i="32"/>
  <c r="AE103" i="33" s="1"/>
  <c r="AD165" i="32"/>
  <c r="AE106" i="33" s="1"/>
  <c r="AD186" i="32"/>
  <c r="AD183" i="32"/>
  <c r="AE41" i="35" s="1"/>
  <c r="AD168" i="32"/>
  <c r="AE109" i="33" s="1"/>
  <c r="AD182" i="32"/>
  <c r="AE40" i="35" s="1"/>
  <c r="AD187" i="32"/>
  <c r="AD170" i="32"/>
  <c r="AE111" i="33" s="1"/>
  <c r="AE236" i="32"/>
  <c r="AF129" i="33" s="1"/>
  <c r="AD210" i="32"/>
  <c r="AE94" i="35" s="1"/>
  <c r="AD205" i="32"/>
  <c r="AE120" i="33" s="1"/>
  <c r="AD221" i="32"/>
  <c r="AE105" i="35" s="1"/>
  <c r="AD213" i="32"/>
  <c r="AE97" i="35" s="1"/>
  <c r="AE77" i="32"/>
  <c r="AF56" i="33" s="1"/>
  <c r="AE84" i="32"/>
  <c r="AF63" i="33" s="1"/>
  <c r="AE87" i="32"/>
  <c r="AF66" i="33" s="1"/>
  <c r="AE72" i="32"/>
  <c r="AF51" i="33" s="1"/>
  <c r="AE243" i="32"/>
  <c r="AF136" i="33" s="1"/>
  <c r="AD209" i="32"/>
  <c r="AE93" i="35" s="1"/>
  <c r="AD206" i="32"/>
  <c r="AE90" i="35" s="1"/>
  <c r="AD211" i="32"/>
  <c r="AE95" i="35" s="1"/>
  <c r="AE73" i="32"/>
  <c r="AF52" i="33" s="1"/>
  <c r="AE78" i="32"/>
  <c r="AF57" i="33" s="1"/>
  <c r="AE76" i="32"/>
  <c r="AF55" i="33" s="1"/>
  <c r="AE86" i="32"/>
  <c r="AF65" i="33" s="1"/>
  <c r="AE81" i="32"/>
  <c r="AF60" i="33" s="1"/>
  <c r="AE75" i="32"/>
  <c r="AF54" i="33" s="1"/>
  <c r="AE79" i="32"/>
  <c r="AF58" i="33" s="1"/>
  <c r="AE82" i="32"/>
  <c r="AF61" i="33" s="1"/>
  <c r="AB188" i="32"/>
  <c r="AB189" i="32"/>
  <c r="AE239" i="32"/>
  <c r="AF132" i="33" s="1"/>
  <c r="AE235" i="32"/>
  <c r="AF128" i="33" s="1"/>
  <c r="AE237" i="32"/>
  <c r="AF130" i="33" s="1"/>
  <c r="AE238" i="32"/>
  <c r="AF131" i="33" s="1"/>
  <c r="AE234" i="32"/>
  <c r="AF127" i="33" s="1"/>
  <c r="AE240" i="32"/>
  <c r="AF133" i="33" s="1"/>
  <c r="AE241" i="32"/>
  <c r="AF134" i="33" s="1"/>
  <c r="AD126" i="32"/>
  <c r="AD204" i="32"/>
  <c r="AE118" i="33" s="1"/>
  <c r="AD208" i="32"/>
  <c r="AE92" i="35" s="1"/>
  <c r="AD207" i="32"/>
  <c r="AE91" i="35" s="1"/>
  <c r="AD216" i="32"/>
  <c r="AE100" i="35" s="1"/>
  <c r="AE88" i="32"/>
  <c r="AF25" i="35" s="1"/>
  <c r="AE71" i="32"/>
  <c r="AF50" i="33" s="1"/>
  <c r="AE85" i="32"/>
  <c r="AF64" i="33" s="1"/>
  <c r="AE74" i="32"/>
  <c r="AF53" i="33" s="1"/>
  <c r="AE89" i="32"/>
  <c r="AF26" i="35" s="1"/>
  <c r="AD226" i="32"/>
  <c r="AE107" i="35" s="1"/>
  <c r="AD104" i="32"/>
  <c r="AE48" i="35" s="1"/>
  <c r="AD99" i="32"/>
  <c r="AE69" i="33" s="1"/>
  <c r="AD103" i="32"/>
  <c r="AE73" i="33" s="1"/>
  <c r="AD105" i="32"/>
  <c r="AE49" i="35" s="1"/>
  <c r="AD225" i="32"/>
  <c r="AE106" i="35" s="1"/>
  <c r="AE195" i="32"/>
  <c r="AF81" i="35" s="1"/>
  <c r="AE196" i="32"/>
  <c r="AF82" i="35" s="1"/>
  <c r="AE193" i="32"/>
  <c r="AF79" i="35" s="1"/>
  <c r="AE197" i="32"/>
  <c r="AF83" i="35" s="1"/>
  <c r="AE198" i="32"/>
  <c r="AF84" i="35" s="1"/>
  <c r="AE192" i="32"/>
  <c r="AF117" i="33" s="1"/>
  <c r="AE202" i="32"/>
  <c r="AE199" i="32"/>
  <c r="AF85" i="35" s="1"/>
  <c r="AE194" i="32"/>
  <c r="AF80" i="35" s="1"/>
  <c r="AE203" i="32"/>
  <c r="AD229" i="32"/>
  <c r="AE123" i="33" s="1"/>
  <c r="AD233" i="32"/>
  <c r="AE126" i="33" s="1"/>
  <c r="AD232" i="32"/>
  <c r="AD230" i="32"/>
  <c r="AE124" i="33" s="1"/>
  <c r="AD231" i="32"/>
  <c r="AE125" i="33" s="1"/>
  <c r="AE143" i="32"/>
  <c r="AF88" i="33" s="1"/>
  <c r="AE142" i="32"/>
  <c r="AF87" i="33" s="1"/>
  <c r="AE146" i="32"/>
  <c r="AF91" i="33" s="1"/>
  <c r="AE145" i="32"/>
  <c r="AF90" i="33" s="1"/>
  <c r="AE141" i="32"/>
  <c r="AF86" i="33" s="1"/>
  <c r="AE144" i="32"/>
  <c r="AF89" i="33" s="1"/>
  <c r="AE149" i="32"/>
  <c r="AF93" i="33" s="1"/>
  <c r="AE150" i="32"/>
  <c r="AF73" i="35" s="1"/>
  <c r="AE138" i="32"/>
  <c r="AF83" i="33" s="1"/>
  <c r="AE140" i="32"/>
  <c r="AF85" i="33" s="1"/>
  <c r="AE152" i="32"/>
  <c r="AF75" i="35" s="1"/>
  <c r="AE147" i="32"/>
  <c r="AF92" i="33" s="1"/>
  <c r="AE139" i="32"/>
  <c r="AF84" i="33" s="1"/>
  <c r="AE153" i="32"/>
  <c r="AF76" i="35" s="1"/>
  <c r="AD98" i="32"/>
  <c r="AE68" i="33" s="1"/>
  <c r="AD102" i="32"/>
  <c r="AE72" i="33" s="1"/>
  <c r="AD107" i="32"/>
  <c r="AE51" i="35" s="1"/>
  <c r="AD106" i="32"/>
  <c r="AE50" i="35" s="1"/>
  <c r="AD127" i="32"/>
  <c r="AB46" i="32"/>
  <c r="AC17" i="35" s="1"/>
  <c r="AB47" i="32"/>
  <c r="AD124" i="32"/>
  <c r="AD222" i="32"/>
  <c r="AE121" i="33" s="1"/>
  <c r="AD223" i="32"/>
  <c r="AE122" i="33" s="1"/>
  <c r="AD224" i="32"/>
  <c r="AE119" i="33" s="1"/>
  <c r="AC133" i="32"/>
  <c r="AD78" i="33" s="1"/>
  <c r="AC134" i="32"/>
  <c r="AD79" i="33" s="1"/>
  <c r="AC131" i="32"/>
  <c r="AD76" i="33" s="1"/>
  <c r="AC129" i="32"/>
  <c r="AD74" i="33" s="1"/>
  <c r="AC132" i="32"/>
  <c r="AD77" i="33" s="1"/>
  <c r="AC135" i="32"/>
  <c r="AD80" i="33" s="1"/>
  <c r="AE90" i="32"/>
  <c r="AF27" i="35" s="1"/>
  <c r="AD214" i="32"/>
  <c r="AE98" i="35" s="1"/>
  <c r="AD217" i="32"/>
  <c r="AE101" i="35" s="1"/>
  <c r="AD215" i="32"/>
  <c r="AE99" i="35" s="1"/>
  <c r="AD220" i="32"/>
  <c r="AE104" i="35" s="1"/>
  <c r="AD212" i="32"/>
  <c r="AE96" i="35" s="1"/>
  <c r="AE70" i="32"/>
  <c r="AF49" i="33" s="1"/>
  <c r="AE83" i="32"/>
  <c r="AF62" i="33" s="1"/>
  <c r="AC130" i="32"/>
  <c r="AD75" i="33" s="1"/>
  <c r="AC136" i="32"/>
  <c r="AD81" i="33" s="1"/>
  <c r="M4" i="45"/>
  <c r="L5" i="45"/>
  <c r="L5" i="40"/>
  <c r="M4" i="40"/>
  <c r="O4" i="8"/>
  <c r="N5" i="8"/>
  <c r="AC232" i="32" s="1"/>
  <c r="N5" i="50"/>
  <c r="AC217" i="32" s="1"/>
  <c r="AD101" i="35" s="1"/>
  <c r="O4" i="50"/>
  <c r="P4" i="25"/>
  <c r="O5" i="25"/>
  <c r="P5" i="51"/>
  <c r="Q4" i="51"/>
  <c r="N4" i="24"/>
  <c r="M5" i="24"/>
  <c r="N4" i="46"/>
  <c r="M5" i="46"/>
  <c r="AD85" i="32" s="1"/>
  <c r="AE64" i="33" s="1"/>
  <c r="M5" i="37"/>
  <c r="AC168" i="32" s="1"/>
  <c r="AD109" i="33" s="1"/>
  <c r="N4" i="37"/>
  <c r="M5" i="48"/>
  <c r="N4" i="48"/>
  <c r="N4" i="54"/>
  <c r="M5" i="54"/>
  <c r="AD18" i="35"/>
  <c r="AD21" i="35"/>
  <c r="AD19" i="35"/>
  <c r="AD20" i="35"/>
  <c r="O4" i="56"/>
  <c r="N5" i="56"/>
  <c r="N4" i="2"/>
  <c r="M5" i="2"/>
  <c r="AB41" i="32"/>
  <c r="AC29" i="33" s="1"/>
  <c r="AB43" i="32"/>
  <c r="AB34" i="32"/>
  <c r="AC22" i="33" s="1"/>
  <c r="AB30" i="32"/>
  <c r="AC18" i="33" s="1"/>
  <c r="AB37" i="32"/>
  <c r="AC25" i="33" s="1"/>
  <c r="AB45" i="32"/>
  <c r="AB31" i="32"/>
  <c r="AC19" i="33" s="1"/>
  <c r="AB40" i="32"/>
  <c r="AC28" i="33" s="1"/>
  <c r="AB38" i="32"/>
  <c r="AC26" i="33" s="1"/>
  <c r="AB32" i="32"/>
  <c r="AC20" i="33" s="1"/>
  <c r="AB29" i="32"/>
  <c r="AC17" i="33" s="1"/>
  <c r="AB44" i="32"/>
  <c r="AB42" i="32"/>
  <c r="AC16" i="35" s="1"/>
  <c r="AB39" i="32"/>
  <c r="AC27" i="33" s="1"/>
  <c r="AB36" i="32"/>
  <c r="AC24" i="33" s="1"/>
  <c r="AB33" i="32"/>
  <c r="AC21" i="33" s="1"/>
  <c r="AB35" i="32"/>
  <c r="AC23" i="33" s="1"/>
  <c r="M5" i="11"/>
  <c r="N4" i="11"/>
  <c r="O4" i="49"/>
  <c r="N5" i="49"/>
  <c r="AD93" i="32" l="1"/>
  <c r="AE30" i="35" s="1"/>
  <c r="AD92" i="32"/>
  <c r="AE29" i="35" s="1"/>
  <c r="AD91" i="32"/>
  <c r="AE28" i="35" s="1"/>
  <c r="AD95" i="32"/>
  <c r="AE32" i="35" s="1"/>
  <c r="AD94" i="32"/>
  <c r="AE31" i="35" s="1"/>
  <c r="AD96" i="32"/>
  <c r="AE33" i="35" s="1"/>
  <c r="AC219" i="32"/>
  <c r="AD103" i="35" s="1"/>
  <c r="AF88" i="35"/>
  <c r="AF89" i="35"/>
  <c r="AE43" i="35"/>
  <c r="AE44" i="35"/>
  <c r="AC95" i="33"/>
  <c r="AC96" i="33"/>
  <c r="AE45" i="35"/>
  <c r="AE69" i="35"/>
  <c r="AE71" i="35"/>
  <c r="AE70" i="35"/>
  <c r="AE68" i="35"/>
  <c r="AC101" i="32"/>
  <c r="AD71" i="33" s="1"/>
  <c r="AC108" i="32"/>
  <c r="AD52" i="35" s="1"/>
  <c r="AC98" i="32"/>
  <c r="AD68" i="33" s="1"/>
  <c r="AC105" i="32"/>
  <c r="AD49" i="35" s="1"/>
  <c r="AD196" i="32"/>
  <c r="AE82" i="35" s="1"/>
  <c r="AD80" i="32"/>
  <c r="AE59" i="33" s="1"/>
  <c r="AC103" i="32"/>
  <c r="AD73" i="33" s="1"/>
  <c r="AC97" i="32"/>
  <c r="AD67" i="33" s="1"/>
  <c r="AD197" i="32"/>
  <c r="AE83" i="35" s="1"/>
  <c r="AC157" i="32"/>
  <c r="AD98" i="33" s="1"/>
  <c r="AC167" i="32"/>
  <c r="AD108" i="33" s="1"/>
  <c r="AC173" i="32"/>
  <c r="AD114" i="33" s="1"/>
  <c r="AC165" i="32"/>
  <c r="AD106" i="33" s="1"/>
  <c r="AC158" i="32"/>
  <c r="AD99" i="33" s="1"/>
  <c r="AC176" i="32"/>
  <c r="AD34" i="35" s="1"/>
  <c r="AC185" i="32"/>
  <c r="AC163" i="32"/>
  <c r="AD104" i="33" s="1"/>
  <c r="AC171" i="32"/>
  <c r="AD112" i="33" s="1"/>
  <c r="AC174" i="32"/>
  <c r="AD115" i="33" s="1"/>
  <c r="AC177" i="32"/>
  <c r="AD35" i="35" s="1"/>
  <c r="AC186" i="32"/>
  <c r="AC172" i="32"/>
  <c r="AD113" i="33" s="1"/>
  <c r="AC161" i="32"/>
  <c r="AD102" i="33" s="1"/>
  <c r="AC187" i="32"/>
  <c r="AD45" i="35" s="1"/>
  <c r="AC159" i="32"/>
  <c r="AD100" i="33" s="1"/>
  <c r="AC182" i="32"/>
  <c r="AD40" i="35" s="1"/>
  <c r="AC169" i="32"/>
  <c r="AD110" i="33" s="1"/>
  <c r="AC162" i="32"/>
  <c r="AD103" i="33" s="1"/>
  <c r="AC175" i="32"/>
  <c r="AD116" i="33" s="1"/>
  <c r="AC160" i="32"/>
  <c r="AD101" i="33" s="1"/>
  <c r="AC183" i="32"/>
  <c r="AD41" i="35" s="1"/>
  <c r="AC156" i="32"/>
  <c r="AD97" i="33" s="1"/>
  <c r="AC170" i="32"/>
  <c r="AD111" i="33" s="1"/>
  <c r="AC166" i="32"/>
  <c r="AD107" i="33" s="1"/>
  <c r="AC164" i="32"/>
  <c r="AD105" i="33" s="1"/>
  <c r="AC178" i="32"/>
  <c r="AD36" i="35" s="1"/>
  <c r="AC180" i="32"/>
  <c r="AD38" i="35" s="1"/>
  <c r="AC184" i="32"/>
  <c r="AD42" i="35" s="1"/>
  <c r="AC181" i="32"/>
  <c r="AD39" i="35" s="1"/>
  <c r="AC179" i="32"/>
  <c r="AD37" i="35" s="1"/>
  <c r="AA36" i="32"/>
  <c r="AB24" i="33" s="1"/>
  <c r="AA47" i="32"/>
  <c r="AC226" i="32"/>
  <c r="AD107" i="35" s="1"/>
  <c r="AC205" i="32"/>
  <c r="AD120" i="33" s="1"/>
  <c r="AD138" i="32"/>
  <c r="AE83" i="33" s="1"/>
  <c r="AD145" i="32"/>
  <c r="AE90" i="33" s="1"/>
  <c r="AD140" i="32"/>
  <c r="AE85" i="33" s="1"/>
  <c r="AC233" i="32"/>
  <c r="AD126" i="33" s="1"/>
  <c r="AC223" i="32"/>
  <c r="AD122" i="33" s="1"/>
  <c r="AB131" i="32"/>
  <c r="AC76" i="33" s="1"/>
  <c r="AB137" i="32"/>
  <c r="AC82" i="33" s="1"/>
  <c r="AB129" i="32"/>
  <c r="AC74" i="33" s="1"/>
  <c r="AB130" i="32"/>
  <c r="AC75" i="33" s="1"/>
  <c r="AB133" i="32"/>
  <c r="AC78" i="33" s="1"/>
  <c r="AB135" i="32"/>
  <c r="AC80" i="33" s="1"/>
  <c r="AC211" i="32"/>
  <c r="AD95" i="35" s="1"/>
  <c r="AD147" i="32"/>
  <c r="AE92" i="33" s="1"/>
  <c r="AD153" i="32"/>
  <c r="AE76" i="35" s="1"/>
  <c r="AD152" i="32"/>
  <c r="AE75" i="35" s="1"/>
  <c r="AC231" i="32"/>
  <c r="AD125" i="33" s="1"/>
  <c r="AB134" i="32"/>
  <c r="AC79" i="33" s="1"/>
  <c r="AD236" i="32"/>
  <c r="AE129" i="33" s="1"/>
  <c r="AD241" i="32"/>
  <c r="AE134" i="33" s="1"/>
  <c r="AD242" i="32"/>
  <c r="AE135" i="33" s="1"/>
  <c r="AD243" i="32"/>
  <c r="AE136" i="33" s="1"/>
  <c r="AD237" i="32"/>
  <c r="AE130" i="33" s="1"/>
  <c r="AD239" i="32"/>
  <c r="AE132" i="33" s="1"/>
  <c r="AD235" i="32"/>
  <c r="AE128" i="33" s="1"/>
  <c r="AD234" i="32"/>
  <c r="AE127" i="33" s="1"/>
  <c r="AD238" i="32"/>
  <c r="AE131" i="33" s="1"/>
  <c r="AA188" i="32"/>
  <c r="AA189" i="32"/>
  <c r="AC209" i="32"/>
  <c r="AD93" i="35" s="1"/>
  <c r="AC221" i="32"/>
  <c r="AD105" i="35" s="1"/>
  <c r="AC215" i="32"/>
  <c r="AD99" i="35" s="1"/>
  <c r="AC204" i="32"/>
  <c r="AD118" i="33" s="1"/>
  <c r="AC207" i="32"/>
  <c r="AD91" i="35" s="1"/>
  <c r="AC214" i="32"/>
  <c r="AD98" i="35" s="1"/>
  <c r="AC213" i="32"/>
  <c r="AD97" i="35" s="1"/>
  <c r="AC220" i="32"/>
  <c r="AD104" i="35" s="1"/>
  <c r="AH52" i="32"/>
  <c r="AI34" i="33" s="1"/>
  <c r="AH51" i="32"/>
  <c r="AI33" i="33" s="1"/>
  <c r="AH63" i="32"/>
  <c r="AI45" i="33" s="1"/>
  <c r="AH59" i="32"/>
  <c r="AI41" i="33" s="1"/>
  <c r="AH58" i="32"/>
  <c r="AI40" i="33" s="1"/>
  <c r="AH48" i="32"/>
  <c r="AI30" i="33" s="1"/>
  <c r="AH50" i="32"/>
  <c r="AI32" i="33" s="1"/>
  <c r="AH57" i="32"/>
  <c r="AI39" i="33" s="1"/>
  <c r="AH54" i="32"/>
  <c r="AI36" i="33" s="1"/>
  <c r="AH49" i="32"/>
  <c r="AI31" i="33" s="1"/>
  <c r="AH53" i="32"/>
  <c r="AI35" i="33" s="1"/>
  <c r="AH55" i="32"/>
  <c r="AI37" i="33" s="1"/>
  <c r="AH64" i="32"/>
  <c r="AI46" i="33" s="1"/>
  <c r="AH67" i="32"/>
  <c r="AI22" i="35" s="1"/>
  <c r="AH68" i="32"/>
  <c r="AI23" i="35" s="1"/>
  <c r="AH69" i="32"/>
  <c r="AI24" i="35" s="1"/>
  <c r="AH61" i="32"/>
  <c r="AI43" i="33" s="1"/>
  <c r="AH56" i="32"/>
  <c r="AI38" i="33" s="1"/>
  <c r="AH62" i="32"/>
  <c r="AI44" i="33" s="1"/>
  <c r="AC107" i="32"/>
  <c r="AD51" i="35" s="1"/>
  <c r="AC124" i="32"/>
  <c r="AC104" i="32"/>
  <c r="AD48" i="35" s="1"/>
  <c r="AC127" i="32"/>
  <c r="AC225" i="32"/>
  <c r="AD106" i="35" s="1"/>
  <c r="AC224" i="32"/>
  <c r="AD119" i="33" s="1"/>
  <c r="AC102" i="32"/>
  <c r="AD72" i="33" s="1"/>
  <c r="AC126" i="32"/>
  <c r="AC100" i="32"/>
  <c r="AD70" i="33" s="1"/>
  <c r="AC222" i="32"/>
  <c r="AD121" i="33" s="1"/>
  <c r="AD192" i="32"/>
  <c r="AE117" i="33" s="1"/>
  <c r="AB136" i="32"/>
  <c r="AC81" i="33" s="1"/>
  <c r="AD86" i="32"/>
  <c r="AE65" i="33" s="1"/>
  <c r="AD79" i="32"/>
  <c r="AE58" i="33" s="1"/>
  <c r="AC208" i="32"/>
  <c r="AD92" i="35" s="1"/>
  <c r="AH60" i="32"/>
  <c r="AI42" i="33" s="1"/>
  <c r="AD139" i="32"/>
  <c r="AE84" i="33" s="1"/>
  <c r="AD151" i="32"/>
  <c r="AE74" i="35" s="1"/>
  <c r="AD146" i="32"/>
  <c r="AE91" i="33" s="1"/>
  <c r="AD142" i="32"/>
  <c r="AE87" i="33" s="1"/>
  <c r="AD149" i="32"/>
  <c r="AE93" i="33" s="1"/>
  <c r="AC230" i="32"/>
  <c r="AD124" i="33" s="1"/>
  <c r="AB132" i="32"/>
  <c r="AC77" i="33" s="1"/>
  <c r="AC106" i="32"/>
  <c r="AD50" i="35" s="1"/>
  <c r="AC125" i="32"/>
  <c r="AC99" i="32"/>
  <c r="AD69" i="33" s="1"/>
  <c r="AD198" i="32"/>
  <c r="AE84" i="35" s="1"/>
  <c r="AD195" i="32"/>
  <c r="AE81" i="35" s="1"/>
  <c r="AD193" i="32"/>
  <c r="AE79" i="35" s="1"/>
  <c r="AD202" i="32"/>
  <c r="AD194" i="32"/>
  <c r="AE80" i="35" s="1"/>
  <c r="AD88" i="32"/>
  <c r="AE25" i="35" s="1"/>
  <c r="AD82" i="32"/>
  <c r="AE61" i="33" s="1"/>
  <c r="AD72" i="32"/>
  <c r="AE51" i="33" s="1"/>
  <c r="AD83" i="32"/>
  <c r="AE62" i="33" s="1"/>
  <c r="AD74" i="32"/>
  <c r="AE53" i="33" s="1"/>
  <c r="AD75" i="32"/>
  <c r="AE54" i="33" s="1"/>
  <c r="AD78" i="32"/>
  <c r="AE57" i="33" s="1"/>
  <c r="AD73" i="32"/>
  <c r="AE52" i="33" s="1"/>
  <c r="AD71" i="32"/>
  <c r="AE50" i="33" s="1"/>
  <c r="AD90" i="32"/>
  <c r="AE27" i="35" s="1"/>
  <c r="AD84" i="32"/>
  <c r="AE63" i="33" s="1"/>
  <c r="AD81" i="32"/>
  <c r="AE60" i="33" s="1"/>
  <c r="AD87" i="32"/>
  <c r="AE66" i="33" s="1"/>
  <c r="AD89" i="32"/>
  <c r="AE26" i="35" s="1"/>
  <c r="AD77" i="32"/>
  <c r="AE56" i="33" s="1"/>
  <c r="AD70" i="32"/>
  <c r="AE49" i="33" s="1"/>
  <c r="AD240" i="32"/>
  <c r="AE133" i="33" s="1"/>
  <c r="AD76" i="32"/>
  <c r="AE55" i="33" s="1"/>
  <c r="AC206" i="32"/>
  <c r="AD90" i="35" s="1"/>
  <c r="AC216" i="32"/>
  <c r="AD100" i="35" s="1"/>
  <c r="AC210" i="32"/>
  <c r="AD94" i="35" s="1"/>
  <c r="AC212" i="32"/>
  <c r="AD96" i="35" s="1"/>
  <c r="AH65" i="32"/>
  <c r="AD150" i="32"/>
  <c r="AE73" i="35" s="1"/>
  <c r="AD144" i="32"/>
  <c r="AE89" i="33" s="1"/>
  <c r="AD141" i="32"/>
  <c r="AE86" i="33" s="1"/>
  <c r="AD143" i="32"/>
  <c r="AE88" i="33" s="1"/>
  <c r="AC229" i="32"/>
  <c r="AD123" i="33" s="1"/>
  <c r="AD203" i="32"/>
  <c r="AD199" i="32"/>
  <c r="AE85" i="35" s="1"/>
  <c r="O4" i="48"/>
  <c r="N5" i="48"/>
  <c r="O4" i="37"/>
  <c r="N5" i="37"/>
  <c r="AB166" i="32" s="1"/>
  <c r="AC107" i="33" s="1"/>
  <c r="N5" i="46"/>
  <c r="AC95" i="32" s="1"/>
  <c r="AD32" i="35" s="1"/>
  <c r="O4" i="46"/>
  <c r="N5" i="24"/>
  <c r="AC138" i="32" s="1"/>
  <c r="AD83" i="33" s="1"/>
  <c r="O4" i="24"/>
  <c r="R4" i="51"/>
  <c r="Q5" i="51"/>
  <c r="Q4" i="25"/>
  <c r="P5" i="25"/>
  <c r="AA134" i="32" s="1"/>
  <c r="AB79" i="33" s="1"/>
  <c r="O5" i="50"/>
  <c r="P4" i="50"/>
  <c r="P4" i="8"/>
  <c r="O5" i="8"/>
  <c r="M5" i="40"/>
  <c r="N4" i="40"/>
  <c r="M5" i="45"/>
  <c r="N4" i="45"/>
  <c r="AC197" i="32"/>
  <c r="O4" i="54"/>
  <c r="N5" i="54"/>
  <c r="AC20" i="35"/>
  <c r="AC19" i="35"/>
  <c r="AC18" i="35"/>
  <c r="AC21" i="35"/>
  <c r="P4" i="56"/>
  <c r="O5" i="56"/>
  <c r="AB223" i="32" s="1"/>
  <c r="AC122" i="33" s="1"/>
  <c r="O4" i="2"/>
  <c r="N5" i="2"/>
  <c r="AA40" i="32"/>
  <c r="AB28" i="33" s="1"/>
  <c r="AA37" i="32"/>
  <c r="AB25" i="33" s="1"/>
  <c r="AA30" i="32"/>
  <c r="AB18" i="33" s="1"/>
  <c r="AA45" i="32"/>
  <c r="AA46" i="32"/>
  <c r="AB17" i="35" s="1"/>
  <c r="AA38" i="32"/>
  <c r="AB26" i="33" s="1"/>
  <c r="AA41" i="32"/>
  <c r="AB29" i="33" s="1"/>
  <c r="AA34" i="32"/>
  <c r="AB22" i="33" s="1"/>
  <c r="AA33" i="32"/>
  <c r="AB21" i="33" s="1"/>
  <c r="AA42" i="32"/>
  <c r="AB16" i="35" s="1"/>
  <c r="AA29" i="32"/>
  <c r="AB17" i="33" s="1"/>
  <c r="AA35" i="32"/>
  <c r="AB23" i="33" s="1"/>
  <c r="AA32" i="32"/>
  <c r="AB20" i="33" s="1"/>
  <c r="AA44" i="32"/>
  <c r="AA43" i="32"/>
  <c r="AA39" i="32"/>
  <c r="AB27" i="33" s="1"/>
  <c r="AA31" i="32"/>
  <c r="AB19" i="33" s="1"/>
  <c r="N5" i="11"/>
  <c r="O4" i="11"/>
  <c r="O5" i="49"/>
  <c r="P4" i="49"/>
  <c r="AC92" i="32" l="1"/>
  <c r="AD29" i="35" s="1"/>
  <c r="AC93" i="32"/>
  <c r="AD30" i="35" s="1"/>
  <c r="AC96" i="32"/>
  <c r="AD33" i="35" s="1"/>
  <c r="AC94" i="32"/>
  <c r="AD31" i="35" s="1"/>
  <c r="AE89" i="35"/>
  <c r="AE88" i="35"/>
  <c r="AI47" i="33"/>
  <c r="AB95" i="33"/>
  <c r="AB96" i="33"/>
  <c r="AD43" i="35"/>
  <c r="AD44" i="35"/>
  <c r="AD71" i="35"/>
  <c r="AD70" i="35"/>
  <c r="AD69" i="35"/>
  <c r="AD68" i="35"/>
  <c r="AB107" i="32"/>
  <c r="AC51" i="35" s="1"/>
  <c r="AB98" i="32"/>
  <c r="AC68" i="33" s="1"/>
  <c r="AB126" i="32"/>
  <c r="AC193" i="32"/>
  <c r="AD79" i="35" s="1"/>
  <c r="AC149" i="32"/>
  <c r="AD93" i="33" s="1"/>
  <c r="AB127" i="32"/>
  <c r="AB167" i="32"/>
  <c r="AC108" i="33" s="1"/>
  <c r="AB158" i="32"/>
  <c r="AC99" i="33" s="1"/>
  <c r="AB184" i="32"/>
  <c r="AC42" i="35" s="1"/>
  <c r="AB168" i="32"/>
  <c r="AC109" i="33" s="1"/>
  <c r="AB163" i="32"/>
  <c r="AC104" i="33" s="1"/>
  <c r="AB186" i="32"/>
  <c r="AB159" i="32"/>
  <c r="AC100" i="33" s="1"/>
  <c r="AB175" i="32"/>
  <c r="AC116" i="33" s="1"/>
  <c r="AB160" i="32"/>
  <c r="AC101" i="33" s="1"/>
  <c r="AB157" i="32"/>
  <c r="AC98" i="33" s="1"/>
  <c r="AB169" i="32"/>
  <c r="AC110" i="33" s="1"/>
  <c r="AB174" i="32"/>
  <c r="AC115" i="33" s="1"/>
  <c r="AB178" i="32"/>
  <c r="AC36" i="35" s="1"/>
  <c r="AB177" i="32"/>
  <c r="AC35" i="35" s="1"/>
  <c r="AB181" i="32"/>
  <c r="AC39" i="35" s="1"/>
  <c r="AB161" i="32"/>
  <c r="AC102" i="33" s="1"/>
  <c r="AB164" i="32"/>
  <c r="AC105" i="33" s="1"/>
  <c r="AB172" i="32"/>
  <c r="AC113" i="33" s="1"/>
  <c r="AB162" i="32"/>
  <c r="AC103" i="33" s="1"/>
  <c r="AB165" i="32"/>
  <c r="AC106" i="33" s="1"/>
  <c r="AB156" i="32"/>
  <c r="AC97" i="33" s="1"/>
  <c r="AB187" i="32"/>
  <c r="AB185" i="32"/>
  <c r="AB170" i="32"/>
  <c r="AC111" i="33" s="1"/>
  <c r="AB171" i="32"/>
  <c r="AC112" i="33" s="1"/>
  <c r="AB179" i="32"/>
  <c r="AC37" i="35" s="1"/>
  <c r="AB176" i="32"/>
  <c r="AC34" i="35" s="1"/>
  <c r="AB180" i="32"/>
  <c r="AC38" i="35" s="1"/>
  <c r="AB173" i="32"/>
  <c r="AC114" i="33" s="1"/>
  <c r="AB182" i="32"/>
  <c r="AC40" i="35" s="1"/>
  <c r="AB183" i="32"/>
  <c r="AC41" i="35" s="1"/>
  <c r="AB102" i="32"/>
  <c r="AC72" i="33" s="1"/>
  <c r="Z47" i="32"/>
  <c r="AC194" i="32"/>
  <c r="AD80" i="35" s="1"/>
  <c r="AC195" i="32"/>
  <c r="AD81" i="35" s="1"/>
  <c r="Z189" i="32"/>
  <c r="Z188" i="32"/>
  <c r="AC237" i="32"/>
  <c r="AD130" i="33" s="1"/>
  <c r="AC243" i="32"/>
  <c r="AD136" i="33" s="1"/>
  <c r="AC234" i="32"/>
  <c r="AD127" i="33" s="1"/>
  <c r="AC239" i="32"/>
  <c r="AD132" i="33" s="1"/>
  <c r="AC238" i="32"/>
  <c r="AD131" i="33" s="1"/>
  <c r="AC241" i="32"/>
  <c r="AD134" i="33" s="1"/>
  <c r="AC235" i="32"/>
  <c r="AD128" i="33" s="1"/>
  <c r="AC236" i="32"/>
  <c r="AD129" i="33" s="1"/>
  <c r="AC242" i="32"/>
  <c r="AD135" i="33" s="1"/>
  <c r="AC240" i="32"/>
  <c r="AD133" i="33" s="1"/>
  <c r="AB224" i="32"/>
  <c r="AC119" i="33" s="1"/>
  <c r="AB222" i="32"/>
  <c r="AC121" i="33" s="1"/>
  <c r="AB125" i="32"/>
  <c r="AB105" i="32"/>
  <c r="AC49" i="35" s="1"/>
  <c r="AB103" i="32"/>
  <c r="AC73" i="33" s="1"/>
  <c r="AB101" i="32"/>
  <c r="AC71" i="33" s="1"/>
  <c r="AB100" i="32"/>
  <c r="AC70" i="33" s="1"/>
  <c r="AB106" i="32"/>
  <c r="AC50" i="35" s="1"/>
  <c r="AB97" i="32"/>
  <c r="AC67" i="33" s="1"/>
  <c r="AG55" i="32"/>
  <c r="AH37" i="33" s="1"/>
  <c r="AG48" i="32"/>
  <c r="AH30" i="33" s="1"/>
  <c r="AG58" i="32"/>
  <c r="AH40" i="33" s="1"/>
  <c r="AG52" i="32"/>
  <c r="AH34" i="33" s="1"/>
  <c r="AG60" i="32"/>
  <c r="AH42" i="33" s="1"/>
  <c r="AG63" i="32"/>
  <c r="AH45" i="33" s="1"/>
  <c r="AG54" i="32"/>
  <c r="AH36" i="33" s="1"/>
  <c r="AG50" i="32"/>
  <c r="AH32" i="33" s="1"/>
  <c r="AG57" i="32"/>
  <c r="AH39" i="33" s="1"/>
  <c r="AG64" i="32"/>
  <c r="AH46" i="33" s="1"/>
  <c r="AG61" i="32"/>
  <c r="AH43" i="33" s="1"/>
  <c r="AG68" i="32"/>
  <c r="AH23" i="35" s="1"/>
  <c r="AG53" i="32"/>
  <c r="AH35" i="33" s="1"/>
  <c r="AG69" i="32"/>
  <c r="AH24" i="35" s="1"/>
  <c r="AG59" i="32"/>
  <c r="AH41" i="33" s="1"/>
  <c r="AG67" i="32"/>
  <c r="AH22" i="35" s="1"/>
  <c r="AG65" i="32"/>
  <c r="AG49" i="32"/>
  <c r="AH31" i="33" s="1"/>
  <c r="AG62" i="32"/>
  <c r="AH44" i="33" s="1"/>
  <c r="AG56" i="32"/>
  <c r="AH38" i="33" s="1"/>
  <c r="AG51" i="32"/>
  <c r="AH33" i="33" s="1"/>
  <c r="AB206" i="32"/>
  <c r="AC90" i="35" s="1"/>
  <c r="AB217" i="32"/>
  <c r="AC101" i="35" s="1"/>
  <c r="AB207" i="32"/>
  <c r="AC91" i="35" s="1"/>
  <c r="AB215" i="32"/>
  <c r="AC99" i="35" s="1"/>
  <c r="AB212" i="32"/>
  <c r="AC96" i="35" s="1"/>
  <c r="AB216" i="32"/>
  <c r="AC100" i="35" s="1"/>
  <c r="AB208" i="32"/>
  <c r="AC92" i="35" s="1"/>
  <c r="AB210" i="32"/>
  <c r="AC94" i="35" s="1"/>
  <c r="AB213" i="32"/>
  <c r="AC97" i="35" s="1"/>
  <c r="AB205" i="32"/>
  <c r="AC120" i="33" s="1"/>
  <c r="AB220" i="32"/>
  <c r="AC104" i="35" s="1"/>
  <c r="AB209" i="32"/>
  <c r="AC93" i="35" s="1"/>
  <c r="AB221" i="32"/>
  <c r="AC105" i="35" s="1"/>
  <c r="AB204" i="32"/>
  <c r="AC118" i="33" s="1"/>
  <c r="AB214" i="32"/>
  <c r="AC98" i="35" s="1"/>
  <c r="AB211" i="32"/>
  <c r="AC95" i="35" s="1"/>
  <c r="AC80" i="32"/>
  <c r="AD59" i="33" s="1"/>
  <c r="AC70" i="32"/>
  <c r="AD49" i="33" s="1"/>
  <c r="AC77" i="32"/>
  <c r="AD56" i="33" s="1"/>
  <c r="AC81" i="32"/>
  <c r="AD60" i="33" s="1"/>
  <c r="AC71" i="32"/>
  <c r="AD50" i="33" s="1"/>
  <c r="AC76" i="32"/>
  <c r="AD55" i="33" s="1"/>
  <c r="AC89" i="32"/>
  <c r="AD26" i="35" s="1"/>
  <c r="AC84" i="32"/>
  <c r="AD63" i="33" s="1"/>
  <c r="AC73" i="32"/>
  <c r="AD52" i="33" s="1"/>
  <c r="AC78" i="32"/>
  <c r="AD57" i="33" s="1"/>
  <c r="AC75" i="32"/>
  <c r="AD54" i="33" s="1"/>
  <c r="AC88" i="32"/>
  <c r="AD25" i="35" s="1"/>
  <c r="AC72" i="32"/>
  <c r="AD51" i="33" s="1"/>
  <c r="AC86" i="32"/>
  <c r="AD65" i="33" s="1"/>
  <c r="AC74" i="32"/>
  <c r="AD53" i="33" s="1"/>
  <c r="AC87" i="32"/>
  <c r="AD66" i="33" s="1"/>
  <c r="AC90" i="32"/>
  <c r="AD27" i="35" s="1"/>
  <c r="AC79" i="32"/>
  <c r="AD58" i="33" s="1"/>
  <c r="AC85" i="32"/>
  <c r="AD64" i="33" s="1"/>
  <c r="AC82" i="32"/>
  <c r="AD61" i="33" s="1"/>
  <c r="AC83" i="32"/>
  <c r="AD62" i="33" s="1"/>
  <c r="AB104" i="32"/>
  <c r="AC48" i="35" s="1"/>
  <c r="AB124" i="32"/>
  <c r="AB226" i="32"/>
  <c r="AC107" i="35" s="1"/>
  <c r="AB99" i="32"/>
  <c r="AC69" i="33" s="1"/>
  <c r="AB108" i="32"/>
  <c r="AC52" i="35" s="1"/>
  <c r="AB225" i="32"/>
  <c r="AC106" i="35" s="1"/>
  <c r="AC203" i="32"/>
  <c r="AC196" i="32"/>
  <c r="AD82" i="35" s="1"/>
  <c r="AC198" i="32"/>
  <c r="AD84" i="35" s="1"/>
  <c r="AC192" i="32"/>
  <c r="AD117" i="33" s="1"/>
  <c r="AC199" i="32"/>
  <c r="AD85" i="35" s="1"/>
  <c r="AB229" i="32"/>
  <c r="AC123" i="33" s="1"/>
  <c r="AB232" i="32"/>
  <c r="AB233" i="32"/>
  <c r="AC126" i="33" s="1"/>
  <c r="AB230" i="32"/>
  <c r="AC124" i="33" s="1"/>
  <c r="AB231" i="32"/>
  <c r="AC125" i="33" s="1"/>
  <c r="AA137" i="32"/>
  <c r="AB82" i="33" s="1"/>
  <c r="AA131" i="32"/>
  <c r="AB76" i="33" s="1"/>
  <c r="AA136" i="32"/>
  <c r="AB81" i="33" s="1"/>
  <c r="AA129" i="32"/>
  <c r="AB74" i="33" s="1"/>
  <c r="AA133" i="32"/>
  <c r="AB78" i="33" s="1"/>
  <c r="AA135" i="32"/>
  <c r="AB80" i="33" s="1"/>
  <c r="AA132" i="32"/>
  <c r="AB77" i="33" s="1"/>
  <c r="AA130" i="32"/>
  <c r="AB75" i="33" s="1"/>
  <c r="AC202" i="32"/>
  <c r="AC143" i="32"/>
  <c r="AD88" i="33" s="1"/>
  <c r="AC144" i="32"/>
  <c r="AD89" i="33" s="1"/>
  <c r="AC141" i="32"/>
  <c r="AD86" i="33" s="1"/>
  <c r="AC140" i="32"/>
  <c r="AD85" i="33" s="1"/>
  <c r="AC153" i="32"/>
  <c r="AD76" i="35" s="1"/>
  <c r="AC139" i="32"/>
  <c r="AD84" i="33" s="1"/>
  <c r="AC150" i="32"/>
  <c r="AD73" i="35" s="1"/>
  <c r="AC142" i="32"/>
  <c r="AD87" i="33" s="1"/>
  <c r="AC152" i="32"/>
  <c r="AD75" i="35" s="1"/>
  <c r="AC146" i="32"/>
  <c r="AD91" i="33" s="1"/>
  <c r="AC147" i="32"/>
  <c r="AD92" i="33" s="1"/>
  <c r="AC151" i="32"/>
  <c r="AD74" i="35" s="1"/>
  <c r="AC145" i="32"/>
  <c r="AD90" i="33" s="1"/>
  <c r="N5" i="45"/>
  <c r="O4" i="45"/>
  <c r="O4" i="40"/>
  <c r="N5" i="40"/>
  <c r="P5" i="8"/>
  <c r="Q4" i="8"/>
  <c r="Q4" i="50"/>
  <c r="P5" i="50"/>
  <c r="AA218" i="32" s="1"/>
  <c r="AB102" i="35" s="1"/>
  <c r="Q5" i="25"/>
  <c r="Z133" i="32" s="1"/>
  <c r="AA78" i="33" s="1"/>
  <c r="R4" i="25"/>
  <c r="S4" i="51"/>
  <c r="R5" i="51"/>
  <c r="P4" i="24"/>
  <c r="O5" i="24"/>
  <c r="P4" i="46"/>
  <c r="O5" i="46"/>
  <c r="AB96" i="32" s="1"/>
  <c r="AC33" i="35" s="1"/>
  <c r="P4" i="37"/>
  <c r="O5" i="37"/>
  <c r="AA174" i="32" s="1"/>
  <c r="AB115" i="33" s="1"/>
  <c r="P4" i="48"/>
  <c r="O5" i="48"/>
  <c r="AD83" i="35"/>
  <c r="O5" i="54"/>
  <c r="P4" i="54"/>
  <c r="AB19" i="35"/>
  <c r="AB18" i="35"/>
  <c r="AB21" i="35"/>
  <c r="AB20" i="35"/>
  <c r="P5" i="56"/>
  <c r="Q4" i="56"/>
  <c r="O5" i="2"/>
  <c r="P4" i="2"/>
  <c r="Z32" i="32"/>
  <c r="AA20" i="33" s="1"/>
  <c r="Z40" i="32"/>
  <c r="AA28" i="33" s="1"/>
  <c r="Z42" i="32"/>
  <c r="AA16" i="35" s="1"/>
  <c r="Z43" i="32"/>
  <c r="Z39" i="32"/>
  <c r="AA27" i="33" s="1"/>
  <c r="Z44" i="32"/>
  <c r="Z38" i="32"/>
  <c r="AA26" i="33" s="1"/>
  <c r="Z29" i="32"/>
  <c r="AA17" i="33" s="1"/>
  <c r="Z35" i="32"/>
  <c r="AA23" i="33" s="1"/>
  <c r="Z36" i="32"/>
  <c r="AA24" i="33" s="1"/>
  <c r="Z34" i="32"/>
  <c r="AA22" i="33" s="1"/>
  <c r="Z30" i="32"/>
  <c r="AA18" i="33" s="1"/>
  <c r="Z33" i="32"/>
  <c r="AA21" i="33" s="1"/>
  <c r="Z45" i="32"/>
  <c r="Z46" i="32"/>
  <c r="AA17" i="35" s="1"/>
  <c r="Z31" i="32"/>
  <c r="AA19" i="33" s="1"/>
  <c r="Z41" i="32"/>
  <c r="AA29" i="33" s="1"/>
  <c r="Z37" i="32"/>
  <c r="AA25" i="33" s="1"/>
  <c r="O5" i="11"/>
  <c r="P4" i="11"/>
  <c r="Q4" i="49"/>
  <c r="P5" i="49"/>
  <c r="AA102" i="32" s="1"/>
  <c r="AB72" i="33" s="1"/>
  <c r="AB92" i="32" l="1"/>
  <c r="AC29" i="35" s="1"/>
  <c r="AB93" i="32"/>
  <c r="AC30" i="35" s="1"/>
  <c r="AB94" i="32"/>
  <c r="AC31" i="35" s="1"/>
  <c r="AB91" i="32"/>
  <c r="AC28" i="35" s="1"/>
  <c r="AB95" i="32"/>
  <c r="AC32" i="35" s="1"/>
  <c r="AD88" i="35"/>
  <c r="AD89" i="35"/>
  <c r="AH47" i="33"/>
  <c r="AC44" i="35"/>
  <c r="AA95" i="33"/>
  <c r="AA96" i="33"/>
  <c r="AC45" i="35"/>
  <c r="AC43" i="35"/>
  <c r="AC68" i="35"/>
  <c r="AC71" i="35"/>
  <c r="AC70" i="35"/>
  <c r="AC69" i="35"/>
  <c r="AA223" i="32"/>
  <c r="AB122" i="33" s="1"/>
  <c r="AA185" i="32"/>
  <c r="AA176" i="32"/>
  <c r="AB34" i="35" s="1"/>
  <c r="AA158" i="32"/>
  <c r="AB99" i="33" s="1"/>
  <c r="AA172" i="32"/>
  <c r="AB113" i="33" s="1"/>
  <c r="AA162" i="32"/>
  <c r="AB103" i="33" s="1"/>
  <c r="AA160" i="32"/>
  <c r="AB101" i="33" s="1"/>
  <c r="AA164" i="32"/>
  <c r="AB105" i="33" s="1"/>
  <c r="AA182" i="32"/>
  <c r="AB40" i="35" s="1"/>
  <c r="AA187" i="32"/>
  <c r="AB45" i="35" s="1"/>
  <c r="AA184" i="32"/>
  <c r="AB42" i="35" s="1"/>
  <c r="AA157" i="32"/>
  <c r="AB98" i="33" s="1"/>
  <c r="AA186" i="32"/>
  <c r="AA167" i="32"/>
  <c r="AB108" i="33" s="1"/>
  <c r="AA156" i="32"/>
  <c r="AB97" i="33" s="1"/>
  <c r="AA168" i="32"/>
  <c r="AB109" i="33" s="1"/>
  <c r="AA181" i="32"/>
  <c r="AB39" i="35" s="1"/>
  <c r="AA170" i="32"/>
  <c r="AB111" i="33" s="1"/>
  <c r="AA179" i="32"/>
  <c r="AB37" i="35" s="1"/>
  <c r="AA165" i="32"/>
  <c r="AB106" i="33" s="1"/>
  <c r="AA177" i="32"/>
  <c r="AB35" i="35" s="1"/>
  <c r="AA173" i="32"/>
  <c r="AB114" i="33" s="1"/>
  <c r="AA163" i="32"/>
  <c r="AB104" i="33" s="1"/>
  <c r="AA175" i="32"/>
  <c r="AB116" i="33" s="1"/>
  <c r="AA166" i="32"/>
  <c r="AB107" i="33" s="1"/>
  <c r="AA178" i="32"/>
  <c r="AB36" i="35" s="1"/>
  <c r="AA180" i="32"/>
  <c r="AB38" i="35" s="1"/>
  <c r="AA169" i="32"/>
  <c r="AB110" i="33" s="1"/>
  <c r="AA183" i="32"/>
  <c r="AB41" i="35" s="1"/>
  <c r="AA171" i="32"/>
  <c r="AB112" i="33" s="1"/>
  <c r="AA159" i="32"/>
  <c r="AB100" i="33" s="1"/>
  <c r="AA161" i="32"/>
  <c r="AB102" i="33" s="1"/>
  <c r="AA125" i="32"/>
  <c r="AA97" i="32"/>
  <c r="AB67" i="33" s="1"/>
  <c r="AA124" i="32"/>
  <c r="AA105" i="32"/>
  <c r="AB49" i="35" s="1"/>
  <c r="AA106" i="32"/>
  <c r="AB50" i="35" s="1"/>
  <c r="AA229" i="32"/>
  <c r="AB123" i="33" s="1"/>
  <c r="AA232" i="32"/>
  <c r="AA233" i="32"/>
  <c r="AB126" i="33" s="1"/>
  <c r="AA230" i="32"/>
  <c r="AB124" i="33" s="1"/>
  <c r="AA231" i="32"/>
  <c r="AB125" i="33" s="1"/>
  <c r="AA101" i="32"/>
  <c r="AB71" i="33" s="1"/>
  <c r="AB140" i="32"/>
  <c r="AC85" i="33" s="1"/>
  <c r="AB141" i="32"/>
  <c r="AC86" i="33" s="1"/>
  <c r="AB147" i="32"/>
  <c r="AC92" i="33" s="1"/>
  <c r="AB151" i="32"/>
  <c r="AC74" i="35" s="1"/>
  <c r="AB145" i="32"/>
  <c r="AC90" i="33" s="1"/>
  <c r="AB146" i="32"/>
  <c r="AC91" i="33" s="1"/>
  <c r="AB150" i="32"/>
  <c r="AC73" i="35" s="1"/>
  <c r="AB152" i="32"/>
  <c r="AC75" i="35" s="1"/>
  <c r="AB138" i="32"/>
  <c r="AC83" i="33" s="1"/>
  <c r="AB139" i="32"/>
  <c r="AC84" i="33" s="1"/>
  <c r="AB153" i="32"/>
  <c r="AC76" i="35" s="1"/>
  <c r="AB142" i="32"/>
  <c r="AC87" i="33" s="1"/>
  <c r="AB149" i="32"/>
  <c r="AC93" i="33" s="1"/>
  <c r="AB143" i="32"/>
  <c r="AC88" i="33" s="1"/>
  <c r="AB144" i="32"/>
  <c r="AC89" i="33" s="1"/>
  <c r="AA98" i="32"/>
  <c r="AB68" i="33" s="1"/>
  <c r="AA108" i="32"/>
  <c r="AB52" i="35" s="1"/>
  <c r="AB203" i="32"/>
  <c r="AC89" i="35" s="1"/>
  <c r="AB202" i="32"/>
  <c r="AC88" i="35" s="1"/>
  <c r="AB199" i="32"/>
  <c r="AC85" i="35" s="1"/>
  <c r="Z137" i="32"/>
  <c r="AA82" i="33" s="1"/>
  <c r="Z129" i="32"/>
  <c r="AA74" i="33" s="1"/>
  <c r="Z136" i="32"/>
  <c r="AA81" i="33" s="1"/>
  <c r="Z132" i="32"/>
  <c r="AA77" i="33" s="1"/>
  <c r="Z135" i="32"/>
  <c r="AA80" i="33" s="1"/>
  <c r="Z130" i="32"/>
  <c r="AA75" i="33" s="1"/>
  <c r="Z131" i="32"/>
  <c r="AA76" i="33" s="1"/>
  <c r="Z134" i="32"/>
  <c r="AA79" i="33" s="1"/>
  <c r="AA126" i="32"/>
  <c r="AA127" i="32"/>
  <c r="AA99" i="32"/>
  <c r="AB69" i="33" s="1"/>
  <c r="AA107" i="32"/>
  <c r="AB51" i="35" s="1"/>
  <c r="AA104" i="32"/>
  <c r="AB48" i="35" s="1"/>
  <c r="AB236" i="32"/>
  <c r="AC129" i="33" s="1"/>
  <c r="AB237" i="32"/>
  <c r="AC130" i="33" s="1"/>
  <c r="AB240" i="32"/>
  <c r="AC133" i="33" s="1"/>
  <c r="AB241" i="32"/>
  <c r="AC134" i="33" s="1"/>
  <c r="AB234" i="32"/>
  <c r="AC127" i="33" s="1"/>
  <c r="AB242" i="32"/>
  <c r="AC135" i="33" s="1"/>
  <c r="AB239" i="32"/>
  <c r="AC132" i="33" s="1"/>
  <c r="AB243" i="32"/>
  <c r="AC136" i="33" s="1"/>
  <c r="AB238" i="32"/>
  <c r="AC131" i="33" s="1"/>
  <c r="AB235" i="32"/>
  <c r="AC128" i="33" s="1"/>
  <c r="AB82" i="32"/>
  <c r="AC61" i="33" s="1"/>
  <c r="AB78" i="32"/>
  <c r="AC57" i="33" s="1"/>
  <c r="AB84" i="32"/>
  <c r="AC63" i="33" s="1"/>
  <c r="AB85" i="32"/>
  <c r="AC64" i="33" s="1"/>
  <c r="AB79" i="32"/>
  <c r="AC58" i="33" s="1"/>
  <c r="AB76" i="32"/>
  <c r="AC55" i="33" s="1"/>
  <c r="AB73" i="32"/>
  <c r="AC52" i="33" s="1"/>
  <c r="AB71" i="32"/>
  <c r="AC50" i="33" s="1"/>
  <c r="AB77" i="32"/>
  <c r="AC56" i="33" s="1"/>
  <c r="AB70" i="32"/>
  <c r="AC49" i="33" s="1"/>
  <c r="AB89" i="32"/>
  <c r="AC26" i="35" s="1"/>
  <c r="AB87" i="32"/>
  <c r="AC66" i="33" s="1"/>
  <c r="AB72" i="32"/>
  <c r="AC51" i="33" s="1"/>
  <c r="AB75" i="32"/>
  <c r="AC54" i="33" s="1"/>
  <c r="AB86" i="32"/>
  <c r="AC65" i="33" s="1"/>
  <c r="AB81" i="32"/>
  <c r="AC60" i="33" s="1"/>
  <c r="AB80" i="32"/>
  <c r="AC59" i="33" s="1"/>
  <c r="AB83" i="32"/>
  <c r="AC62" i="33" s="1"/>
  <c r="AB74" i="32"/>
  <c r="AC53" i="33" s="1"/>
  <c r="AB88" i="32"/>
  <c r="AC25" i="35" s="1"/>
  <c r="AB90" i="32"/>
  <c r="AC27" i="35" s="1"/>
  <c r="Y188" i="32"/>
  <c r="Y189" i="32"/>
  <c r="AA221" i="32"/>
  <c r="AB105" i="35" s="1"/>
  <c r="AA212" i="32"/>
  <c r="AB96" i="35" s="1"/>
  <c r="AA213" i="32"/>
  <c r="AB97" i="35" s="1"/>
  <c r="AA204" i="32"/>
  <c r="AB118" i="33" s="1"/>
  <c r="AA207" i="32"/>
  <c r="AB91" i="35" s="1"/>
  <c r="AA206" i="32"/>
  <c r="AB90" i="35" s="1"/>
  <c r="AA208" i="32"/>
  <c r="AB92" i="35" s="1"/>
  <c r="AA215" i="32"/>
  <c r="AB99" i="35" s="1"/>
  <c r="AA217" i="32"/>
  <c r="AB101" i="35" s="1"/>
  <c r="AA209" i="32"/>
  <c r="AB93" i="35" s="1"/>
  <c r="AA210" i="32"/>
  <c r="AB94" i="35" s="1"/>
  <c r="AA216" i="32"/>
  <c r="AB100" i="35" s="1"/>
  <c r="AA220" i="32"/>
  <c r="AB104" i="35" s="1"/>
  <c r="AA211" i="32"/>
  <c r="AB95" i="35" s="1"/>
  <c r="AA205" i="32"/>
  <c r="AB120" i="33" s="1"/>
  <c r="AA214" i="32"/>
  <c r="AB98" i="35" s="1"/>
  <c r="AF62" i="32"/>
  <c r="AG44" i="33" s="1"/>
  <c r="AF51" i="32"/>
  <c r="AG33" i="33" s="1"/>
  <c r="AF64" i="32"/>
  <c r="AG46" i="33" s="1"/>
  <c r="AF61" i="32"/>
  <c r="AG43" i="33" s="1"/>
  <c r="AF49" i="32"/>
  <c r="AG31" i="33" s="1"/>
  <c r="AF60" i="32"/>
  <c r="AG42" i="33" s="1"/>
  <c r="AF54" i="32"/>
  <c r="AG36" i="33" s="1"/>
  <c r="AF56" i="32"/>
  <c r="AG38" i="33" s="1"/>
  <c r="AF57" i="32"/>
  <c r="AG39" i="33" s="1"/>
  <c r="AF52" i="32"/>
  <c r="AG34" i="33" s="1"/>
  <c r="AF67" i="32"/>
  <c r="AG22" i="35" s="1"/>
  <c r="AF48" i="32"/>
  <c r="AG30" i="33" s="1"/>
  <c r="AF53" i="32"/>
  <c r="AG35" i="33" s="1"/>
  <c r="AF50" i="32"/>
  <c r="AG32" i="33" s="1"/>
  <c r="AF69" i="32"/>
  <c r="AG24" i="35" s="1"/>
  <c r="AF58" i="32"/>
  <c r="AG40" i="33" s="1"/>
  <c r="AF65" i="32"/>
  <c r="AF68" i="32"/>
  <c r="AG23" i="35" s="1"/>
  <c r="AF55" i="32"/>
  <c r="AG37" i="33" s="1"/>
  <c r="AF59" i="32"/>
  <c r="AG41" i="33" s="1"/>
  <c r="AF63" i="32"/>
  <c r="AG45" i="33" s="1"/>
  <c r="AA100" i="32"/>
  <c r="AB70" i="33" s="1"/>
  <c r="AA103" i="32"/>
  <c r="AB73" i="33" s="1"/>
  <c r="Y33" i="32"/>
  <c r="Z21" i="33" s="1"/>
  <c r="Y47" i="32"/>
  <c r="AA222" i="32"/>
  <c r="AB121" i="33" s="1"/>
  <c r="AA224" i="32"/>
  <c r="AB119" i="33" s="1"/>
  <c r="AB197" i="32"/>
  <c r="AC83" i="35" s="1"/>
  <c r="Q4" i="48"/>
  <c r="P5" i="48"/>
  <c r="Q4" i="37"/>
  <c r="P5" i="37"/>
  <c r="Z187" i="32" s="1"/>
  <c r="Q4" i="46"/>
  <c r="P5" i="46"/>
  <c r="Q4" i="24"/>
  <c r="P5" i="24"/>
  <c r="S5" i="51"/>
  <c r="X188" i="32" s="1"/>
  <c r="T4" i="51"/>
  <c r="R5" i="25"/>
  <c r="S4" i="25"/>
  <c r="R4" i="50"/>
  <c r="Q5" i="50"/>
  <c r="R4" i="8"/>
  <c r="Q5" i="8"/>
  <c r="P4" i="40"/>
  <c r="O5" i="40"/>
  <c r="AE56" i="32" s="1"/>
  <c r="AF38" i="33" s="1"/>
  <c r="O5" i="45"/>
  <c r="P4" i="45"/>
  <c r="Q4" i="54"/>
  <c r="P5" i="54"/>
  <c r="AA20" i="35"/>
  <c r="AA19" i="35"/>
  <c r="AA18" i="35"/>
  <c r="AA21" i="35"/>
  <c r="R4" i="56"/>
  <c r="Q5" i="56"/>
  <c r="Q4" i="2"/>
  <c r="P5" i="2"/>
  <c r="P5" i="11"/>
  <c r="Q4" i="11"/>
  <c r="Z100" i="32"/>
  <c r="AA70" i="33" s="1"/>
  <c r="Z125" i="32"/>
  <c r="R4" i="49"/>
  <c r="Q5" i="49"/>
  <c r="Z108" i="32" s="1"/>
  <c r="AA52" i="35" s="1"/>
  <c r="Z104" i="32" l="1"/>
  <c r="AA48" i="35" s="1"/>
  <c r="AA92" i="32"/>
  <c r="AB29" i="35" s="1"/>
  <c r="Z98" i="32"/>
  <c r="AA68" i="33" s="1"/>
  <c r="AA96" i="32"/>
  <c r="AB33" i="35" s="1"/>
  <c r="AA94" i="32"/>
  <c r="AB31" i="35" s="1"/>
  <c r="Z107" i="32"/>
  <c r="AA51" i="35" s="1"/>
  <c r="Z102" i="32"/>
  <c r="AA72" i="33" s="1"/>
  <c r="AA95" i="32"/>
  <c r="AB32" i="35" s="1"/>
  <c r="AA91" i="32"/>
  <c r="AB28" i="35" s="1"/>
  <c r="AA93" i="32"/>
  <c r="AB30" i="35" s="1"/>
  <c r="AG47" i="33"/>
  <c r="AB43" i="35"/>
  <c r="Y95" i="33"/>
  <c r="Z95" i="33"/>
  <c r="Z96" i="33"/>
  <c r="AB44" i="35"/>
  <c r="AB69" i="35"/>
  <c r="AA69" i="35"/>
  <c r="AB71" i="35"/>
  <c r="AB70" i="35"/>
  <c r="AB68" i="35"/>
  <c r="Z101" i="32"/>
  <c r="AA71" i="33" s="1"/>
  <c r="Z99" i="32"/>
  <c r="AA69" i="33" s="1"/>
  <c r="Z103" i="32"/>
  <c r="AA73" i="33" s="1"/>
  <c r="Z127" i="32"/>
  <c r="Z168" i="32"/>
  <c r="AA109" i="33" s="1"/>
  <c r="Z182" i="32"/>
  <c r="AA40" i="35" s="1"/>
  <c r="AA45" i="35"/>
  <c r="Z156" i="32"/>
  <c r="AA97" i="33" s="1"/>
  <c r="Z163" i="32"/>
  <c r="AA104" i="33" s="1"/>
  <c r="Z160" i="32"/>
  <c r="AA101" i="33" s="1"/>
  <c r="Z171" i="32"/>
  <c r="AA112" i="33" s="1"/>
  <c r="Z175" i="32"/>
  <c r="AA116" i="33" s="1"/>
  <c r="Z169" i="32"/>
  <c r="AA110" i="33" s="1"/>
  <c r="Z173" i="32"/>
  <c r="AA114" i="33" s="1"/>
  <c r="Z159" i="32"/>
  <c r="AA100" i="33" s="1"/>
  <c r="Z178" i="32"/>
  <c r="AA36" i="35" s="1"/>
  <c r="Z158" i="32"/>
  <c r="AA99" i="33" s="1"/>
  <c r="Z165" i="32"/>
  <c r="AA106" i="33" s="1"/>
  <c r="Z176" i="32"/>
  <c r="AA34" i="35" s="1"/>
  <c r="Z186" i="32"/>
  <c r="Z167" i="32"/>
  <c r="AA108" i="33" s="1"/>
  <c r="Z180" i="32"/>
  <c r="AA38" i="35" s="1"/>
  <c r="Z181" i="32"/>
  <c r="AA39" i="35" s="1"/>
  <c r="Z172" i="32"/>
  <c r="AA113" i="33" s="1"/>
  <c r="Z183" i="32"/>
  <c r="AA41" i="35" s="1"/>
  <c r="Z177" i="32"/>
  <c r="AA35" i="35" s="1"/>
  <c r="Z164" i="32"/>
  <c r="AA105" i="33" s="1"/>
  <c r="Z179" i="32"/>
  <c r="AA37" i="35" s="1"/>
  <c r="Z166" i="32"/>
  <c r="AA107" i="33" s="1"/>
  <c r="Z184" i="32"/>
  <c r="AA42" i="35" s="1"/>
  <c r="Z161" i="32"/>
  <c r="AA102" i="33" s="1"/>
  <c r="Z185" i="32"/>
  <c r="Z157" i="32"/>
  <c r="AA98" i="33" s="1"/>
  <c r="Z170" i="32"/>
  <c r="AA111" i="33" s="1"/>
  <c r="Z174" i="32"/>
  <c r="AA115" i="33" s="1"/>
  <c r="Z162" i="32"/>
  <c r="AA103" i="33" s="1"/>
  <c r="AE53" i="32"/>
  <c r="AF35" i="33" s="1"/>
  <c r="AE69" i="32"/>
  <c r="AF24" i="35" s="1"/>
  <c r="AE57" i="32"/>
  <c r="AF39" i="33" s="1"/>
  <c r="AE48" i="32"/>
  <c r="AF30" i="33" s="1"/>
  <c r="AE65" i="32"/>
  <c r="AE63" i="32"/>
  <c r="AF45" i="33" s="1"/>
  <c r="Z204" i="32"/>
  <c r="AA118" i="33" s="1"/>
  <c r="Z205" i="32"/>
  <c r="AA120" i="33" s="1"/>
  <c r="Z210" i="32"/>
  <c r="AA94" i="35" s="1"/>
  <c r="Z209" i="32"/>
  <c r="AA93" i="35" s="1"/>
  <c r="X189" i="32"/>
  <c r="AE61" i="32"/>
  <c r="AF43" i="33" s="1"/>
  <c r="AE67" i="32"/>
  <c r="AF22" i="35" s="1"/>
  <c r="AE49" i="32"/>
  <c r="AF31" i="33" s="1"/>
  <c r="AE64" i="32"/>
  <c r="AF46" i="33" s="1"/>
  <c r="Z211" i="32"/>
  <c r="AA95" i="35" s="1"/>
  <c r="Z216" i="32"/>
  <c r="AA100" i="35" s="1"/>
  <c r="Z212" i="32"/>
  <c r="AA96" i="35" s="1"/>
  <c r="Z208" i="32"/>
  <c r="AA92" i="35" s="1"/>
  <c r="Z217" i="32"/>
  <c r="AA101" i="35" s="1"/>
  <c r="Z220" i="32"/>
  <c r="AA104" i="35" s="1"/>
  <c r="AA202" i="32"/>
  <c r="AB88" i="35" s="1"/>
  <c r="AA199" i="32"/>
  <c r="AA203" i="32"/>
  <c r="AB89" i="35" s="1"/>
  <c r="AA73" i="32"/>
  <c r="AB52" i="33" s="1"/>
  <c r="AA90" i="32"/>
  <c r="AB27" i="35" s="1"/>
  <c r="AA77" i="32"/>
  <c r="AB56" i="33" s="1"/>
  <c r="AA84" i="32"/>
  <c r="AB63" i="33" s="1"/>
  <c r="AA88" i="32"/>
  <c r="AB25" i="35" s="1"/>
  <c r="AA81" i="32"/>
  <c r="AB60" i="33" s="1"/>
  <c r="AA89" i="32"/>
  <c r="AB26" i="35" s="1"/>
  <c r="AA71" i="32"/>
  <c r="AB50" i="33" s="1"/>
  <c r="AA80" i="32"/>
  <c r="AB59" i="33" s="1"/>
  <c r="AA83" i="32"/>
  <c r="AB62" i="33" s="1"/>
  <c r="AA78" i="32"/>
  <c r="AB57" i="33" s="1"/>
  <c r="AA74" i="32"/>
  <c r="AB53" i="33" s="1"/>
  <c r="AA87" i="32"/>
  <c r="AB66" i="33" s="1"/>
  <c r="AA79" i="32"/>
  <c r="AB58" i="33" s="1"/>
  <c r="AA82" i="32"/>
  <c r="AB61" i="33" s="1"/>
  <c r="AA72" i="32"/>
  <c r="AB51" i="33" s="1"/>
  <c r="AA85" i="32"/>
  <c r="AB64" i="33" s="1"/>
  <c r="AA70" i="32"/>
  <c r="AB49" i="33" s="1"/>
  <c r="AA75" i="32"/>
  <c r="AB54" i="33" s="1"/>
  <c r="AA238" i="32"/>
  <c r="AB131" i="33" s="1"/>
  <c r="AA240" i="32"/>
  <c r="AB133" i="33" s="1"/>
  <c r="AA235" i="32"/>
  <c r="AB128" i="33" s="1"/>
  <c r="AA236" i="32"/>
  <c r="AB129" i="33" s="1"/>
  <c r="AA239" i="32"/>
  <c r="AB132" i="33" s="1"/>
  <c r="AA234" i="32"/>
  <c r="AB127" i="33" s="1"/>
  <c r="AA243" i="32"/>
  <c r="AB136" i="33" s="1"/>
  <c r="AA237" i="32"/>
  <c r="AB130" i="33" s="1"/>
  <c r="AA241" i="32"/>
  <c r="AB134" i="33" s="1"/>
  <c r="AA242" i="32"/>
  <c r="AB135" i="33" s="1"/>
  <c r="AE50" i="32"/>
  <c r="AF32" i="33" s="1"/>
  <c r="AE68" i="32"/>
  <c r="AF23" i="35" s="1"/>
  <c r="AE59" i="32"/>
  <c r="AF41" i="33" s="1"/>
  <c r="AE54" i="32"/>
  <c r="AF36" i="33" s="1"/>
  <c r="AE51" i="32"/>
  <c r="AF33" i="33" s="1"/>
  <c r="AE52" i="32"/>
  <c r="AF34" i="33" s="1"/>
  <c r="Z213" i="32"/>
  <c r="AA97" i="35" s="1"/>
  <c r="Z215" i="32"/>
  <c r="AA99" i="35" s="1"/>
  <c r="Z214" i="32"/>
  <c r="AA98" i="35" s="1"/>
  <c r="AA76" i="32"/>
  <c r="AB55" i="33" s="1"/>
  <c r="X47" i="32"/>
  <c r="Z222" i="32"/>
  <c r="AA121" i="33" s="1"/>
  <c r="Z230" i="32"/>
  <c r="AA124" i="33" s="1"/>
  <c r="Z229" i="32"/>
  <c r="AA123" i="33" s="1"/>
  <c r="Z233" i="32"/>
  <c r="AA126" i="33" s="1"/>
  <c r="Z231" i="32"/>
  <c r="AA125" i="33" s="1"/>
  <c r="Z232" i="32"/>
  <c r="AA140" i="32"/>
  <c r="AB85" i="33" s="1"/>
  <c r="AA145" i="32"/>
  <c r="AB90" i="33" s="1"/>
  <c r="AA150" i="32"/>
  <c r="AB73" i="35" s="1"/>
  <c r="AA149" i="32"/>
  <c r="AB93" i="33" s="1"/>
  <c r="AA147" i="32"/>
  <c r="AB92" i="33" s="1"/>
  <c r="AA153" i="32"/>
  <c r="AB76" i="35" s="1"/>
  <c r="AA143" i="32"/>
  <c r="AB88" i="33" s="1"/>
  <c r="AA142" i="32"/>
  <c r="AB87" i="33" s="1"/>
  <c r="AA146" i="32"/>
  <c r="AB91" i="33" s="1"/>
  <c r="AA139" i="32"/>
  <c r="AB84" i="33" s="1"/>
  <c r="AA152" i="32"/>
  <c r="AB75" i="35" s="1"/>
  <c r="AA151" i="32"/>
  <c r="AB74" i="35" s="1"/>
  <c r="AA144" i="32"/>
  <c r="AB89" i="33" s="1"/>
  <c r="AA141" i="32"/>
  <c r="AB86" i="33" s="1"/>
  <c r="AA138" i="32"/>
  <c r="AB83" i="33" s="1"/>
  <c r="Z105" i="32"/>
  <c r="AA49" i="35" s="1"/>
  <c r="Z97" i="32"/>
  <c r="AA67" i="33" s="1"/>
  <c r="Z126" i="32"/>
  <c r="Z124" i="32"/>
  <c r="Z106" i="32"/>
  <c r="AA50" i="35" s="1"/>
  <c r="Y135" i="32"/>
  <c r="Z80" i="33" s="1"/>
  <c r="Y136" i="32"/>
  <c r="Z81" i="33" s="1"/>
  <c r="Y129" i="32"/>
  <c r="Z74" i="33" s="1"/>
  <c r="Y132" i="32"/>
  <c r="Z77" i="33" s="1"/>
  <c r="Y130" i="32"/>
  <c r="Z75" i="33" s="1"/>
  <c r="Y134" i="32"/>
  <c r="Z79" i="33" s="1"/>
  <c r="Y131" i="32"/>
  <c r="Z76" i="33" s="1"/>
  <c r="Y137" i="32"/>
  <c r="Z82" i="33" s="1"/>
  <c r="Y133" i="32"/>
  <c r="Z78" i="33" s="1"/>
  <c r="AE55" i="32"/>
  <c r="AF37" i="33" s="1"/>
  <c r="AE58" i="32"/>
  <c r="AF40" i="33" s="1"/>
  <c r="AE62" i="32"/>
  <c r="AF44" i="33" s="1"/>
  <c r="AE60" i="32"/>
  <c r="AF42" i="33" s="1"/>
  <c r="Z221" i="32"/>
  <c r="AA105" i="35" s="1"/>
  <c r="Z206" i="32"/>
  <c r="AA90" i="35" s="1"/>
  <c r="Z207" i="32"/>
  <c r="AA91" i="35" s="1"/>
  <c r="AA86" i="32"/>
  <c r="AB65" i="33" s="1"/>
  <c r="Q4" i="45"/>
  <c r="P5" i="45"/>
  <c r="Q4" i="40"/>
  <c r="P5" i="40"/>
  <c r="S4" i="8"/>
  <c r="R5" i="8"/>
  <c r="R5" i="50"/>
  <c r="Y206" i="32" s="1"/>
  <c r="Z90" i="35" s="1"/>
  <c r="S4" i="50"/>
  <c r="T4" i="25"/>
  <c r="S5" i="25"/>
  <c r="X133" i="32" s="1"/>
  <c r="Y78" i="33" s="1"/>
  <c r="T5" i="51"/>
  <c r="W188" i="32" s="1"/>
  <c r="U4" i="51"/>
  <c r="R4" i="24"/>
  <c r="Q5" i="24"/>
  <c r="Z152" i="32" s="1"/>
  <c r="AA75" i="35" s="1"/>
  <c r="R4" i="46"/>
  <c r="Q5" i="46"/>
  <c r="Z94" i="32" s="1"/>
  <c r="AA31" i="35" s="1"/>
  <c r="Q5" i="37"/>
  <c r="Y178" i="32" s="1"/>
  <c r="Z36" i="35" s="1"/>
  <c r="R4" i="37"/>
  <c r="Q5" i="48"/>
  <c r="R4" i="48"/>
  <c r="R4" i="54"/>
  <c r="Q5" i="54"/>
  <c r="S4" i="56"/>
  <c r="R5" i="56"/>
  <c r="R4" i="2"/>
  <c r="Q5" i="2"/>
  <c r="R4" i="11"/>
  <c r="Q5" i="11"/>
  <c r="S4" i="49"/>
  <c r="R5" i="49"/>
  <c r="Y106" i="32" s="1"/>
  <c r="Z50" i="35" s="1"/>
  <c r="Z95" i="32" l="1"/>
  <c r="AA32" i="35" s="1"/>
  <c r="Z91" i="32"/>
  <c r="AA28" i="35" s="1"/>
  <c r="Z93" i="32"/>
  <c r="AA30" i="35" s="1"/>
  <c r="Z92" i="32"/>
  <c r="AA29" i="35" s="1"/>
  <c r="Z96" i="32"/>
  <c r="AA33" i="35" s="1"/>
  <c r="AF47" i="33"/>
  <c r="Y96" i="33"/>
  <c r="X95" i="33"/>
  <c r="AA43" i="35"/>
  <c r="AA44" i="35"/>
  <c r="AA68" i="35"/>
  <c r="AA71" i="35"/>
  <c r="AA70" i="35"/>
  <c r="Y157" i="32"/>
  <c r="Z98" i="33" s="1"/>
  <c r="Y185" i="32"/>
  <c r="Y158" i="32"/>
  <c r="Z99" i="33" s="1"/>
  <c r="Y180" i="32"/>
  <c r="Z38" i="35" s="1"/>
  <c r="Y161" i="32"/>
  <c r="Z102" i="33" s="1"/>
  <c r="Y169" i="32"/>
  <c r="Z110" i="33" s="1"/>
  <c r="Y177" i="32"/>
  <c r="Z35" i="35" s="1"/>
  <c r="Y166" i="32"/>
  <c r="Z107" i="33" s="1"/>
  <c r="Y164" i="32"/>
  <c r="Z105" i="33" s="1"/>
  <c r="Y172" i="32"/>
  <c r="Z113" i="33" s="1"/>
  <c r="Y156" i="32"/>
  <c r="Z97" i="33" s="1"/>
  <c r="Y176" i="32"/>
  <c r="Z34" i="35" s="1"/>
  <c r="Y181" i="32"/>
  <c r="Z39" i="35" s="1"/>
  <c r="Y184" i="32"/>
  <c r="Z42" i="35" s="1"/>
  <c r="Y168" i="32"/>
  <c r="Z109" i="33" s="1"/>
  <c r="Y171" i="32"/>
  <c r="Z112" i="33" s="1"/>
  <c r="Y160" i="32"/>
  <c r="Z101" i="33" s="1"/>
  <c r="Y167" i="32"/>
  <c r="Z108" i="33" s="1"/>
  <c r="Y182" i="32"/>
  <c r="Z40" i="35" s="1"/>
  <c r="Y175" i="32"/>
  <c r="Z116" i="33" s="1"/>
  <c r="Y163" i="32"/>
  <c r="Z104" i="33" s="1"/>
  <c r="Y159" i="32"/>
  <c r="Z100" i="33" s="1"/>
  <c r="Y174" i="32"/>
  <c r="Z115" i="33" s="1"/>
  <c r="Y162" i="32"/>
  <c r="Z103" i="33" s="1"/>
  <c r="Y173" i="32"/>
  <c r="Z114" i="33" s="1"/>
  <c r="Y179" i="32"/>
  <c r="Z37" i="35" s="1"/>
  <c r="Y170" i="32"/>
  <c r="Z111" i="33" s="1"/>
  <c r="Y187" i="32"/>
  <c r="Y165" i="32"/>
  <c r="Z106" i="33" s="1"/>
  <c r="Y183" i="32"/>
  <c r="Z41" i="35" s="1"/>
  <c r="Y186" i="32"/>
  <c r="Y98" i="32"/>
  <c r="Z68" i="33" s="1"/>
  <c r="Y101" i="32"/>
  <c r="Z71" i="33" s="1"/>
  <c r="Y105" i="32"/>
  <c r="Z49" i="35" s="1"/>
  <c r="Y103" i="32"/>
  <c r="Z73" i="33" s="1"/>
  <c r="Y99" i="32"/>
  <c r="Z69" i="33" s="1"/>
  <c r="Y124" i="32"/>
  <c r="Z84" i="32"/>
  <c r="AA63" i="33" s="1"/>
  <c r="Z87" i="32"/>
  <c r="AA66" i="33" s="1"/>
  <c r="Z85" i="32"/>
  <c r="AA64" i="33" s="1"/>
  <c r="Z83" i="32"/>
  <c r="AA62" i="33" s="1"/>
  <c r="Z78" i="32"/>
  <c r="AA57" i="33" s="1"/>
  <c r="Z76" i="32"/>
  <c r="AA55" i="33" s="1"/>
  <c r="Z86" i="32"/>
  <c r="AA65" i="33" s="1"/>
  <c r="Z77" i="32"/>
  <c r="AA56" i="33" s="1"/>
  <c r="Z71" i="32"/>
  <c r="AA50" i="33" s="1"/>
  <c r="Z72" i="32"/>
  <c r="AA51" i="33" s="1"/>
  <c r="Z74" i="32"/>
  <c r="AA53" i="33" s="1"/>
  <c r="Z80" i="32"/>
  <c r="AA59" i="33" s="1"/>
  <c r="Z90" i="32"/>
  <c r="AA27" i="35" s="1"/>
  <c r="Z73" i="32"/>
  <c r="AA52" i="33" s="1"/>
  <c r="Z79" i="32"/>
  <c r="AA58" i="33" s="1"/>
  <c r="Z89" i="32"/>
  <c r="AA26" i="35" s="1"/>
  <c r="Z82" i="32"/>
  <c r="AA61" i="33" s="1"/>
  <c r="Z75" i="32"/>
  <c r="AA54" i="33" s="1"/>
  <c r="Z70" i="32"/>
  <c r="AA49" i="33" s="1"/>
  <c r="Z81" i="32"/>
  <c r="AA60" i="33" s="1"/>
  <c r="AD62" i="32"/>
  <c r="AE44" i="33" s="1"/>
  <c r="AD49" i="32"/>
  <c r="AE31" i="33" s="1"/>
  <c r="AD56" i="32"/>
  <c r="AE38" i="33" s="1"/>
  <c r="AD65" i="32"/>
  <c r="AD69" i="32"/>
  <c r="AE24" i="35" s="1"/>
  <c r="AD52" i="32"/>
  <c r="AE34" i="33" s="1"/>
  <c r="AD57" i="32"/>
  <c r="AE39" i="33" s="1"/>
  <c r="AD59" i="32"/>
  <c r="AE41" i="33" s="1"/>
  <c r="AD54" i="32"/>
  <c r="AE36" i="33" s="1"/>
  <c r="AD63" i="32"/>
  <c r="AE45" i="33" s="1"/>
  <c r="AD53" i="32"/>
  <c r="AE35" i="33" s="1"/>
  <c r="AD51" i="32"/>
  <c r="AE33" i="33" s="1"/>
  <c r="AD58" i="32"/>
  <c r="AE40" i="33" s="1"/>
  <c r="AD48" i="32"/>
  <c r="AE30" i="33" s="1"/>
  <c r="AD64" i="32"/>
  <c r="AE46" i="33" s="1"/>
  <c r="AD67" i="32"/>
  <c r="AE22" i="35" s="1"/>
  <c r="AD55" i="32"/>
  <c r="AE37" i="33" s="1"/>
  <c r="AD50" i="32"/>
  <c r="AE32" i="33" s="1"/>
  <c r="AD61" i="32"/>
  <c r="AE43" i="33" s="1"/>
  <c r="Y221" i="32"/>
  <c r="Z105" i="35" s="1"/>
  <c r="AD68" i="32"/>
  <c r="AE23" i="35" s="1"/>
  <c r="Z145" i="32"/>
  <c r="AA90" i="33" s="1"/>
  <c r="Z153" i="32"/>
  <c r="AA76" i="35" s="1"/>
  <c r="Z143" i="32"/>
  <c r="AA88" i="33" s="1"/>
  <c r="W189" i="32"/>
  <c r="Y127" i="32"/>
  <c r="Y104" i="32"/>
  <c r="Z48" i="35" s="1"/>
  <c r="Y108" i="32"/>
  <c r="Z52" i="35" s="1"/>
  <c r="Y100" i="32"/>
  <c r="Z70" i="33" s="1"/>
  <c r="Z238" i="32"/>
  <c r="AA131" i="33" s="1"/>
  <c r="Z235" i="32"/>
  <c r="AA128" i="33" s="1"/>
  <c r="Z237" i="32"/>
  <c r="AA130" i="33" s="1"/>
  <c r="Z236" i="32"/>
  <c r="AA129" i="33" s="1"/>
  <c r="Z240" i="32"/>
  <c r="AA133" i="33" s="1"/>
  <c r="Z239" i="32"/>
  <c r="AA132" i="33" s="1"/>
  <c r="Z234" i="32"/>
  <c r="AA127" i="33" s="1"/>
  <c r="Z243" i="32"/>
  <c r="AA136" i="33" s="1"/>
  <c r="Z242" i="32"/>
  <c r="AA135" i="33" s="1"/>
  <c r="Z241" i="32"/>
  <c r="AA134" i="33" s="1"/>
  <c r="Y220" i="32"/>
  <c r="Z104" i="35" s="1"/>
  <c r="Y213" i="32"/>
  <c r="Z97" i="35" s="1"/>
  <c r="Y207" i="32"/>
  <c r="Z91" i="35" s="1"/>
  <c r="Y208" i="32"/>
  <c r="Z92" i="35" s="1"/>
  <c r="Y217" i="32"/>
  <c r="Z101" i="35" s="1"/>
  <c r="Y212" i="32"/>
  <c r="Z96" i="35" s="1"/>
  <c r="Y205" i="32"/>
  <c r="Z120" i="33" s="1"/>
  <c r="Y214" i="32"/>
  <c r="Z98" i="35" s="1"/>
  <c r="AD60" i="32"/>
  <c r="AE42" i="33" s="1"/>
  <c r="Z142" i="32"/>
  <c r="AA87" i="33" s="1"/>
  <c r="Y107" i="32"/>
  <c r="Z51" i="35" s="1"/>
  <c r="Y125" i="32"/>
  <c r="Y97" i="32"/>
  <c r="Z67" i="33" s="1"/>
  <c r="Y126" i="32"/>
  <c r="Y102" i="32"/>
  <c r="Z72" i="33" s="1"/>
  <c r="W47" i="32"/>
  <c r="Z199" i="32"/>
  <c r="Z203" i="32"/>
  <c r="AA89" i="35" s="1"/>
  <c r="Z202" i="32"/>
  <c r="AA88" i="35" s="1"/>
  <c r="Z146" i="32"/>
  <c r="AA91" i="33" s="1"/>
  <c r="Z150" i="32"/>
  <c r="AA73" i="35" s="1"/>
  <c r="Z141" i="32"/>
  <c r="AA86" i="33" s="1"/>
  <c r="Z138" i="32"/>
  <c r="AA83" i="33" s="1"/>
  <c r="X135" i="32"/>
  <c r="Y80" i="33" s="1"/>
  <c r="X136" i="32"/>
  <c r="Y81" i="33" s="1"/>
  <c r="X131" i="32"/>
  <c r="Y76" i="33" s="1"/>
  <c r="X130" i="32"/>
  <c r="Y75" i="33" s="1"/>
  <c r="X129" i="32"/>
  <c r="Y74" i="33" s="1"/>
  <c r="X137" i="32"/>
  <c r="Y82" i="33" s="1"/>
  <c r="X134" i="32"/>
  <c r="Y79" i="33" s="1"/>
  <c r="Y230" i="32"/>
  <c r="Z124" i="33" s="1"/>
  <c r="Y229" i="32"/>
  <c r="Z123" i="33" s="1"/>
  <c r="Y231" i="32"/>
  <c r="Z125" i="33" s="1"/>
  <c r="Y233" i="32"/>
  <c r="Z126" i="33" s="1"/>
  <c r="Y211" i="32"/>
  <c r="Z95" i="35" s="1"/>
  <c r="Y210" i="32"/>
  <c r="Z94" i="35" s="1"/>
  <c r="Y209" i="32"/>
  <c r="Z93" i="35" s="1"/>
  <c r="Y215" i="32"/>
  <c r="Z99" i="35" s="1"/>
  <c r="Z147" i="32"/>
  <c r="AA92" i="33" s="1"/>
  <c r="Z151" i="32"/>
  <c r="AA74" i="35" s="1"/>
  <c r="Z140" i="32"/>
  <c r="AA85" i="33" s="1"/>
  <c r="Z144" i="32"/>
  <c r="AA89" i="33" s="1"/>
  <c r="Z139" i="32"/>
  <c r="AA84" i="33" s="1"/>
  <c r="X132" i="32"/>
  <c r="Y77" i="33" s="1"/>
  <c r="Z88" i="32"/>
  <c r="AA25" i="35" s="1"/>
  <c r="Y216" i="32"/>
  <c r="Z100" i="35" s="1"/>
  <c r="Y204" i="32"/>
  <c r="Z118" i="33" s="1"/>
  <c r="Z149" i="32"/>
  <c r="AA93" i="33" s="1"/>
  <c r="Y232" i="32"/>
  <c r="S4" i="48"/>
  <c r="R5" i="48"/>
  <c r="S4" i="37"/>
  <c r="R5" i="37"/>
  <c r="X159" i="32" s="1"/>
  <c r="Y100" i="33" s="1"/>
  <c r="R5" i="46"/>
  <c r="Y90" i="32" s="1"/>
  <c r="Z27" i="35" s="1"/>
  <c r="S4" i="46"/>
  <c r="R5" i="24"/>
  <c r="S4" i="24"/>
  <c r="V4" i="51"/>
  <c r="U5" i="51"/>
  <c r="U4" i="25"/>
  <c r="T5" i="25"/>
  <c r="S5" i="50"/>
  <c r="X213" i="32" s="1"/>
  <c r="Y97" i="35" s="1"/>
  <c r="T4" i="50"/>
  <c r="T4" i="8"/>
  <c r="S5" i="8"/>
  <c r="Q5" i="40"/>
  <c r="R4" i="40"/>
  <c r="Q5" i="45"/>
  <c r="R4" i="45"/>
  <c r="S4" i="54"/>
  <c r="R5" i="54"/>
  <c r="T4" i="56"/>
  <c r="S5" i="56"/>
  <c r="S4" i="2"/>
  <c r="R5" i="2"/>
  <c r="S4" i="11"/>
  <c r="R5" i="11"/>
  <c r="S5" i="49"/>
  <c r="X100" i="32" s="1"/>
  <c r="Y70" i="33" s="1"/>
  <c r="T4" i="49"/>
  <c r="Y91" i="32" l="1"/>
  <c r="Z28" i="35" s="1"/>
  <c r="Y92" i="32"/>
  <c r="Z29" i="35" s="1"/>
  <c r="Y95" i="32"/>
  <c r="Z32" i="35" s="1"/>
  <c r="Y94" i="32"/>
  <c r="Z31" i="35" s="1"/>
  <c r="Y96" i="32"/>
  <c r="Z33" i="35" s="1"/>
  <c r="Y93" i="32"/>
  <c r="Z30" i="35" s="1"/>
  <c r="AE47" i="33"/>
  <c r="Z43" i="35"/>
  <c r="X96" i="33"/>
  <c r="Z44" i="35"/>
  <c r="Z45" i="35"/>
  <c r="Z69" i="35"/>
  <c r="Z68" i="35"/>
  <c r="Z71" i="35"/>
  <c r="Z70" i="35"/>
  <c r="X175" i="32"/>
  <c r="Y116" i="33" s="1"/>
  <c r="X182" i="32"/>
  <c r="Y40" i="35" s="1"/>
  <c r="X171" i="32"/>
  <c r="Y112" i="33" s="1"/>
  <c r="X167" i="32"/>
  <c r="Y108" i="33" s="1"/>
  <c r="X172" i="32"/>
  <c r="Y113" i="33" s="1"/>
  <c r="X176" i="32"/>
  <c r="Y34" i="35" s="1"/>
  <c r="X185" i="32"/>
  <c r="X180" i="32"/>
  <c r="Y38" i="35" s="1"/>
  <c r="X164" i="32"/>
  <c r="Y105" i="33" s="1"/>
  <c r="X187" i="32"/>
  <c r="Y45" i="35" s="1"/>
  <c r="X186" i="32"/>
  <c r="Y43" i="35" s="1"/>
  <c r="X161" i="32"/>
  <c r="Y102" i="33" s="1"/>
  <c r="X166" i="32"/>
  <c r="Y107" i="33" s="1"/>
  <c r="X162" i="32"/>
  <c r="Y103" i="33" s="1"/>
  <c r="X178" i="32"/>
  <c r="Y36" i="35" s="1"/>
  <c r="X163" i="32"/>
  <c r="Y104" i="33" s="1"/>
  <c r="X170" i="32"/>
  <c r="Y111" i="33" s="1"/>
  <c r="X183" i="32"/>
  <c r="Y41" i="35" s="1"/>
  <c r="X173" i="32"/>
  <c r="Y114" i="33" s="1"/>
  <c r="X169" i="32"/>
  <c r="Y110" i="33" s="1"/>
  <c r="X177" i="32"/>
  <c r="Y35" i="35" s="1"/>
  <c r="X156" i="32"/>
  <c r="Y97" i="33" s="1"/>
  <c r="X174" i="32"/>
  <c r="Y115" i="33" s="1"/>
  <c r="X160" i="32"/>
  <c r="Y101" i="33" s="1"/>
  <c r="X168" i="32"/>
  <c r="Y109" i="33" s="1"/>
  <c r="X158" i="32"/>
  <c r="Y99" i="33" s="1"/>
  <c r="X157" i="32"/>
  <c r="Y98" i="33" s="1"/>
  <c r="X181" i="32"/>
  <c r="Y39" i="35" s="1"/>
  <c r="X165" i="32"/>
  <c r="Y106" i="33" s="1"/>
  <c r="X184" i="32"/>
  <c r="Y42" i="35" s="1"/>
  <c r="X179" i="32"/>
  <c r="Y37" i="35" s="1"/>
  <c r="Y138" i="32"/>
  <c r="Z83" i="33" s="1"/>
  <c r="Y140" i="32"/>
  <c r="Z85" i="33" s="1"/>
  <c r="Y142" i="32"/>
  <c r="Z87" i="33" s="1"/>
  <c r="Y143" i="32"/>
  <c r="Z88" i="33" s="1"/>
  <c r="Y145" i="32"/>
  <c r="Z90" i="33" s="1"/>
  <c r="Y147" i="32"/>
  <c r="Z92" i="33" s="1"/>
  <c r="Y153" i="32"/>
  <c r="Z76" i="35" s="1"/>
  <c r="Y139" i="32"/>
  <c r="Z84" i="33" s="1"/>
  <c r="Y141" i="32"/>
  <c r="Z86" i="33" s="1"/>
  <c r="Y144" i="32"/>
  <c r="Z89" i="33" s="1"/>
  <c r="Y152" i="32"/>
  <c r="Z75" i="35" s="1"/>
  <c r="Y151" i="32"/>
  <c r="Z74" i="35" s="1"/>
  <c r="Y146" i="32"/>
  <c r="Z91" i="33" s="1"/>
  <c r="X206" i="32"/>
  <c r="Y90" i="35" s="1"/>
  <c r="Y202" i="32"/>
  <c r="Z88" i="35" s="1"/>
  <c r="AC67" i="32"/>
  <c r="AD22" i="35" s="1"/>
  <c r="AC54" i="32"/>
  <c r="AD36" i="33" s="1"/>
  <c r="AC56" i="32"/>
  <c r="AD38" i="33" s="1"/>
  <c r="AC55" i="32"/>
  <c r="AD37" i="33" s="1"/>
  <c r="AC63" i="32"/>
  <c r="AD45" i="33" s="1"/>
  <c r="AC52" i="32"/>
  <c r="AD34" i="33" s="1"/>
  <c r="AC60" i="32"/>
  <c r="AD42" i="33" s="1"/>
  <c r="AC49" i="32"/>
  <c r="AD31" i="33" s="1"/>
  <c r="AC50" i="32"/>
  <c r="AD32" i="33" s="1"/>
  <c r="AC62" i="32"/>
  <c r="AD44" i="33" s="1"/>
  <c r="AC61" i="32"/>
  <c r="AD43" i="33" s="1"/>
  <c r="AC53" i="32"/>
  <c r="AD35" i="33" s="1"/>
  <c r="AC48" i="32"/>
  <c r="AD30" i="33" s="1"/>
  <c r="AC68" i="32"/>
  <c r="AD23" i="35" s="1"/>
  <c r="AC58" i="32"/>
  <c r="AD40" i="33" s="1"/>
  <c r="AC64" i="32"/>
  <c r="AD46" i="33" s="1"/>
  <c r="AC59" i="32"/>
  <c r="AD41" i="33" s="1"/>
  <c r="AC57" i="32"/>
  <c r="AD39" i="33" s="1"/>
  <c r="AC69" i="32"/>
  <c r="AD24" i="35" s="1"/>
  <c r="X210" i="32"/>
  <c r="Y94" i="35" s="1"/>
  <c r="X221" i="32"/>
  <c r="Y105" i="35" s="1"/>
  <c r="X214" i="32"/>
  <c r="Y98" i="35" s="1"/>
  <c r="X207" i="32"/>
  <c r="Y91" i="35" s="1"/>
  <c r="X205" i="32"/>
  <c r="Y120" i="33" s="1"/>
  <c r="X208" i="32"/>
  <c r="Y92" i="35" s="1"/>
  <c r="X215" i="32"/>
  <c r="Y99" i="35" s="1"/>
  <c r="X216" i="32"/>
  <c r="Y100" i="35" s="1"/>
  <c r="X212" i="32"/>
  <c r="Y96" i="35" s="1"/>
  <c r="X217" i="32"/>
  <c r="Y101" i="35" s="1"/>
  <c r="X220" i="32"/>
  <c r="Y104" i="35" s="1"/>
  <c r="X204" i="32"/>
  <c r="Y118" i="33" s="1"/>
  <c r="X211" i="32"/>
  <c r="Y95" i="35" s="1"/>
  <c r="Y80" i="32"/>
  <c r="Z59" i="33" s="1"/>
  <c r="Y72" i="32"/>
  <c r="Z51" i="33" s="1"/>
  <c r="Y71" i="32"/>
  <c r="Z50" i="33" s="1"/>
  <c r="Y74" i="32"/>
  <c r="Z53" i="33" s="1"/>
  <c r="Y82" i="32"/>
  <c r="Z61" i="33" s="1"/>
  <c r="Y89" i="32"/>
  <c r="Z26" i="35" s="1"/>
  <c r="Y86" i="32"/>
  <c r="Z65" i="33" s="1"/>
  <c r="Y70" i="32"/>
  <c r="Z49" i="33" s="1"/>
  <c r="Y76" i="32"/>
  <c r="Z55" i="33" s="1"/>
  <c r="Y88" i="32"/>
  <c r="Z25" i="35" s="1"/>
  <c r="Y81" i="32"/>
  <c r="Z60" i="33" s="1"/>
  <c r="Y83" i="32"/>
  <c r="Z62" i="33" s="1"/>
  <c r="Y77" i="32"/>
  <c r="Z56" i="33" s="1"/>
  <c r="Y75" i="32"/>
  <c r="Z54" i="33" s="1"/>
  <c r="Y85" i="32"/>
  <c r="Z64" i="33" s="1"/>
  <c r="Y84" i="32"/>
  <c r="Z63" i="33" s="1"/>
  <c r="Y87" i="32"/>
  <c r="Z66" i="33" s="1"/>
  <c r="Y78" i="32"/>
  <c r="Z57" i="33" s="1"/>
  <c r="Y79" i="32"/>
  <c r="Z58" i="33" s="1"/>
  <c r="Y73" i="32"/>
  <c r="Z52" i="33" s="1"/>
  <c r="X233" i="32"/>
  <c r="Y126" i="33" s="1"/>
  <c r="X232" i="32"/>
  <c r="X231" i="32"/>
  <c r="Y125" i="33" s="1"/>
  <c r="X230" i="32"/>
  <c r="Y124" i="33" s="1"/>
  <c r="X229" i="32"/>
  <c r="Y123" i="33" s="1"/>
  <c r="W130" i="32"/>
  <c r="X75" i="33" s="1"/>
  <c r="W131" i="32"/>
  <c r="X76" i="33" s="1"/>
  <c r="W133" i="32"/>
  <c r="X78" i="33" s="1"/>
  <c r="W136" i="32"/>
  <c r="X81" i="33" s="1"/>
  <c r="W137" i="32"/>
  <c r="X82" i="33" s="1"/>
  <c r="W134" i="32"/>
  <c r="X79" i="33" s="1"/>
  <c r="W132" i="32"/>
  <c r="X77" i="33" s="1"/>
  <c r="W135" i="32"/>
  <c r="X80" i="33" s="1"/>
  <c r="V189" i="32"/>
  <c r="Y236" i="32"/>
  <c r="Z129" i="33" s="1"/>
  <c r="Y243" i="32"/>
  <c r="Z136" i="33" s="1"/>
  <c r="Y238" i="32"/>
  <c r="Z131" i="33" s="1"/>
  <c r="Y241" i="32"/>
  <c r="Z134" i="33" s="1"/>
  <c r="Y242" i="32"/>
  <c r="Z135" i="33" s="1"/>
  <c r="Y235" i="32"/>
  <c r="Z128" i="33" s="1"/>
  <c r="Y237" i="32"/>
  <c r="Z130" i="33" s="1"/>
  <c r="Y240" i="32"/>
  <c r="Z133" i="33" s="1"/>
  <c r="Y239" i="32"/>
  <c r="Z132" i="33" s="1"/>
  <c r="Y234" i="32"/>
  <c r="Z127" i="33" s="1"/>
  <c r="V188" i="32"/>
  <c r="Y149" i="32"/>
  <c r="Z93" i="33" s="1"/>
  <c r="AC51" i="32"/>
  <c r="AD33" i="33" s="1"/>
  <c r="AC65" i="32"/>
  <c r="X209" i="32"/>
  <c r="Y93" i="35" s="1"/>
  <c r="Y203" i="32"/>
  <c r="Z89" i="35" s="1"/>
  <c r="Y199" i="32"/>
  <c r="W129" i="32"/>
  <c r="X74" i="33" s="1"/>
  <c r="V47" i="32"/>
  <c r="Y150" i="32"/>
  <c r="Z73" i="35" s="1"/>
  <c r="R5" i="45"/>
  <c r="S4" i="45"/>
  <c r="S4" i="40"/>
  <c r="R5" i="40"/>
  <c r="T5" i="8"/>
  <c r="U4" i="8"/>
  <c r="U4" i="50"/>
  <c r="T5" i="50"/>
  <c r="U5" i="25"/>
  <c r="V4" i="25"/>
  <c r="W4" i="51"/>
  <c r="V5" i="51"/>
  <c r="T4" i="24"/>
  <c r="S5" i="24"/>
  <c r="T4" i="46"/>
  <c r="S5" i="46"/>
  <c r="X93" i="32" s="1"/>
  <c r="Y30" i="35" s="1"/>
  <c r="T4" i="37"/>
  <c r="S5" i="37"/>
  <c r="W161" i="32" s="1"/>
  <c r="X102" i="33" s="1"/>
  <c r="S5" i="48"/>
  <c r="T4" i="48"/>
  <c r="S5" i="54"/>
  <c r="T4" i="54"/>
  <c r="T5" i="56"/>
  <c r="U4" i="56"/>
  <c r="S5" i="2"/>
  <c r="T4" i="2"/>
  <c r="S5" i="11"/>
  <c r="T4" i="11"/>
  <c r="U4" i="49"/>
  <c r="T5" i="49"/>
  <c r="X96" i="32" l="1"/>
  <c r="Y33" i="35" s="1"/>
  <c r="X95" i="32"/>
  <c r="Y32" i="35" s="1"/>
  <c r="X91" i="32"/>
  <c r="Y28" i="35" s="1"/>
  <c r="X92" i="32"/>
  <c r="Y29" i="35" s="1"/>
  <c r="X94" i="32"/>
  <c r="Y31" i="35" s="1"/>
  <c r="AD47" i="33"/>
  <c r="W95" i="33"/>
  <c r="W96" i="33"/>
  <c r="Y44" i="35"/>
  <c r="W157" i="32"/>
  <c r="X98" i="33" s="1"/>
  <c r="W164" i="32"/>
  <c r="X105" i="33" s="1"/>
  <c r="W176" i="32"/>
  <c r="X34" i="35" s="1"/>
  <c r="W178" i="32"/>
  <c r="X36" i="35" s="1"/>
  <c r="W159" i="32"/>
  <c r="X100" i="33" s="1"/>
  <c r="W184" i="32"/>
  <c r="X42" i="35" s="1"/>
  <c r="W163" i="32"/>
  <c r="X104" i="33" s="1"/>
  <c r="W169" i="32"/>
  <c r="X110" i="33" s="1"/>
  <c r="W158" i="32"/>
  <c r="X99" i="33" s="1"/>
  <c r="W177" i="32"/>
  <c r="X35" i="35" s="1"/>
  <c r="W181" i="32"/>
  <c r="X39" i="35" s="1"/>
  <c r="W166" i="32"/>
  <c r="X107" i="33" s="1"/>
  <c r="W160" i="32"/>
  <c r="X101" i="33" s="1"/>
  <c r="W170" i="32"/>
  <c r="X111" i="33" s="1"/>
  <c r="W156" i="32"/>
  <c r="X97" i="33" s="1"/>
  <c r="W162" i="32"/>
  <c r="X103" i="33" s="1"/>
  <c r="W179" i="32"/>
  <c r="X37" i="35" s="1"/>
  <c r="W167" i="32"/>
  <c r="X108" i="33" s="1"/>
  <c r="W183" i="32"/>
  <c r="X41" i="35" s="1"/>
  <c r="W187" i="32"/>
  <c r="X45" i="35" s="1"/>
  <c r="W171" i="32"/>
  <c r="X112" i="33" s="1"/>
  <c r="W173" i="32"/>
  <c r="X114" i="33" s="1"/>
  <c r="W180" i="32"/>
  <c r="X38" i="35" s="1"/>
  <c r="W182" i="32"/>
  <c r="X40" i="35" s="1"/>
  <c r="W174" i="32"/>
  <c r="X115" i="33" s="1"/>
  <c r="W186" i="32"/>
  <c r="W175" i="32"/>
  <c r="X116" i="33" s="1"/>
  <c r="W172" i="32"/>
  <c r="X113" i="33" s="1"/>
  <c r="W168" i="32"/>
  <c r="X109" i="33" s="1"/>
  <c r="W185" i="32"/>
  <c r="W165" i="32"/>
  <c r="X106" i="33" s="1"/>
  <c r="AB68" i="32"/>
  <c r="AC23" i="35" s="1"/>
  <c r="AB67" i="32"/>
  <c r="AC22" i="35" s="1"/>
  <c r="X72" i="32"/>
  <c r="Y51" i="33" s="1"/>
  <c r="X79" i="32"/>
  <c r="Y58" i="33" s="1"/>
  <c r="U4" i="48"/>
  <c r="T5" i="48"/>
  <c r="U4" i="37"/>
  <c r="T5" i="37"/>
  <c r="V157" i="32" s="1"/>
  <c r="W98" i="33" s="1"/>
  <c r="U4" i="46"/>
  <c r="T5" i="46"/>
  <c r="U4" i="24"/>
  <c r="T5" i="24"/>
  <c r="X4" i="51"/>
  <c r="W5" i="51"/>
  <c r="V5" i="25"/>
  <c r="W4" i="25"/>
  <c r="V4" i="50"/>
  <c r="U5" i="50"/>
  <c r="V4" i="8"/>
  <c r="U5" i="8"/>
  <c r="V233" i="32" s="1"/>
  <c r="W126" i="33" s="1"/>
  <c r="T4" i="40"/>
  <c r="S5" i="40"/>
  <c r="AA53" i="32" s="1"/>
  <c r="AB35" i="33" s="1"/>
  <c r="T4" i="45"/>
  <c r="S5" i="45"/>
  <c r="U4" i="54"/>
  <c r="T5" i="54"/>
  <c r="V4" i="56"/>
  <c r="U5" i="56"/>
  <c r="U4" i="2"/>
  <c r="T5" i="2"/>
  <c r="U4" i="11"/>
  <c r="T5" i="11"/>
  <c r="V4" i="49"/>
  <c r="U5" i="49"/>
  <c r="X43" i="35" l="1"/>
  <c r="X44" i="35"/>
  <c r="V171" i="32"/>
  <c r="W112" i="33" s="1"/>
  <c r="V179" i="32"/>
  <c r="W37" i="35" s="1"/>
  <c r="V187" i="32"/>
  <c r="W45" i="35" s="1"/>
  <c r="V172" i="32"/>
  <c r="W113" i="33" s="1"/>
  <c r="V182" i="32"/>
  <c r="W40" i="35" s="1"/>
  <c r="V163" i="32"/>
  <c r="W104" i="33" s="1"/>
  <c r="V181" i="32"/>
  <c r="W39" i="35" s="1"/>
  <c r="V162" i="32"/>
  <c r="W103" i="33" s="1"/>
  <c r="V168" i="32"/>
  <c r="W109" i="33" s="1"/>
  <c r="V161" i="32"/>
  <c r="W102" i="33" s="1"/>
  <c r="V164" i="32"/>
  <c r="W105" i="33" s="1"/>
  <c r="V166" i="32"/>
  <c r="W107" i="33" s="1"/>
  <c r="V177" i="32"/>
  <c r="W35" i="35" s="1"/>
  <c r="V158" i="32"/>
  <c r="W99" i="33" s="1"/>
  <c r="V185" i="32"/>
  <c r="V159" i="32"/>
  <c r="W100" i="33" s="1"/>
  <c r="V173" i="32"/>
  <c r="W114" i="33" s="1"/>
  <c r="V180" i="32"/>
  <c r="W38" i="35" s="1"/>
  <c r="V183" i="32"/>
  <c r="W41" i="35" s="1"/>
  <c r="V170" i="32"/>
  <c r="W111" i="33" s="1"/>
  <c r="V160" i="32"/>
  <c r="W101" i="33" s="1"/>
  <c r="V184" i="32"/>
  <c r="W42" i="35" s="1"/>
  <c r="V174" i="32"/>
  <c r="W115" i="33" s="1"/>
  <c r="V178" i="32"/>
  <c r="W36" i="35" s="1"/>
  <c r="V175" i="32"/>
  <c r="W116" i="33" s="1"/>
  <c r="V176" i="32"/>
  <c r="W34" i="35" s="1"/>
  <c r="V165" i="32"/>
  <c r="W106" i="33" s="1"/>
  <c r="V156" i="32"/>
  <c r="W97" i="33" s="1"/>
  <c r="V186" i="32"/>
  <c r="V167" i="32"/>
  <c r="W108" i="33" s="1"/>
  <c r="T5" i="45"/>
  <c r="U4" i="45"/>
  <c r="U4" i="40"/>
  <c r="T5" i="40"/>
  <c r="W4" i="8"/>
  <c r="V5" i="8"/>
  <c r="U231" i="32" s="1"/>
  <c r="V125" i="33" s="1"/>
  <c r="V5" i="50"/>
  <c r="W4" i="50"/>
  <c r="X4" i="25"/>
  <c r="W5" i="25"/>
  <c r="X5" i="51"/>
  <c r="Y4" i="51"/>
  <c r="V4" i="24"/>
  <c r="U5" i="24"/>
  <c r="V4" i="46"/>
  <c r="U5" i="46"/>
  <c r="U5" i="37"/>
  <c r="U156" i="32" s="1"/>
  <c r="V97" i="33" s="1"/>
  <c r="V4" i="37"/>
  <c r="U5" i="48"/>
  <c r="V4" i="48"/>
  <c r="V4" i="54"/>
  <c r="U5" i="54"/>
  <c r="W4" i="56"/>
  <c r="V5" i="56"/>
  <c r="V4" i="2"/>
  <c r="U5" i="2"/>
  <c r="U5" i="11"/>
  <c r="V4" i="11"/>
  <c r="W4" i="11" s="1"/>
  <c r="W4" i="49"/>
  <c r="V5" i="49"/>
  <c r="W43" i="35" l="1"/>
  <c r="W44" i="35"/>
  <c r="U187" i="32"/>
  <c r="W4" i="48"/>
  <c r="V5" i="48"/>
  <c r="W4" i="37"/>
  <c r="V5" i="37"/>
  <c r="V5" i="46"/>
  <c r="W4" i="46"/>
  <c r="V5" i="24"/>
  <c r="W4" i="24"/>
  <c r="Z4" i="51"/>
  <c r="Y5" i="51"/>
  <c r="Y4" i="25"/>
  <c r="X5" i="25"/>
  <c r="W5" i="50"/>
  <c r="X4" i="50"/>
  <c r="X4" i="8"/>
  <c r="W5" i="8"/>
  <c r="U5" i="40"/>
  <c r="V4" i="40"/>
  <c r="U5" i="45"/>
  <c r="V4" i="45"/>
  <c r="W4" i="54"/>
  <c r="V5" i="54"/>
  <c r="X4" i="56"/>
  <c r="W5" i="56"/>
  <c r="W4" i="2"/>
  <c r="V5" i="2"/>
  <c r="W5" i="11"/>
  <c r="X4" i="11"/>
  <c r="W5" i="49"/>
  <c r="X4" i="49"/>
  <c r="W4" i="45" l="1"/>
  <c r="V5" i="45"/>
  <c r="W4" i="40"/>
  <c r="V5" i="40"/>
  <c r="X5" i="8"/>
  <c r="Y4" i="8"/>
  <c r="Y4" i="50"/>
  <c r="X5" i="50"/>
  <c r="Z4" i="25"/>
  <c r="Y5" i="25"/>
  <c r="AA4" i="51"/>
  <c r="Z5" i="51"/>
  <c r="X4" i="24"/>
  <c r="W5" i="24"/>
  <c r="X4" i="46"/>
  <c r="W5" i="46"/>
  <c r="X4" i="37"/>
  <c r="W5" i="37"/>
  <c r="W5" i="48"/>
  <c r="X4" i="48"/>
  <c r="W5" i="54"/>
  <c r="X4" i="54"/>
  <c r="X5" i="56"/>
  <c r="Y4" i="56"/>
  <c r="W5" i="2"/>
  <c r="X4" i="2"/>
  <c r="X5" i="11"/>
  <c r="Y4" i="11"/>
  <c r="Y4" i="49"/>
  <c r="X5" i="49"/>
  <c r="X5" i="48" l="1"/>
  <c r="Y4" i="48"/>
  <c r="Y4" i="37"/>
  <c r="X5" i="37"/>
  <c r="Y4" i="46"/>
  <c r="X5" i="46"/>
  <c r="Y4" i="24"/>
  <c r="X5" i="24"/>
  <c r="AB4" i="51"/>
  <c r="AA5" i="51"/>
  <c r="Z5" i="25"/>
  <c r="AA4" i="25"/>
  <c r="Z4" i="50"/>
  <c r="Y5" i="50"/>
  <c r="Z4" i="8"/>
  <c r="Y5" i="8"/>
  <c r="W5" i="40"/>
  <c r="X4" i="40"/>
  <c r="X4" i="45"/>
  <c r="W5" i="45"/>
  <c r="Y4" i="54"/>
  <c r="X5" i="54"/>
  <c r="Z4" i="56"/>
  <c r="Y5" i="56"/>
  <c r="Y4" i="2"/>
  <c r="X5" i="2"/>
  <c r="Z4" i="11"/>
  <c r="Y5" i="11"/>
  <c r="Z4" i="49"/>
  <c r="Y5" i="49"/>
  <c r="X5" i="45" l="1"/>
  <c r="Y4" i="45"/>
  <c r="Y4" i="40"/>
  <c r="X5" i="40"/>
  <c r="AA4" i="8"/>
  <c r="Z5" i="8"/>
  <c r="Z5" i="50"/>
  <c r="AA4" i="50"/>
  <c r="AB4" i="25"/>
  <c r="AA5" i="25"/>
  <c r="AB5" i="51"/>
  <c r="AC4" i="51"/>
  <c r="Z4" i="24"/>
  <c r="Y5" i="24"/>
  <c r="Z4" i="46"/>
  <c r="Y5" i="46"/>
  <c r="Y5" i="37"/>
  <c r="Z4" i="37"/>
  <c r="Y5" i="48"/>
  <c r="Z4" i="48"/>
  <c r="Z4" i="54"/>
  <c r="Y5" i="54"/>
  <c r="AA4" i="56"/>
  <c r="Z5" i="56"/>
  <c r="Z4" i="2"/>
  <c r="Y5" i="2"/>
  <c r="AA4" i="11"/>
  <c r="Z5" i="11"/>
  <c r="AA4" i="49"/>
  <c r="Z5" i="49"/>
  <c r="AA4" i="48" l="1"/>
  <c r="Z5" i="48"/>
  <c r="AA4" i="37"/>
  <c r="Z5" i="37"/>
  <c r="Z5" i="46"/>
  <c r="AA4" i="46"/>
  <c r="Z5" i="24"/>
  <c r="AA4" i="24"/>
  <c r="AD4" i="51"/>
  <c r="AC5" i="51"/>
  <c r="AB5" i="25"/>
  <c r="AC4" i="25"/>
  <c r="AA5" i="50"/>
  <c r="AB4" i="50"/>
  <c r="AB4" i="8"/>
  <c r="AA5" i="8"/>
  <c r="Y5" i="40"/>
  <c r="Z4" i="40"/>
  <c r="Y5" i="45"/>
  <c r="Z4" i="45"/>
  <c r="AA4" i="54"/>
  <c r="Z5" i="54"/>
  <c r="AB4" i="56"/>
  <c r="AA5" i="56"/>
  <c r="AA4" i="2"/>
  <c r="Z5" i="2"/>
  <c r="AA5" i="11"/>
  <c r="AB4" i="11"/>
  <c r="AA5" i="49"/>
  <c r="AB4" i="49"/>
  <c r="AA4" i="45" l="1"/>
  <c r="Z5" i="45"/>
  <c r="AA4" i="40"/>
  <c r="Z5" i="40"/>
  <c r="AB5" i="8"/>
  <c r="AC4" i="8"/>
  <c r="AC4" i="50"/>
  <c r="AB5" i="50"/>
  <c r="AD4" i="25"/>
  <c r="AC5" i="25"/>
  <c r="AD5" i="51"/>
  <c r="AE4" i="51"/>
  <c r="AB4" i="24"/>
  <c r="AA5" i="24"/>
  <c r="AB4" i="46"/>
  <c r="AA5" i="46"/>
  <c r="AB4" i="37"/>
  <c r="AA5" i="37"/>
  <c r="AB4" i="48"/>
  <c r="AA5" i="48"/>
  <c r="AA5" i="54"/>
  <c r="AB4" i="54"/>
  <c r="AB5" i="56"/>
  <c r="AC4" i="56"/>
  <c r="AA5" i="2"/>
  <c r="AB4" i="2"/>
  <c r="AB5" i="11"/>
  <c r="AC4" i="11"/>
  <c r="AC4" i="49"/>
  <c r="AB5" i="49"/>
  <c r="AB5" i="48" l="1"/>
  <c r="AC4" i="48"/>
  <c r="AC4" i="37"/>
  <c r="AB5" i="37"/>
  <c r="AC4" i="46"/>
  <c r="AB5" i="46"/>
  <c r="AC4" i="24"/>
  <c r="AB5" i="24"/>
  <c r="AF4" i="51"/>
  <c r="AE5" i="51"/>
  <c r="AD5" i="25"/>
  <c r="AE4" i="25"/>
  <c r="AD4" i="50"/>
  <c r="AC5" i="50"/>
  <c r="AD4" i="8"/>
  <c r="AC5" i="8"/>
  <c r="AA5" i="40"/>
  <c r="AB4" i="40"/>
  <c r="AB4" i="45"/>
  <c r="AA5" i="45"/>
  <c r="AC4" i="54"/>
  <c r="AB5" i="54"/>
  <c r="AD4" i="56"/>
  <c r="AC5" i="56"/>
  <c r="AC4" i="2"/>
  <c r="AB5" i="2"/>
  <c r="AC5" i="11"/>
  <c r="AD4" i="11"/>
  <c r="AD4" i="49"/>
  <c r="AC5" i="49"/>
  <c r="AB5" i="45" l="1"/>
  <c r="AC4" i="45"/>
  <c r="AB5" i="40"/>
  <c r="AC4" i="40"/>
  <c r="AE4" i="8"/>
  <c r="AD5" i="8"/>
  <c r="AD5" i="50"/>
  <c r="AE4" i="50"/>
  <c r="AF4" i="25"/>
  <c r="AE5" i="25"/>
  <c r="AF5" i="51"/>
  <c r="AG4" i="51"/>
  <c r="AD4" i="24"/>
  <c r="AC5" i="24"/>
  <c r="AD4" i="46"/>
  <c r="AC5" i="46"/>
  <c r="AC5" i="37"/>
  <c r="AD4" i="37"/>
  <c r="AC5" i="48"/>
  <c r="AD4" i="48"/>
  <c r="AD4" i="54"/>
  <c r="AC5" i="54"/>
  <c r="AE4" i="56"/>
  <c r="AD5" i="56"/>
  <c r="AD4" i="2"/>
  <c r="AC5" i="2"/>
  <c r="AD5" i="11"/>
  <c r="AE4" i="11"/>
  <c r="AE4" i="49"/>
  <c r="AD5" i="49"/>
  <c r="AE4" i="48" l="1"/>
  <c r="AD5" i="48"/>
  <c r="AE4" i="37"/>
  <c r="AD5" i="37"/>
  <c r="AD5" i="46"/>
  <c r="AE4" i="46"/>
  <c r="AD5" i="24"/>
  <c r="AE4" i="24"/>
  <c r="AH4" i="51"/>
  <c r="AH5" i="51" s="1"/>
  <c r="AG5" i="51"/>
  <c r="AG4" i="25"/>
  <c r="AF5" i="25"/>
  <c r="AF4" i="50"/>
  <c r="AE5" i="50"/>
  <c r="AF4" i="8"/>
  <c r="AE5" i="8"/>
  <c r="AC5" i="40"/>
  <c r="AD4" i="40"/>
  <c r="AC5" i="45"/>
  <c r="AD4" i="45"/>
  <c r="AE4" i="54"/>
  <c r="AD5" i="54"/>
  <c r="AF4" i="56"/>
  <c r="AE5" i="56"/>
  <c r="AE4" i="2"/>
  <c r="AD5" i="2"/>
  <c r="AE5" i="11"/>
  <c r="AF4" i="11"/>
  <c r="AE5" i="49"/>
  <c r="AF4" i="49"/>
  <c r="Y191" i="32" l="1"/>
  <c r="Z46" i="35" s="1"/>
  <c r="X191" i="32"/>
  <c r="Y46" i="35" s="1"/>
  <c r="U190" i="32"/>
  <c r="AB191" i="32"/>
  <c r="AC46" i="35" s="1"/>
  <c r="S191" i="32"/>
  <c r="T46" i="35" s="1"/>
  <c r="AB190" i="32"/>
  <c r="AC47" i="35" s="1"/>
  <c r="Y190" i="32"/>
  <c r="Z47" i="35" s="1"/>
  <c r="R191" i="32"/>
  <c r="S46" i="35" s="1"/>
  <c r="Z191" i="32"/>
  <c r="AA46" i="35" s="1"/>
  <c r="P190" i="32"/>
  <c r="T191" i="32"/>
  <c r="U46" i="35" s="1"/>
  <c r="V190" i="32"/>
  <c r="W47" i="35" s="1"/>
  <c r="U191" i="32"/>
  <c r="V46" i="35" s="1"/>
  <c r="AD191" i="32"/>
  <c r="AE46" i="35" s="1"/>
  <c r="AA191" i="32"/>
  <c r="AB46" i="35" s="1"/>
  <c r="T190" i="32"/>
  <c r="W191" i="32"/>
  <c r="X46" i="35" s="1"/>
  <c r="AE191" i="32"/>
  <c r="AF46" i="35" s="1"/>
  <c r="AA190" i="32"/>
  <c r="AB47" i="35" s="1"/>
  <c r="P191" i="32"/>
  <c r="Q46" i="35" s="1"/>
  <c r="O191" i="32"/>
  <c r="P46" i="35" s="1"/>
  <c r="M190" i="32"/>
  <c r="V191" i="32"/>
  <c r="W46" i="35" s="1"/>
  <c r="AC191" i="32"/>
  <c r="AD46" i="35" s="1"/>
  <c r="F191" i="32"/>
  <c r="G46" i="35" s="1"/>
  <c r="I191" i="32"/>
  <c r="J46" i="35" s="1"/>
  <c r="W190" i="32"/>
  <c r="X47" i="35" s="1"/>
  <c r="J191" i="32"/>
  <c r="K46" i="35" s="1"/>
  <c r="AC190" i="32"/>
  <c r="AD47" i="35" s="1"/>
  <c r="J190" i="32"/>
  <c r="Q190" i="32"/>
  <c r="S190" i="32"/>
  <c r="O190" i="32"/>
  <c r="X190" i="32"/>
  <c r="Y47" i="35" s="1"/>
  <c r="AD190" i="32"/>
  <c r="AE47" i="35" s="1"/>
  <c r="R190" i="32"/>
  <c r="H191" i="32"/>
  <c r="I46" i="35" s="1"/>
  <c r="H190" i="32"/>
  <c r="K190" i="32"/>
  <c r="L47" i="35" s="1"/>
  <c r="M191" i="32"/>
  <c r="N46" i="35" s="1"/>
  <c r="Q191" i="32"/>
  <c r="R46" i="35" s="1"/>
  <c r="K191" i="32"/>
  <c r="L46" i="35" s="1"/>
  <c r="L191" i="32"/>
  <c r="M46" i="35" s="1"/>
  <c r="N190" i="32"/>
  <c r="O47" i="35" s="1"/>
  <c r="Z190" i="32"/>
  <c r="AA47" i="35" s="1"/>
  <c r="I190" i="32"/>
  <c r="L190" i="32"/>
  <c r="D191" i="32"/>
  <c r="N191" i="32"/>
  <c r="O46" i="35" s="1"/>
  <c r="F190" i="32"/>
  <c r="G190" i="32"/>
  <c r="H47" i="35" s="1"/>
  <c r="G191" i="32"/>
  <c r="H46" i="35" s="1"/>
  <c r="E190" i="32"/>
  <c r="F47" i="35" s="1"/>
  <c r="D190" i="32"/>
  <c r="E191" i="32"/>
  <c r="F46" i="35" s="1"/>
  <c r="P189" i="32"/>
  <c r="G47" i="35"/>
  <c r="P188" i="32"/>
  <c r="I188" i="32"/>
  <c r="P47" i="35"/>
  <c r="T189" i="32"/>
  <c r="M189" i="32"/>
  <c r="R188" i="32"/>
  <c r="T188" i="32"/>
  <c r="R47" i="35"/>
  <c r="I189" i="32"/>
  <c r="H188" i="32"/>
  <c r="R189" i="32"/>
  <c r="F188" i="32"/>
  <c r="F189" i="32"/>
  <c r="K189" i="32"/>
  <c r="K47" i="35"/>
  <c r="N47" i="35"/>
  <c r="U188" i="32"/>
  <c r="K188" i="32"/>
  <c r="E189" i="32"/>
  <c r="V47" i="35"/>
  <c r="N189" i="32"/>
  <c r="Q189" i="32"/>
  <c r="D188" i="32"/>
  <c r="E188" i="32"/>
  <c r="S189" i="32"/>
  <c r="S47" i="35"/>
  <c r="L188" i="32"/>
  <c r="N188" i="32"/>
  <c r="J47" i="35"/>
  <c r="L189" i="32"/>
  <c r="J189" i="32"/>
  <c r="S188" i="32"/>
  <c r="Q47" i="35"/>
  <c r="H189" i="32"/>
  <c r="O188" i="32"/>
  <c r="I47" i="35"/>
  <c r="G188" i="32"/>
  <c r="D189" i="32"/>
  <c r="U47" i="35"/>
  <c r="G189" i="32"/>
  <c r="Q188" i="32"/>
  <c r="U189" i="32"/>
  <c r="M188" i="32"/>
  <c r="J188" i="32"/>
  <c r="O189" i="32"/>
  <c r="T47" i="35"/>
  <c r="M47" i="35"/>
  <c r="AE4" i="45"/>
  <c r="AD5" i="45"/>
  <c r="AE4" i="40"/>
  <c r="AD5" i="40"/>
  <c r="AF5" i="8"/>
  <c r="AG4" i="8"/>
  <c r="AF5" i="50"/>
  <c r="AG4" i="50"/>
  <c r="AG5" i="25"/>
  <c r="AH4" i="25"/>
  <c r="AH5" i="25" s="1"/>
  <c r="AF4" i="24"/>
  <c r="AE5" i="24"/>
  <c r="AF4" i="46"/>
  <c r="AE5" i="46"/>
  <c r="AF4" i="37"/>
  <c r="AE5" i="37"/>
  <c r="AF4" i="48"/>
  <c r="AE5" i="48"/>
  <c r="AE5" i="54"/>
  <c r="AF4" i="54"/>
  <c r="AF5" i="56"/>
  <c r="AG4" i="56"/>
  <c r="AE5" i="2"/>
  <c r="AF4" i="2"/>
  <c r="AF5" i="11"/>
  <c r="AG4" i="11"/>
  <c r="AG4" i="49"/>
  <c r="AF5" i="49"/>
  <c r="E46" i="35" l="1"/>
  <c r="D46" i="35" s="1"/>
  <c r="AI191" i="32"/>
  <c r="AJ191" i="32" s="1"/>
  <c r="AI190" i="32"/>
  <c r="AJ190" i="32" s="1"/>
  <c r="E96" i="33"/>
  <c r="K95" i="33"/>
  <c r="K96" i="33"/>
  <c r="N95" i="33"/>
  <c r="N96" i="33"/>
  <c r="R95" i="33"/>
  <c r="R96" i="33"/>
  <c r="H95" i="33"/>
  <c r="H96" i="33"/>
  <c r="P95" i="33"/>
  <c r="P96" i="33"/>
  <c r="T95" i="33"/>
  <c r="T96" i="33"/>
  <c r="O95" i="33"/>
  <c r="O96" i="33"/>
  <c r="M95" i="33"/>
  <c r="M96" i="33"/>
  <c r="F95" i="33"/>
  <c r="F96" i="33"/>
  <c r="L95" i="33"/>
  <c r="L96" i="33"/>
  <c r="V95" i="33"/>
  <c r="V96" i="33"/>
  <c r="G95" i="33"/>
  <c r="G96" i="33"/>
  <c r="I95" i="33"/>
  <c r="I96" i="33"/>
  <c r="U95" i="33"/>
  <c r="U96" i="33"/>
  <c r="S95" i="33"/>
  <c r="S96" i="33"/>
  <c r="J95" i="33"/>
  <c r="J96" i="33"/>
  <c r="Q95" i="33"/>
  <c r="Q96" i="33"/>
  <c r="E95" i="33"/>
  <c r="AI188" i="32"/>
  <c r="AJ188" i="32" s="1"/>
  <c r="R131" i="32"/>
  <c r="S76" i="33" s="1"/>
  <c r="M136" i="32"/>
  <c r="N81" i="33" s="1"/>
  <c r="Q134" i="32"/>
  <c r="R79" i="33" s="1"/>
  <c r="E134" i="32"/>
  <c r="F79" i="33" s="1"/>
  <c r="V131" i="32"/>
  <c r="W76" i="33" s="1"/>
  <c r="V133" i="32"/>
  <c r="W78" i="33" s="1"/>
  <c r="T134" i="32"/>
  <c r="U79" i="33" s="1"/>
  <c r="S131" i="32"/>
  <c r="T76" i="33" s="1"/>
  <c r="H132" i="32"/>
  <c r="I77" i="33" s="1"/>
  <c r="O133" i="32"/>
  <c r="P78" i="33" s="1"/>
  <c r="N133" i="32"/>
  <c r="O78" i="33" s="1"/>
  <c r="V129" i="32"/>
  <c r="W74" i="33" s="1"/>
  <c r="P131" i="32"/>
  <c r="Q76" i="33" s="1"/>
  <c r="L129" i="32"/>
  <c r="M74" i="33" s="1"/>
  <c r="I137" i="32"/>
  <c r="J82" i="33" s="1"/>
  <c r="F132" i="32"/>
  <c r="G77" i="33" s="1"/>
  <c r="F134" i="32"/>
  <c r="G79" i="33" s="1"/>
  <c r="R133" i="32"/>
  <c r="S78" i="33" s="1"/>
  <c r="U134" i="32"/>
  <c r="V79" i="33" s="1"/>
  <c r="F131" i="32"/>
  <c r="G76" i="33" s="1"/>
  <c r="O130" i="32"/>
  <c r="P75" i="33" s="1"/>
  <c r="I131" i="32"/>
  <c r="J76" i="33" s="1"/>
  <c r="M131" i="32"/>
  <c r="N76" i="33" s="1"/>
  <c r="T133" i="32"/>
  <c r="U78" i="33" s="1"/>
  <c r="R129" i="32"/>
  <c r="S74" i="33" s="1"/>
  <c r="N135" i="32"/>
  <c r="O80" i="33" s="1"/>
  <c r="R130" i="32"/>
  <c r="S75" i="33" s="1"/>
  <c r="Q130" i="32"/>
  <c r="R75" i="33" s="1"/>
  <c r="T137" i="32"/>
  <c r="U82" i="33" s="1"/>
  <c r="P129" i="32"/>
  <c r="Q74" i="33" s="1"/>
  <c r="Q135" i="32"/>
  <c r="R80" i="33" s="1"/>
  <c r="R136" i="32"/>
  <c r="S81" i="33" s="1"/>
  <c r="V132" i="32"/>
  <c r="W77" i="33" s="1"/>
  <c r="M134" i="32"/>
  <c r="N79" i="33" s="1"/>
  <c r="K134" i="32"/>
  <c r="L79" i="33" s="1"/>
  <c r="S130" i="32"/>
  <c r="T75" i="33" s="1"/>
  <c r="F133" i="32"/>
  <c r="G78" i="33" s="1"/>
  <c r="J133" i="32"/>
  <c r="K78" i="33" s="1"/>
  <c r="O132" i="32"/>
  <c r="P77" i="33" s="1"/>
  <c r="M137" i="32"/>
  <c r="N82" i="33" s="1"/>
  <c r="K130" i="32"/>
  <c r="L75" i="33" s="1"/>
  <c r="H136" i="32"/>
  <c r="I81" i="33" s="1"/>
  <c r="V137" i="32"/>
  <c r="W82" i="33" s="1"/>
  <c r="G129" i="32"/>
  <c r="H74" i="33" s="1"/>
  <c r="P134" i="32"/>
  <c r="Q79" i="33" s="1"/>
  <c r="F135" i="32"/>
  <c r="G80" i="33" s="1"/>
  <c r="D134" i="32"/>
  <c r="L130" i="32"/>
  <c r="M75" i="33" s="1"/>
  <c r="P135" i="32"/>
  <c r="Q80" i="33" s="1"/>
  <c r="U136" i="32"/>
  <c r="V81" i="33" s="1"/>
  <c r="J137" i="32"/>
  <c r="K82" i="33" s="1"/>
  <c r="S135" i="32"/>
  <c r="T80" i="33" s="1"/>
  <c r="K129" i="32"/>
  <c r="L74" i="33" s="1"/>
  <c r="E129" i="32"/>
  <c r="F74" i="33" s="1"/>
  <c r="I132" i="32"/>
  <c r="J77" i="33" s="1"/>
  <c r="O136" i="32"/>
  <c r="P81" i="33" s="1"/>
  <c r="K131" i="32"/>
  <c r="L76" i="33" s="1"/>
  <c r="O129" i="32"/>
  <c r="P74" i="33" s="1"/>
  <c r="H129" i="32"/>
  <c r="I74" i="33" s="1"/>
  <c r="H130" i="32"/>
  <c r="I75" i="33" s="1"/>
  <c r="T135" i="32"/>
  <c r="U80" i="33" s="1"/>
  <c r="N137" i="32"/>
  <c r="O82" i="33" s="1"/>
  <c r="F129" i="32"/>
  <c r="G74" i="33" s="1"/>
  <c r="K133" i="32"/>
  <c r="L78" i="33" s="1"/>
  <c r="U137" i="32"/>
  <c r="V82" i="33" s="1"/>
  <c r="M135" i="32"/>
  <c r="N80" i="33" s="1"/>
  <c r="P130" i="32"/>
  <c r="Q75" i="33" s="1"/>
  <c r="N130" i="32"/>
  <c r="O75" i="33" s="1"/>
  <c r="P137" i="32"/>
  <c r="Q82" i="33" s="1"/>
  <c r="S132" i="32"/>
  <c r="T77" i="33" s="1"/>
  <c r="D129" i="32"/>
  <c r="G135" i="32"/>
  <c r="H80" i="33" s="1"/>
  <c r="G131" i="32"/>
  <c r="H76" i="33" s="1"/>
  <c r="U131" i="32"/>
  <c r="V76" i="33" s="1"/>
  <c r="T131" i="32"/>
  <c r="U76" i="33" s="1"/>
  <c r="I136" i="32"/>
  <c r="J81" i="33" s="1"/>
  <c r="R137" i="32"/>
  <c r="S82" i="33" s="1"/>
  <c r="U133" i="32"/>
  <c r="V78" i="33" s="1"/>
  <c r="E133" i="32"/>
  <c r="F78" i="33" s="1"/>
  <c r="I135" i="32"/>
  <c r="J80" i="33" s="1"/>
  <c r="Q132" i="32"/>
  <c r="R77" i="33" s="1"/>
  <c r="V130" i="32"/>
  <c r="W75" i="33" s="1"/>
  <c r="D131" i="32"/>
  <c r="E132" i="32"/>
  <c r="F77" i="33" s="1"/>
  <c r="D130" i="32"/>
  <c r="S133" i="32"/>
  <c r="T78" i="33" s="1"/>
  <c r="D136" i="32"/>
  <c r="T132" i="32"/>
  <c r="U77" i="33" s="1"/>
  <c r="G134" i="32"/>
  <c r="H79" i="33" s="1"/>
  <c r="F130" i="32"/>
  <c r="G75" i="33" s="1"/>
  <c r="H134" i="32"/>
  <c r="I79" i="33" s="1"/>
  <c r="G130" i="32"/>
  <c r="H75" i="33" s="1"/>
  <c r="V135" i="32"/>
  <c r="W80" i="33" s="1"/>
  <c r="H131" i="32"/>
  <c r="I76" i="33" s="1"/>
  <c r="J135" i="32"/>
  <c r="K80" i="33" s="1"/>
  <c r="L136" i="32"/>
  <c r="M81" i="33" s="1"/>
  <c r="T130" i="32"/>
  <c r="U75" i="33" s="1"/>
  <c r="I134" i="32"/>
  <c r="J79" i="33" s="1"/>
  <c r="S134" i="32"/>
  <c r="T79" i="33" s="1"/>
  <c r="M130" i="32"/>
  <c r="N75" i="33" s="1"/>
  <c r="P133" i="32"/>
  <c r="Q78" i="33" s="1"/>
  <c r="K135" i="32"/>
  <c r="L80" i="33" s="1"/>
  <c r="U132" i="32"/>
  <c r="V77" i="33" s="1"/>
  <c r="U135" i="32"/>
  <c r="V80" i="33" s="1"/>
  <c r="N132" i="32"/>
  <c r="O77" i="33" s="1"/>
  <c r="H135" i="32"/>
  <c r="I80" i="33" s="1"/>
  <c r="R135" i="32"/>
  <c r="S80" i="33" s="1"/>
  <c r="I133" i="32"/>
  <c r="J78" i="33" s="1"/>
  <c r="Q133" i="32"/>
  <c r="R78" i="33" s="1"/>
  <c r="G133" i="32"/>
  <c r="H78" i="33" s="1"/>
  <c r="G136" i="32"/>
  <c r="H81" i="33" s="1"/>
  <c r="P132" i="32"/>
  <c r="Q77" i="33" s="1"/>
  <c r="J130" i="32"/>
  <c r="K75" i="33" s="1"/>
  <c r="H137" i="32"/>
  <c r="I82" i="33" s="1"/>
  <c r="Q131" i="32"/>
  <c r="R76" i="33" s="1"/>
  <c r="G132" i="32"/>
  <c r="H77" i="33" s="1"/>
  <c r="L137" i="32"/>
  <c r="M82" i="33" s="1"/>
  <c r="U130" i="32"/>
  <c r="V75" i="33" s="1"/>
  <c r="H133" i="32"/>
  <c r="I78" i="33" s="1"/>
  <c r="E137" i="32"/>
  <c r="F82" i="33" s="1"/>
  <c r="D133" i="32"/>
  <c r="N134" i="32"/>
  <c r="O79" i="33" s="1"/>
  <c r="K132" i="32"/>
  <c r="L77" i="33" s="1"/>
  <c r="O134" i="32"/>
  <c r="P79" i="33" s="1"/>
  <c r="U129" i="32"/>
  <c r="V74" i="33" s="1"/>
  <c r="E136" i="32"/>
  <c r="F81" i="33" s="1"/>
  <c r="E135" i="32"/>
  <c r="F80" i="33" s="1"/>
  <c r="O137" i="32"/>
  <c r="P82" i="33" s="1"/>
  <c r="E131" i="32"/>
  <c r="F76" i="33" s="1"/>
  <c r="S136" i="32"/>
  <c r="T81" i="33" s="1"/>
  <c r="T129" i="32"/>
  <c r="U74" i="33" s="1"/>
  <c r="S129" i="32"/>
  <c r="T74" i="33" s="1"/>
  <c r="O131" i="32"/>
  <c r="P76" i="33" s="1"/>
  <c r="V136" i="32"/>
  <c r="W81" i="33" s="1"/>
  <c r="J129" i="32"/>
  <c r="K74" i="33" s="1"/>
  <c r="K137" i="32"/>
  <c r="L82" i="33" s="1"/>
  <c r="S137" i="32"/>
  <c r="T82" i="33" s="1"/>
  <c r="J134" i="32"/>
  <c r="K79" i="33" s="1"/>
  <c r="G137" i="32"/>
  <c r="H82" i="33" s="1"/>
  <c r="F136" i="32"/>
  <c r="G81" i="33" s="1"/>
  <c r="J136" i="32"/>
  <c r="K81" i="33" s="1"/>
  <c r="D132" i="32"/>
  <c r="D137" i="32"/>
  <c r="L133" i="32"/>
  <c r="M78" i="33" s="1"/>
  <c r="Q136" i="32"/>
  <c r="R81" i="33" s="1"/>
  <c r="L132" i="32"/>
  <c r="M77" i="33" s="1"/>
  <c r="L135" i="32"/>
  <c r="M80" i="33" s="1"/>
  <c r="P136" i="32"/>
  <c r="Q81" i="33" s="1"/>
  <c r="V134" i="32"/>
  <c r="W79" i="33" s="1"/>
  <c r="J131" i="32"/>
  <c r="K76" i="33" s="1"/>
  <c r="N131" i="32"/>
  <c r="O76" i="33" s="1"/>
  <c r="R132" i="32"/>
  <c r="S77" i="33" s="1"/>
  <c r="N129" i="32"/>
  <c r="O74" i="33" s="1"/>
  <c r="T136" i="32"/>
  <c r="U81" i="33" s="1"/>
  <c r="L134" i="32"/>
  <c r="M79" i="33" s="1"/>
  <c r="L131" i="32"/>
  <c r="M76" i="33" s="1"/>
  <c r="M129" i="32"/>
  <c r="N74" i="33" s="1"/>
  <c r="N136" i="32"/>
  <c r="O81" i="33" s="1"/>
  <c r="O135" i="32"/>
  <c r="P80" i="33" s="1"/>
  <c r="R134" i="32"/>
  <c r="S79" i="33" s="1"/>
  <c r="K136" i="32"/>
  <c r="L81" i="33" s="1"/>
  <c r="F137" i="32"/>
  <c r="G82" i="33" s="1"/>
  <c r="Q137" i="32"/>
  <c r="R82" i="33" s="1"/>
  <c r="D135" i="32"/>
  <c r="E130" i="32"/>
  <c r="F75" i="33" s="1"/>
  <c r="M132" i="32"/>
  <c r="N77" i="33" s="1"/>
  <c r="I129" i="32"/>
  <c r="J74" i="33" s="1"/>
  <c r="Q129" i="32"/>
  <c r="R74" i="33" s="1"/>
  <c r="I130" i="32"/>
  <c r="J75" i="33" s="1"/>
  <c r="J132" i="32"/>
  <c r="K77" i="33" s="1"/>
  <c r="M133" i="32"/>
  <c r="N78" i="33" s="1"/>
  <c r="AI189" i="32"/>
  <c r="AJ189" i="32" s="1"/>
  <c r="E47" i="35"/>
  <c r="D47" i="35" s="1"/>
  <c r="AH4" i="50"/>
  <c r="AH5" i="50" s="1"/>
  <c r="AG5" i="50"/>
  <c r="AG4" i="48"/>
  <c r="AF5" i="48"/>
  <c r="AG4" i="37"/>
  <c r="AF5" i="37"/>
  <c r="AG4" i="46"/>
  <c r="AF5" i="46"/>
  <c r="AG4" i="24"/>
  <c r="AF5" i="24"/>
  <c r="AG5" i="8"/>
  <c r="AH4" i="8"/>
  <c r="AH5" i="8" s="1"/>
  <c r="AF4" i="40"/>
  <c r="AE5" i="40"/>
  <c r="AF4" i="45"/>
  <c r="AE5" i="45"/>
  <c r="AG4" i="54"/>
  <c r="AF5" i="54"/>
  <c r="AH4" i="56"/>
  <c r="AH5" i="56" s="1"/>
  <c r="AG5" i="56"/>
  <c r="AG4" i="2"/>
  <c r="AF5" i="2"/>
  <c r="AH4" i="11"/>
  <c r="AH5" i="11" s="1"/>
  <c r="AG5" i="11"/>
  <c r="AH4" i="49"/>
  <c r="AH5" i="49" s="1"/>
  <c r="AG5" i="49"/>
  <c r="AB227" i="32" l="1"/>
  <c r="AC108" i="35" s="1"/>
  <c r="X227" i="32"/>
  <c r="T228" i="32"/>
  <c r="M228" i="32"/>
  <c r="AG228" i="32"/>
  <c r="AH109" i="35" s="1"/>
  <c r="V228" i="32"/>
  <c r="D228" i="32"/>
  <c r="O227" i="32"/>
  <c r="N228" i="32"/>
  <c r="G227" i="32"/>
  <c r="J227" i="32"/>
  <c r="Y227" i="32"/>
  <c r="AE228" i="32"/>
  <c r="AF109" i="35" s="1"/>
  <c r="T227" i="32"/>
  <c r="AF228" i="32"/>
  <c r="AG109" i="35" s="1"/>
  <c r="AC228" i="32"/>
  <c r="AD109" i="35" s="1"/>
  <c r="Z227" i="32"/>
  <c r="AE227" i="32"/>
  <c r="AF108" i="35" s="1"/>
  <c r="AG227" i="32"/>
  <c r="AH108" i="35" s="1"/>
  <c r="O228" i="32"/>
  <c r="E227" i="32"/>
  <c r="M227" i="32"/>
  <c r="S228" i="32"/>
  <c r="AD227" i="32"/>
  <c r="AE108" i="35" s="1"/>
  <c r="Q227" i="32"/>
  <c r="K227" i="32"/>
  <c r="AB228" i="32"/>
  <c r="AC109" i="35" s="1"/>
  <c r="H227" i="32"/>
  <c r="E228" i="32"/>
  <c r="V227" i="32"/>
  <c r="K228" i="32"/>
  <c r="G228" i="32"/>
  <c r="F228" i="32"/>
  <c r="R228" i="32"/>
  <c r="U227" i="32"/>
  <c r="J228" i="32"/>
  <c r="S227" i="32"/>
  <c r="H228" i="32"/>
  <c r="I228" i="32"/>
  <c r="N227" i="32"/>
  <c r="P227" i="32"/>
  <c r="D227" i="32"/>
  <c r="Y228" i="32"/>
  <c r="F227" i="32"/>
  <c r="U228" i="32"/>
  <c r="P228" i="32"/>
  <c r="W228" i="32"/>
  <c r="X228" i="32"/>
  <c r="AD228" i="32"/>
  <c r="AE109" i="35" s="1"/>
  <c r="I227" i="32"/>
  <c r="AA228" i="32"/>
  <c r="Z228" i="32"/>
  <c r="L227" i="32"/>
  <c r="L228" i="32"/>
  <c r="Q228" i="32"/>
  <c r="AA227" i="32"/>
  <c r="AF227" i="32"/>
  <c r="AG108" i="35" s="1"/>
  <c r="W227" i="32"/>
  <c r="R227" i="32"/>
  <c r="AC227" i="32"/>
  <c r="AD108" i="35" s="1"/>
  <c r="E218" i="32"/>
  <c r="F102" i="35" s="1"/>
  <c r="Y219" i="32"/>
  <c r="Z103" i="35" s="1"/>
  <c r="H219" i="32"/>
  <c r="I103" i="35" s="1"/>
  <c r="P219" i="32"/>
  <c r="Q103" i="35" s="1"/>
  <c r="W218" i="32"/>
  <c r="X102" i="35" s="1"/>
  <c r="K218" i="32"/>
  <c r="L102" i="35" s="1"/>
  <c r="G218" i="32"/>
  <c r="H102" i="35" s="1"/>
  <c r="O218" i="32"/>
  <c r="P102" i="35" s="1"/>
  <c r="T219" i="32"/>
  <c r="U103" i="35" s="1"/>
  <c r="L219" i="32"/>
  <c r="M103" i="35" s="1"/>
  <c r="S218" i="32"/>
  <c r="T102" i="35" s="1"/>
  <c r="D219" i="32"/>
  <c r="V219" i="32"/>
  <c r="W103" i="35" s="1"/>
  <c r="AH219" i="32"/>
  <c r="AI103" i="35" s="1"/>
  <c r="I218" i="32"/>
  <c r="J102" i="35" s="1"/>
  <c r="H218" i="32"/>
  <c r="I102" i="35" s="1"/>
  <c r="R219" i="32"/>
  <c r="S103" i="35" s="1"/>
  <c r="E219" i="32"/>
  <c r="F103" i="35" s="1"/>
  <c r="AD218" i="32"/>
  <c r="AE102" i="35" s="1"/>
  <c r="AC218" i="32"/>
  <c r="AD102" i="35" s="1"/>
  <c r="P218" i="32"/>
  <c r="Q102" i="35" s="1"/>
  <c r="J218" i="32"/>
  <c r="K102" i="35" s="1"/>
  <c r="AD219" i="32"/>
  <c r="AE103" i="35" s="1"/>
  <c r="AB219" i="32"/>
  <c r="AC103" i="35" s="1"/>
  <c r="Z219" i="32"/>
  <c r="AA103" i="35" s="1"/>
  <c r="X219" i="32"/>
  <c r="Y103" i="35" s="1"/>
  <c r="AG218" i="32"/>
  <c r="AH102" i="35" s="1"/>
  <c r="T218" i="32"/>
  <c r="U102" i="35" s="1"/>
  <c r="N218" i="32"/>
  <c r="O102" i="35" s="1"/>
  <c r="M218" i="32"/>
  <c r="N102" i="35" s="1"/>
  <c r="AF219" i="32"/>
  <c r="AG103" i="35" s="1"/>
  <c r="W219" i="32"/>
  <c r="X103" i="35" s="1"/>
  <c r="M219" i="32"/>
  <c r="N103" i="35" s="1"/>
  <c r="G219" i="32"/>
  <c r="H103" i="35" s="1"/>
  <c r="F219" i="32"/>
  <c r="G103" i="35" s="1"/>
  <c r="I219" i="32"/>
  <c r="J103" i="35" s="1"/>
  <c r="R218" i="32"/>
  <c r="S102" i="35" s="1"/>
  <c r="Q218" i="32"/>
  <c r="R102" i="35" s="1"/>
  <c r="D218" i="32"/>
  <c r="AA219" i="32"/>
  <c r="AB103" i="35" s="1"/>
  <c r="Q219" i="32"/>
  <c r="R103" i="35" s="1"/>
  <c r="K219" i="32"/>
  <c r="L103" i="35" s="1"/>
  <c r="J219" i="32"/>
  <c r="K103" i="35" s="1"/>
  <c r="AB218" i="32"/>
  <c r="AC102" i="35" s="1"/>
  <c r="V218" i="32"/>
  <c r="W102" i="35" s="1"/>
  <c r="U218" i="32"/>
  <c r="V102" i="35" s="1"/>
  <c r="X218" i="32"/>
  <c r="Y102" i="35" s="1"/>
  <c r="AE219" i="32"/>
  <c r="AF103" i="35" s="1"/>
  <c r="U219" i="32"/>
  <c r="V103" i="35" s="1"/>
  <c r="O219" i="32"/>
  <c r="P103" i="35" s="1"/>
  <c r="N219" i="32"/>
  <c r="O103" i="35" s="1"/>
  <c r="AF218" i="32"/>
  <c r="AG102" i="35" s="1"/>
  <c r="Z218" i="32"/>
  <c r="AA102" i="35" s="1"/>
  <c r="Y218" i="32"/>
  <c r="Z102" i="35" s="1"/>
  <c r="L218" i="32"/>
  <c r="M102" i="35" s="1"/>
  <c r="F218" i="32"/>
  <c r="G102" i="35" s="1"/>
  <c r="S219" i="32"/>
  <c r="T103" i="35" s="1"/>
  <c r="Z109" i="32"/>
  <c r="AA53" i="35" s="1"/>
  <c r="F115" i="32"/>
  <c r="K111" i="32"/>
  <c r="AB118" i="32"/>
  <c r="AC62" i="35" s="1"/>
  <c r="AA123" i="32"/>
  <c r="AB67" i="35" s="1"/>
  <c r="M116" i="32"/>
  <c r="K123" i="32"/>
  <c r="L67" i="35" s="1"/>
  <c r="H118" i="32"/>
  <c r="I62" i="35" s="1"/>
  <c r="AD119" i="32"/>
  <c r="AE63" i="35" s="1"/>
  <c r="S116" i="32"/>
  <c r="S117" i="32"/>
  <c r="T61" i="35" s="1"/>
  <c r="AC118" i="32"/>
  <c r="AD62" i="35" s="1"/>
  <c r="F109" i="32"/>
  <c r="AA118" i="32"/>
  <c r="AB62" i="35" s="1"/>
  <c r="Y109" i="32"/>
  <c r="Z53" i="35" s="1"/>
  <c r="AA119" i="32"/>
  <c r="AB63" i="35" s="1"/>
  <c r="AB117" i="32"/>
  <c r="AC61" i="35" s="1"/>
  <c r="X109" i="32"/>
  <c r="Y53" i="35" s="1"/>
  <c r="E123" i="32"/>
  <c r="F67" i="35" s="1"/>
  <c r="N119" i="32"/>
  <c r="O63" i="35" s="1"/>
  <c r="V122" i="32"/>
  <c r="W66" i="35" s="1"/>
  <c r="U118" i="32"/>
  <c r="V62" i="35" s="1"/>
  <c r="E109" i="32"/>
  <c r="H117" i="32"/>
  <c r="I61" i="35" s="1"/>
  <c r="AD112" i="32"/>
  <c r="AE56" i="35" s="1"/>
  <c r="H120" i="32"/>
  <c r="I64" i="35" s="1"/>
  <c r="AB123" i="32"/>
  <c r="AC67" i="35" s="1"/>
  <c r="G128" i="32"/>
  <c r="K114" i="32"/>
  <c r="N118" i="32"/>
  <c r="O62" i="35" s="1"/>
  <c r="K112" i="32"/>
  <c r="Q128" i="32"/>
  <c r="AB119" i="32"/>
  <c r="AC63" i="35" s="1"/>
  <c r="S121" i="32"/>
  <c r="T65" i="35" s="1"/>
  <c r="K128" i="32"/>
  <c r="E119" i="32"/>
  <c r="F63" i="35" s="1"/>
  <c r="AC122" i="32"/>
  <c r="AD66" i="35" s="1"/>
  <c r="U120" i="32"/>
  <c r="V64" i="35" s="1"/>
  <c r="Y110" i="32"/>
  <c r="Z54" i="35" s="1"/>
  <c r="AB115" i="32"/>
  <c r="AC59" i="35" s="1"/>
  <c r="W113" i="32"/>
  <c r="AA109" i="32"/>
  <c r="AB53" i="35" s="1"/>
  <c r="G116" i="32"/>
  <c r="J109" i="32"/>
  <c r="P123" i="32"/>
  <c r="Q67" i="35" s="1"/>
  <c r="R121" i="32"/>
  <c r="S65" i="35" s="1"/>
  <c r="D112" i="32"/>
  <c r="E113" i="32"/>
  <c r="J118" i="32"/>
  <c r="K62" i="35" s="1"/>
  <c r="AD115" i="32"/>
  <c r="AE59" i="35" s="1"/>
  <c r="M111" i="32"/>
  <c r="AC115" i="32"/>
  <c r="AD59" i="35" s="1"/>
  <c r="N114" i="32"/>
  <c r="N109" i="32"/>
  <c r="V114" i="32"/>
  <c r="S123" i="32"/>
  <c r="T67" i="35" s="1"/>
  <c r="O117" i="32"/>
  <c r="P61" i="35" s="1"/>
  <c r="X115" i="32"/>
  <c r="AD118" i="32"/>
  <c r="AE62" i="35" s="1"/>
  <c r="F123" i="32"/>
  <c r="G67" i="35" s="1"/>
  <c r="G119" i="32"/>
  <c r="H63" i="35" s="1"/>
  <c r="AC120" i="32"/>
  <c r="AD64" i="35" s="1"/>
  <c r="T111" i="32"/>
  <c r="U122" i="32"/>
  <c r="V66" i="35" s="1"/>
  <c r="AC119" i="32"/>
  <c r="AD63" i="35" s="1"/>
  <c r="P121" i="32"/>
  <c r="Q65" i="35" s="1"/>
  <c r="T118" i="32"/>
  <c r="U62" i="35" s="1"/>
  <c r="AB122" i="32"/>
  <c r="AC66" i="35" s="1"/>
  <c r="T122" i="32"/>
  <c r="U66" i="35" s="1"/>
  <c r="N123" i="32"/>
  <c r="O67" i="35" s="1"/>
  <c r="AB109" i="32"/>
  <c r="AC53" i="35" s="1"/>
  <c r="AC128" i="32"/>
  <c r="AD72" i="35" s="1"/>
  <c r="T128" i="32"/>
  <c r="Z120" i="32"/>
  <c r="AA64" i="35" s="1"/>
  <c r="Y114" i="32"/>
  <c r="Z58" i="35" s="1"/>
  <c r="U116" i="32"/>
  <c r="F121" i="32"/>
  <c r="G65" i="35" s="1"/>
  <c r="K121" i="32"/>
  <c r="L65" i="35" s="1"/>
  <c r="I110" i="32"/>
  <c r="Z117" i="32"/>
  <c r="AA61" i="35" s="1"/>
  <c r="K116" i="32"/>
  <c r="O116" i="32"/>
  <c r="V115" i="32"/>
  <c r="Z118" i="32"/>
  <c r="AA62" i="35" s="1"/>
  <c r="T120" i="32"/>
  <c r="U64" i="35" s="1"/>
  <c r="R117" i="32"/>
  <c r="S61" i="35" s="1"/>
  <c r="T123" i="32"/>
  <c r="U67" i="35" s="1"/>
  <c r="H122" i="32"/>
  <c r="I66" i="35" s="1"/>
  <c r="X117" i="32"/>
  <c r="Y61" i="35" s="1"/>
  <c r="Q121" i="32"/>
  <c r="R65" i="35" s="1"/>
  <c r="AA115" i="32"/>
  <c r="AB59" i="35" s="1"/>
  <c r="P128" i="32"/>
  <c r="AD121" i="32"/>
  <c r="AE65" i="35" s="1"/>
  <c r="AC110" i="32"/>
  <c r="AD54" i="35" s="1"/>
  <c r="Q113" i="32"/>
  <c r="AB112" i="32"/>
  <c r="AC56" i="35" s="1"/>
  <c r="S112" i="32"/>
  <c r="H116" i="32"/>
  <c r="X121" i="32"/>
  <c r="Y65" i="35" s="1"/>
  <c r="O115" i="32"/>
  <c r="AD122" i="32"/>
  <c r="AE66" i="35" s="1"/>
  <c r="W112" i="32"/>
  <c r="W122" i="32"/>
  <c r="X66" i="35" s="1"/>
  <c r="M121" i="32"/>
  <c r="N65" i="35" s="1"/>
  <c r="N120" i="32"/>
  <c r="O64" i="35" s="1"/>
  <c r="J120" i="32"/>
  <c r="K64" i="35" s="1"/>
  <c r="Z128" i="32"/>
  <c r="AA72" i="35" s="1"/>
  <c r="S122" i="32"/>
  <c r="T66" i="35" s="1"/>
  <c r="M115" i="32"/>
  <c r="S128" i="32"/>
  <c r="T114" i="32"/>
  <c r="AC123" i="32"/>
  <c r="AD67" i="35" s="1"/>
  <c r="R115" i="32"/>
  <c r="D128" i="32"/>
  <c r="F128" i="32"/>
  <c r="D109" i="32"/>
  <c r="P113" i="32"/>
  <c r="AA114" i="32"/>
  <c r="AB58" i="35" s="1"/>
  <c r="N110" i="32"/>
  <c r="Z111" i="32"/>
  <c r="AA55" i="35" s="1"/>
  <c r="W120" i="32"/>
  <c r="X64" i="35" s="1"/>
  <c r="D123" i="32"/>
  <c r="AD114" i="32"/>
  <c r="AE58" i="35" s="1"/>
  <c r="W128" i="32"/>
  <c r="O118" i="32"/>
  <c r="P62" i="35" s="1"/>
  <c r="X123" i="32"/>
  <c r="Y67" i="35" s="1"/>
  <c r="I109" i="32"/>
  <c r="Z112" i="32"/>
  <c r="AA56" i="35" s="1"/>
  <c r="L115" i="32"/>
  <c r="I121" i="32"/>
  <c r="J65" i="35" s="1"/>
  <c r="W119" i="32"/>
  <c r="X63" i="35" s="1"/>
  <c r="L109" i="32"/>
  <c r="X112" i="32"/>
  <c r="Y56" i="35" s="1"/>
  <c r="AC117" i="32"/>
  <c r="AD61" i="35" s="1"/>
  <c r="P114" i="32"/>
  <c r="P119" i="32"/>
  <c r="Q63" i="35" s="1"/>
  <c r="Y115" i="32"/>
  <c r="Z59" i="35" s="1"/>
  <c r="R110" i="32"/>
  <c r="X118" i="32"/>
  <c r="Y62" i="35" s="1"/>
  <c r="AA111" i="32"/>
  <c r="AB55" i="35" s="1"/>
  <c r="P118" i="32"/>
  <c r="Q62" i="35" s="1"/>
  <c r="S113" i="32"/>
  <c r="U114" i="32"/>
  <c r="J121" i="32"/>
  <c r="K65" i="35" s="1"/>
  <c r="V112" i="32"/>
  <c r="V121" i="32"/>
  <c r="W65" i="35" s="1"/>
  <c r="W117" i="32"/>
  <c r="X61" i="35" s="1"/>
  <c r="X116" i="32"/>
  <c r="W109" i="32"/>
  <c r="H114" i="32"/>
  <c r="G111" i="32"/>
  <c r="D116" i="32"/>
  <c r="AB114" i="32"/>
  <c r="AC58" i="35" s="1"/>
  <c r="R128" i="32"/>
  <c r="I128" i="32"/>
  <c r="Q114" i="32"/>
  <c r="AD109" i="32"/>
  <c r="AE53" i="35" s="1"/>
  <c r="R119" i="32"/>
  <c r="S63" i="35" s="1"/>
  <c r="K122" i="32"/>
  <c r="L66" i="35" s="1"/>
  <c r="N122" i="32"/>
  <c r="O66" i="35" s="1"/>
  <c r="Z113" i="32"/>
  <c r="AA57" i="35" s="1"/>
  <c r="W111" i="32"/>
  <c r="O128" i="32"/>
  <c r="AB121" i="32"/>
  <c r="AC65" i="35" s="1"/>
  <c r="S118" i="32"/>
  <c r="T62" i="35" s="1"/>
  <c r="J116" i="32"/>
  <c r="AB116" i="32"/>
  <c r="AC60" i="35" s="1"/>
  <c r="O121" i="32"/>
  <c r="P65" i="35" s="1"/>
  <c r="V118" i="32"/>
  <c r="W62" i="35" s="1"/>
  <c r="U110" i="32"/>
  <c r="P109" i="32"/>
  <c r="P111" i="32"/>
  <c r="AD123" i="32"/>
  <c r="AE67" i="35" s="1"/>
  <c r="U119" i="32"/>
  <c r="V63" i="35" s="1"/>
  <c r="AC113" i="32"/>
  <c r="AD57" i="35" s="1"/>
  <c r="I114" i="32"/>
  <c r="L123" i="32"/>
  <c r="M67" i="35" s="1"/>
  <c r="AD116" i="32"/>
  <c r="AE60" i="35" s="1"/>
  <c r="AC112" i="32"/>
  <c r="AD56" i="35" s="1"/>
  <c r="G112" i="32"/>
  <c r="D114" i="32"/>
  <c r="S110" i="32"/>
  <c r="O122" i="32"/>
  <c r="P66" i="35" s="1"/>
  <c r="V117" i="32"/>
  <c r="W61" i="35" s="1"/>
  <c r="X122" i="32"/>
  <c r="Y66" i="35" s="1"/>
  <c r="AA117" i="32"/>
  <c r="AB61" i="35" s="1"/>
  <c r="V128" i="32"/>
  <c r="L128" i="32"/>
  <c r="K119" i="32"/>
  <c r="L63" i="35" s="1"/>
  <c r="R113" i="32"/>
  <c r="R116" i="32"/>
  <c r="X111" i="32"/>
  <c r="Y55" i="35" s="1"/>
  <c r="S114" i="32"/>
  <c r="V116" i="32"/>
  <c r="X119" i="32"/>
  <c r="Y63" i="35" s="1"/>
  <c r="J113" i="32"/>
  <c r="AB111" i="32"/>
  <c r="AC55" i="35" s="1"/>
  <c r="AA128" i="32"/>
  <c r="AB72" i="35" s="1"/>
  <c r="L116" i="32"/>
  <c r="L120" i="32"/>
  <c r="M64" i="35" s="1"/>
  <c r="G115" i="32"/>
  <c r="U111" i="32"/>
  <c r="K109" i="32"/>
  <c r="N116" i="32"/>
  <c r="J117" i="32"/>
  <c r="K61" i="35" s="1"/>
  <c r="K117" i="32"/>
  <c r="L61" i="35" s="1"/>
  <c r="D119" i="32"/>
  <c r="AC114" i="32"/>
  <c r="AD58" i="35" s="1"/>
  <c r="V119" i="32"/>
  <c r="W63" i="35" s="1"/>
  <c r="V110" i="32"/>
  <c r="R122" i="32"/>
  <c r="S66" i="35" s="1"/>
  <c r="AA110" i="32"/>
  <c r="AB54" i="35" s="1"/>
  <c r="T109" i="32"/>
  <c r="W110" i="32"/>
  <c r="G120" i="32"/>
  <c r="H64" i="35" s="1"/>
  <c r="W115" i="32"/>
  <c r="U113" i="32"/>
  <c r="P117" i="32"/>
  <c r="Q61" i="35" s="1"/>
  <c r="V109" i="32"/>
  <c r="H111" i="32"/>
  <c r="Q118" i="32"/>
  <c r="R62" i="35" s="1"/>
  <c r="F118" i="32"/>
  <c r="G62" i="35" s="1"/>
  <c r="Q111" i="32"/>
  <c r="E111" i="32"/>
  <c r="L118" i="32"/>
  <c r="M62" i="35" s="1"/>
  <c r="J128" i="32"/>
  <c r="T113" i="32"/>
  <c r="H110" i="32"/>
  <c r="H121" i="32"/>
  <c r="I65" i="35" s="1"/>
  <c r="G118" i="32"/>
  <c r="H62" i="35" s="1"/>
  <c r="I118" i="32"/>
  <c r="J62" i="35" s="1"/>
  <c r="L122" i="32"/>
  <c r="M66" i="35" s="1"/>
  <c r="T121" i="32"/>
  <c r="U65" i="35" s="1"/>
  <c r="P116" i="32"/>
  <c r="AC121" i="32"/>
  <c r="AD65" i="35" s="1"/>
  <c r="M117" i="32"/>
  <c r="N61" i="35" s="1"/>
  <c r="D121" i="32"/>
  <c r="H123" i="32"/>
  <c r="I67" i="35" s="1"/>
  <c r="O111" i="32"/>
  <c r="AB113" i="32"/>
  <c r="AC57" i="35" s="1"/>
  <c r="S115" i="32"/>
  <c r="O114" i="32"/>
  <c r="AA113" i="32"/>
  <c r="AB57" i="35" s="1"/>
  <c r="M118" i="32"/>
  <c r="N62" i="35" s="1"/>
  <c r="D117" i="32"/>
  <c r="Q122" i="32"/>
  <c r="R66" i="35" s="1"/>
  <c r="U123" i="32"/>
  <c r="V67" i="35" s="1"/>
  <c r="T115" i="32"/>
  <c r="L117" i="32"/>
  <c r="M61" i="35" s="1"/>
  <c r="S111" i="32"/>
  <c r="N112" i="32"/>
  <c r="L119" i="32"/>
  <c r="M63" i="35" s="1"/>
  <c r="Z115" i="32"/>
  <c r="AA59" i="35" s="1"/>
  <c r="N113" i="32"/>
  <c r="W123" i="32"/>
  <c r="X67" i="35" s="1"/>
  <c r="J122" i="32"/>
  <c r="K66" i="35" s="1"/>
  <c r="P110" i="32"/>
  <c r="I112" i="32"/>
  <c r="H119" i="32"/>
  <c r="I63" i="35" s="1"/>
  <c r="U128" i="32"/>
  <c r="U112" i="32"/>
  <c r="AD113" i="32"/>
  <c r="AE57" i="35" s="1"/>
  <c r="R111" i="32"/>
  <c r="Q119" i="32"/>
  <c r="R63" i="35" s="1"/>
  <c r="N128" i="32"/>
  <c r="U117" i="32"/>
  <c r="V61" i="35" s="1"/>
  <c r="G113" i="32"/>
  <c r="AD120" i="32"/>
  <c r="AE64" i="35" s="1"/>
  <c r="W116" i="32"/>
  <c r="G109" i="32"/>
  <c r="Z122" i="32"/>
  <c r="AA66" i="35" s="1"/>
  <c r="U109" i="32"/>
  <c r="G114" i="32"/>
  <c r="J115" i="32"/>
  <c r="X110" i="32"/>
  <c r="Y54" i="35" s="1"/>
  <c r="L121" i="32"/>
  <c r="M65" i="35" s="1"/>
  <c r="AD128" i="32"/>
  <c r="AE72" i="35" s="1"/>
  <c r="D120" i="32"/>
  <c r="N115" i="32"/>
  <c r="V120" i="32"/>
  <c r="W64" i="35" s="1"/>
  <c r="F122" i="32"/>
  <c r="G66" i="35" s="1"/>
  <c r="R112" i="32"/>
  <c r="Y123" i="32"/>
  <c r="Z67" i="35" s="1"/>
  <c r="Q109" i="32"/>
  <c r="W121" i="32"/>
  <c r="X65" i="35" s="1"/>
  <c r="Q110" i="32"/>
  <c r="Z119" i="32"/>
  <c r="AA63" i="35" s="1"/>
  <c r="N111" i="32"/>
  <c r="Y113" i="32"/>
  <c r="Z57" i="35" s="1"/>
  <c r="E128" i="32"/>
  <c r="D113" i="32"/>
  <c r="P112" i="32"/>
  <c r="K115" i="32"/>
  <c r="O110" i="32"/>
  <c r="T119" i="32"/>
  <c r="U63" i="35" s="1"/>
  <c r="I122" i="32"/>
  <c r="J66" i="35" s="1"/>
  <c r="H109" i="32"/>
  <c r="U115" i="32"/>
  <c r="G117" i="32"/>
  <c r="H61" i="35" s="1"/>
  <c r="M120" i="32"/>
  <c r="N64" i="35" s="1"/>
  <c r="K120" i="32"/>
  <c r="L64" i="35" s="1"/>
  <c r="L112" i="32"/>
  <c r="M112" i="32"/>
  <c r="I117" i="32"/>
  <c r="J61" i="35" s="1"/>
  <c r="Z123" i="32"/>
  <c r="AA67" i="35" s="1"/>
  <c r="Q120" i="32"/>
  <c r="R64" i="35" s="1"/>
  <c r="AC116" i="32"/>
  <c r="AD60" i="35" s="1"/>
  <c r="Q112" i="32"/>
  <c r="E112" i="32"/>
  <c r="S109" i="32"/>
  <c r="AC109" i="32"/>
  <c r="AD53" i="35" s="1"/>
  <c r="P115" i="32"/>
  <c r="O112" i="32"/>
  <c r="Z110" i="32"/>
  <c r="AA54" i="35" s="1"/>
  <c r="X120" i="32"/>
  <c r="Y64" i="35" s="1"/>
  <c r="L111" i="32"/>
  <c r="S120" i="32"/>
  <c r="T64" i="35" s="1"/>
  <c r="AA112" i="32"/>
  <c r="AB56" i="35" s="1"/>
  <c r="Y121" i="32"/>
  <c r="Z65" i="35" s="1"/>
  <c r="F112" i="32"/>
  <c r="G121" i="32"/>
  <c r="H65" i="35" s="1"/>
  <c r="AD117" i="32"/>
  <c r="AE61" i="35" s="1"/>
  <c r="F119" i="32"/>
  <c r="G63" i="35" s="1"/>
  <c r="G110" i="32"/>
  <c r="O123" i="32"/>
  <c r="P67" i="35" s="1"/>
  <c r="AD111" i="32"/>
  <c r="AE55" i="35" s="1"/>
  <c r="M122" i="32"/>
  <c r="N66" i="35" s="1"/>
  <c r="Q123" i="32"/>
  <c r="R67" i="35" s="1"/>
  <c r="AB128" i="32"/>
  <c r="AC72" i="35" s="1"/>
  <c r="X113" i="32"/>
  <c r="Y57" i="35" s="1"/>
  <c r="R114" i="32"/>
  <c r="R118" i="32"/>
  <c r="S62" i="35" s="1"/>
  <c r="W114" i="32"/>
  <c r="Y122" i="32"/>
  <c r="Z66" i="35" s="1"/>
  <c r="Y112" i="32"/>
  <c r="Z56" i="35" s="1"/>
  <c r="F110" i="32"/>
  <c r="S119" i="32"/>
  <c r="T63" i="35" s="1"/>
  <c r="V111" i="32"/>
  <c r="AB120" i="32"/>
  <c r="AC64" i="35" s="1"/>
  <c r="I120" i="32"/>
  <c r="J64" i="35" s="1"/>
  <c r="Q117" i="32"/>
  <c r="R61" i="35" s="1"/>
  <c r="Q116" i="32"/>
  <c r="G122" i="32"/>
  <c r="H66" i="35" s="1"/>
  <c r="U121" i="32"/>
  <c r="V65" i="35" s="1"/>
  <c r="O119" i="32"/>
  <c r="P63" i="35" s="1"/>
  <c r="R123" i="32"/>
  <c r="S67" i="35" s="1"/>
  <c r="T117" i="32"/>
  <c r="U61" i="35" s="1"/>
  <c r="J111" i="32"/>
  <c r="I111" i="32"/>
  <c r="M109" i="32"/>
  <c r="J114" i="32"/>
  <c r="H128" i="32"/>
  <c r="F116" i="32"/>
  <c r="K118" i="32"/>
  <c r="L62" i="35" s="1"/>
  <c r="Z114" i="32"/>
  <c r="AA58" i="35" s="1"/>
  <c r="O109" i="32"/>
  <c r="W118" i="32"/>
  <c r="X62" i="35" s="1"/>
  <c r="H113" i="32"/>
  <c r="R109" i="32"/>
  <c r="AA122" i="32"/>
  <c r="AB66" i="35" s="1"/>
  <c r="Y120" i="32"/>
  <c r="Z64" i="35" s="1"/>
  <c r="I116" i="32"/>
  <c r="M128" i="32"/>
  <c r="R120" i="32"/>
  <c r="S64" i="35" s="1"/>
  <c r="X128" i="32"/>
  <c r="Q115" i="32"/>
  <c r="Y118" i="32"/>
  <c r="Z62" i="35" s="1"/>
  <c r="Y117" i="32"/>
  <c r="Z61" i="35" s="1"/>
  <c r="X114" i="32"/>
  <c r="AB110" i="32"/>
  <c r="AC54" i="35" s="1"/>
  <c r="Z121" i="32"/>
  <c r="AA65" i="35" s="1"/>
  <c r="AA116" i="32"/>
  <c r="AB60" i="35" s="1"/>
  <c r="L114" i="32"/>
  <c r="I115" i="32"/>
  <c r="N117" i="32"/>
  <c r="O61" i="35" s="1"/>
  <c r="Z116" i="32"/>
  <c r="AA60" i="35" s="1"/>
  <c r="H115" i="32"/>
  <c r="J112" i="32"/>
  <c r="P120" i="32"/>
  <c r="Q64" i="35" s="1"/>
  <c r="AA120" i="32"/>
  <c r="AB64" i="35" s="1"/>
  <c r="E115" i="32"/>
  <c r="Y111" i="32"/>
  <c r="Z55" i="35" s="1"/>
  <c r="M114" i="32"/>
  <c r="V123" i="32"/>
  <c r="W67" i="35" s="1"/>
  <c r="P122" i="32"/>
  <c r="Q66" i="35" s="1"/>
  <c r="AC111" i="32"/>
  <c r="AD55" i="35" s="1"/>
  <c r="E122" i="32"/>
  <c r="F66" i="35" s="1"/>
  <c r="N121" i="32"/>
  <c r="O65" i="35" s="1"/>
  <c r="AD110" i="32"/>
  <c r="AE54" i="35" s="1"/>
  <c r="T116" i="32"/>
  <c r="D110" i="32"/>
  <c r="H112" i="32"/>
  <c r="O120" i="32"/>
  <c r="P64" i="35" s="1"/>
  <c r="T112" i="32"/>
  <c r="AA121" i="32"/>
  <c r="AB65" i="35" s="1"/>
  <c r="O113" i="32"/>
  <c r="M123" i="32"/>
  <c r="N67" i="35" s="1"/>
  <c r="Y119" i="32"/>
  <c r="Z63" i="35" s="1"/>
  <c r="T110" i="32"/>
  <c r="Y128" i="32"/>
  <c r="Z72" i="35" s="1"/>
  <c r="D122" i="32"/>
  <c r="I119" i="32"/>
  <c r="J63" i="35" s="1"/>
  <c r="M119" i="32"/>
  <c r="N63" i="35" s="1"/>
  <c r="F113" i="32"/>
  <c r="K110" i="32"/>
  <c r="I123" i="32"/>
  <c r="J67" i="35" s="1"/>
  <c r="I113" i="32"/>
  <c r="F111" i="32"/>
  <c r="K113" i="32"/>
  <c r="L110" i="32"/>
  <c r="E121" i="32"/>
  <c r="F65" i="35" s="1"/>
  <c r="F117" i="32"/>
  <c r="G61" i="35" s="1"/>
  <c r="D118" i="32"/>
  <c r="M110" i="32"/>
  <c r="Y116" i="32"/>
  <c r="Z60" i="35" s="1"/>
  <c r="E116" i="32"/>
  <c r="F120" i="32"/>
  <c r="G64" i="35" s="1"/>
  <c r="E110" i="32"/>
  <c r="V113" i="32"/>
  <c r="J119" i="32"/>
  <c r="K63" i="35" s="1"/>
  <c r="E118" i="32"/>
  <c r="F62" i="35" s="1"/>
  <c r="G123" i="32"/>
  <c r="H67" i="35" s="1"/>
  <c r="M113" i="32"/>
  <c r="E117" i="32"/>
  <c r="F61" i="35" s="1"/>
  <c r="F114" i="32"/>
  <c r="E114" i="32"/>
  <c r="E120" i="32"/>
  <c r="F64" i="35" s="1"/>
  <c r="J110" i="32"/>
  <c r="L113" i="32"/>
  <c r="J123" i="32"/>
  <c r="K67" i="35" s="1"/>
  <c r="D115" i="32"/>
  <c r="D111" i="32"/>
  <c r="D96" i="33"/>
  <c r="D95" i="33"/>
  <c r="D205" i="32"/>
  <c r="U204" i="32"/>
  <c r="V118" i="33" s="1"/>
  <c r="R216" i="32"/>
  <c r="S100" i="35" s="1"/>
  <c r="F204" i="32"/>
  <c r="G118" i="33" s="1"/>
  <c r="O221" i="32"/>
  <c r="P105" i="35" s="1"/>
  <c r="R210" i="32"/>
  <c r="S94" i="35" s="1"/>
  <c r="O215" i="32"/>
  <c r="P99" i="35" s="1"/>
  <c r="U205" i="32"/>
  <c r="V120" i="33" s="1"/>
  <c r="D211" i="32"/>
  <c r="V214" i="32"/>
  <c r="W98" i="35" s="1"/>
  <c r="U208" i="32"/>
  <c r="V92" i="35" s="1"/>
  <c r="Q217" i="32"/>
  <c r="R101" i="35" s="1"/>
  <c r="H206" i="32"/>
  <c r="I90" i="35" s="1"/>
  <c r="T221" i="32"/>
  <c r="U105" i="35" s="1"/>
  <c r="P215" i="32"/>
  <c r="Q99" i="35" s="1"/>
  <c r="H209" i="32"/>
  <c r="I93" i="35" s="1"/>
  <c r="H210" i="32"/>
  <c r="I94" i="35" s="1"/>
  <c r="U207" i="32"/>
  <c r="V91" i="35" s="1"/>
  <c r="T208" i="32"/>
  <c r="U92" i="35" s="1"/>
  <c r="M207" i="32"/>
  <c r="N91" i="35" s="1"/>
  <c r="W217" i="32"/>
  <c r="X101" i="35" s="1"/>
  <c r="M212" i="32"/>
  <c r="N96" i="35" s="1"/>
  <c r="N207" i="32"/>
  <c r="O91" i="35" s="1"/>
  <c r="O209" i="32"/>
  <c r="P93" i="35" s="1"/>
  <c r="S209" i="32"/>
  <c r="T93" i="35" s="1"/>
  <c r="G215" i="32"/>
  <c r="H99" i="35" s="1"/>
  <c r="G211" i="32"/>
  <c r="H95" i="35" s="1"/>
  <c r="L216" i="32"/>
  <c r="M100" i="35" s="1"/>
  <c r="P213" i="32"/>
  <c r="Q97" i="35" s="1"/>
  <c r="W208" i="32"/>
  <c r="X92" i="35" s="1"/>
  <c r="J210" i="32"/>
  <c r="K94" i="35" s="1"/>
  <c r="W204" i="32"/>
  <c r="X118" i="33" s="1"/>
  <c r="E209" i="32"/>
  <c r="F93" i="35" s="1"/>
  <c r="F212" i="32"/>
  <c r="G96" i="35" s="1"/>
  <c r="Q221" i="32"/>
  <c r="R105" i="35" s="1"/>
  <c r="J209" i="32"/>
  <c r="K93" i="35" s="1"/>
  <c r="H217" i="32"/>
  <c r="I101" i="35" s="1"/>
  <c r="W207" i="32"/>
  <c r="X91" i="35" s="1"/>
  <c r="V216" i="32"/>
  <c r="W100" i="35" s="1"/>
  <c r="E212" i="32"/>
  <c r="F96" i="35" s="1"/>
  <c r="M215" i="32"/>
  <c r="N99" i="35" s="1"/>
  <c r="G216" i="32"/>
  <c r="H100" i="35" s="1"/>
  <c r="J216" i="32"/>
  <c r="K100" i="35" s="1"/>
  <c r="G221" i="32"/>
  <c r="H105" i="35" s="1"/>
  <c r="I212" i="32"/>
  <c r="J96" i="35" s="1"/>
  <c r="D213" i="32"/>
  <c r="N215" i="32"/>
  <c r="O99" i="35" s="1"/>
  <c r="M210" i="32"/>
  <c r="N94" i="35" s="1"/>
  <c r="J205" i="32"/>
  <c r="K120" i="33" s="1"/>
  <c r="W212" i="32"/>
  <c r="X96" i="35" s="1"/>
  <c r="N208" i="32"/>
  <c r="O92" i="35" s="1"/>
  <c r="R208" i="32"/>
  <c r="S92" i="35" s="1"/>
  <c r="F217" i="32"/>
  <c r="G101" i="35" s="1"/>
  <c r="Q211" i="32"/>
  <c r="R95" i="35" s="1"/>
  <c r="Q208" i="32"/>
  <c r="R92" i="35" s="1"/>
  <c r="V220" i="32"/>
  <c r="W104" i="35" s="1"/>
  <c r="H205" i="32"/>
  <c r="I120" i="33" s="1"/>
  <c r="K213" i="32"/>
  <c r="L97" i="35" s="1"/>
  <c r="U212" i="32"/>
  <c r="V96" i="35" s="1"/>
  <c r="N217" i="32"/>
  <c r="O101" i="35" s="1"/>
  <c r="L206" i="32"/>
  <c r="M90" i="35" s="1"/>
  <c r="W209" i="32"/>
  <c r="X93" i="35" s="1"/>
  <c r="G210" i="32"/>
  <c r="H94" i="35" s="1"/>
  <c r="L207" i="32"/>
  <c r="M91" i="35" s="1"/>
  <c r="F206" i="32"/>
  <c r="G90" i="35" s="1"/>
  <c r="E214" i="32"/>
  <c r="F98" i="35" s="1"/>
  <c r="H221" i="32"/>
  <c r="I105" i="35" s="1"/>
  <c r="K215" i="32"/>
  <c r="L99" i="35" s="1"/>
  <c r="N216" i="32"/>
  <c r="O100" i="35" s="1"/>
  <c r="E215" i="32"/>
  <c r="F99" i="35" s="1"/>
  <c r="O212" i="32"/>
  <c r="P96" i="35" s="1"/>
  <c r="U209" i="32"/>
  <c r="V93" i="35" s="1"/>
  <c r="S217" i="32"/>
  <c r="T101" i="35" s="1"/>
  <c r="D209" i="32"/>
  <c r="H216" i="32"/>
  <c r="I100" i="35" s="1"/>
  <c r="N206" i="32"/>
  <c r="O90" i="35" s="1"/>
  <c r="S215" i="32"/>
  <c r="T99" i="35" s="1"/>
  <c r="N211" i="32"/>
  <c r="O95" i="35" s="1"/>
  <c r="D217" i="32"/>
  <c r="L220" i="32"/>
  <c r="M104" i="35" s="1"/>
  <c r="D208" i="32"/>
  <c r="K211" i="32"/>
  <c r="L95" i="35" s="1"/>
  <c r="O210" i="32"/>
  <c r="P94" i="35" s="1"/>
  <c r="U211" i="32"/>
  <c r="V95" i="35" s="1"/>
  <c r="F210" i="32"/>
  <c r="G94" i="35" s="1"/>
  <c r="N213" i="32"/>
  <c r="O97" i="35" s="1"/>
  <c r="O211" i="32"/>
  <c r="P95" i="35" s="1"/>
  <c r="H211" i="32"/>
  <c r="I95" i="35" s="1"/>
  <c r="S221" i="32"/>
  <c r="T105" i="35" s="1"/>
  <c r="I205" i="32"/>
  <c r="J120" i="33" s="1"/>
  <c r="U220" i="32"/>
  <c r="V104" i="35" s="1"/>
  <c r="F211" i="32"/>
  <c r="G95" i="35" s="1"/>
  <c r="J214" i="32"/>
  <c r="K98" i="35" s="1"/>
  <c r="K214" i="32"/>
  <c r="L98" i="35" s="1"/>
  <c r="U215" i="32"/>
  <c r="V99" i="35" s="1"/>
  <c r="S210" i="32"/>
  <c r="T94" i="35" s="1"/>
  <c r="I217" i="32"/>
  <c r="J101" i="35" s="1"/>
  <c r="L205" i="32"/>
  <c r="M120" i="33" s="1"/>
  <c r="Q214" i="32"/>
  <c r="R98" i="35" s="1"/>
  <c r="M211" i="32"/>
  <c r="N95" i="35" s="1"/>
  <c r="P220" i="32"/>
  <c r="Q104" i="35" s="1"/>
  <c r="S204" i="32"/>
  <c r="T118" i="33" s="1"/>
  <c r="G204" i="32"/>
  <c r="H118" i="33" s="1"/>
  <c r="E206" i="32"/>
  <c r="F90" i="35" s="1"/>
  <c r="E207" i="32"/>
  <c r="F91" i="35" s="1"/>
  <c r="Q212" i="32"/>
  <c r="R96" i="35" s="1"/>
  <c r="J221" i="32"/>
  <c r="K105" i="35" s="1"/>
  <c r="U206" i="32"/>
  <c r="V90" i="35" s="1"/>
  <c r="H212" i="32"/>
  <c r="I96" i="35" s="1"/>
  <c r="Q206" i="32"/>
  <c r="R90" i="35" s="1"/>
  <c r="L221" i="32"/>
  <c r="M105" i="35" s="1"/>
  <c r="S211" i="32"/>
  <c r="T95" i="35" s="1"/>
  <c r="M206" i="32"/>
  <c r="N90" i="35" s="1"/>
  <c r="Q210" i="32"/>
  <c r="R94" i="35" s="1"/>
  <c r="N214" i="32"/>
  <c r="O98" i="35" s="1"/>
  <c r="R212" i="32"/>
  <c r="S96" i="35" s="1"/>
  <c r="T209" i="32"/>
  <c r="U93" i="35" s="1"/>
  <c r="M209" i="32"/>
  <c r="N93" i="35" s="1"/>
  <c r="K206" i="32"/>
  <c r="L90" i="35" s="1"/>
  <c r="E213" i="32"/>
  <c r="F97" i="35" s="1"/>
  <c r="D204" i="32"/>
  <c r="G206" i="32"/>
  <c r="H90" i="35" s="1"/>
  <c r="D206" i="32"/>
  <c r="K216" i="32"/>
  <c r="L100" i="35" s="1"/>
  <c r="K210" i="32"/>
  <c r="L94" i="35" s="1"/>
  <c r="T214" i="32"/>
  <c r="U98" i="35" s="1"/>
  <c r="J206" i="32"/>
  <c r="K90" i="35" s="1"/>
  <c r="E217" i="32"/>
  <c r="F101" i="35" s="1"/>
  <c r="K220" i="32"/>
  <c r="L104" i="35" s="1"/>
  <c r="M221" i="32"/>
  <c r="N105" i="35" s="1"/>
  <c r="O214" i="32"/>
  <c r="P98" i="35" s="1"/>
  <c r="W215" i="32"/>
  <c r="X99" i="35" s="1"/>
  <c r="V207" i="32"/>
  <c r="W91" i="35" s="1"/>
  <c r="U213" i="32"/>
  <c r="V97" i="35" s="1"/>
  <c r="G212" i="32"/>
  <c r="H96" i="35" s="1"/>
  <c r="J204" i="32"/>
  <c r="K118" i="33" s="1"/>
  <c r="J220" i="32"/>
  <c r="K104" i="35" s="1"/>
  <c r="S220" i="32"/>
  <c r="T104" i="35" s="1"/>
  <c r="M205" i="32"/>
  <c r="N120" i="33" s="1"/>
  <c r="G207" i="32"/>
  <c r="H91" i="35" s="1"/>
  <c r="N221" i="32"/>
  <c r="O105" i="35" s="1"/>
  <c r="N205" i="32"/>
  <c r="O120" i="33" s="1"/>
  <c r="L208" i="32"/>
  <c r="M92" i="35" s="1"/>
  <c r="I207" i="32"/>
  <c r="J91" i="35" s="1"/>
  <c r="M213" i="32"/>
  <c r="N97" i="35" s="1"/>
  <c r="S213" i="32"/>
  <c r="T97" i="35" s="1"/>
  <c r="K209" i="32"/>
  <c r="L93" i="35" s="1"/>
  <c r="W206" i="32"/>
  <c r="X90" i="35" s="1"/>
  <c r="L217" i="32"/>
  <c r="M101" i="35" s="1"/>
  <c r="O207" i="32"/>
  <c r="P91" i="35" s="1"/>
  <c r="L211" i="32"/>
  <c r="M95" i="35" s="1"/>
  <c r="P208" i="32"/>
  <c r="Q92" i="35" s="1"/>
  <c r="D214" i="32"/>
  <c r="J211" i="32"/>
  <c r="K95" i="35" s="1"/>
  <c r="E208" i="32"/>
  <c r="F92" i="35" s="1"/>
  <c r="F205" i="32"/>
  <c r="G120" i="33" s="1"/>
  <c r="G217" i="32"/>
  <c r="H101" i="35" s="1"/>
  <c r="F207" i="32"/>
  <c r="G91" i="35" s="1"/>
  <c r="Q216" i="32"/>
  <c r="R100" i="35" s="1"/>
  <c r="M208" i="32"/>
  <c r="N92" i="35" s="1"/>
  <c r="P206" i="32"/>
  <c r="Q90" i="35" s="1"/>
  <c r="V204" i="32"/>
  <c r="W118" i="33" s="1"/>
  <c r="T206" i="32"/>
  <c r="U90" i="35" s="1"/>
  <c r="V211" i="32"/>
  <c r="W95" i="35" s="1"/>
  <c r="E221" i="32"/>
  <c r="F105" i="35" s="1"/>
  <c r="T216" i="32"/>
  <c r="U100" i="35" s="1"/>
  <c r="P212" i="32"/>
  <c r="Q96" i="35" s="1"/>
  <c r="P204" i="32"/>
  <c r="Q118" i="33" s="1"/>
  <c r="I216" i="32"/>
  <c r="J100" i="35" s="1"/>
  <c r="G209" i="32"/>
  <c r="H93" i="35" s="1"/>
  <c r="H220" i="32"/>
  <c r="I104" i="35" s="1"/>
  <c r="H207" i="32"/>
  <c r="I91" i="35" s="1"/>
  <c r="J217" i="32"/>
  <c r="K101" i="35" s="1"/>
  <c r="D207" i="32"/>
  <c r="I206" i="32"/>
  <c r="J90" i="35" s="1"/>
  <c r="W220" i="32"/>
  <c r="X104" i="35" s="1"/>
  <c r="I210" i="32"/>
  <c r="J94" i="35" s="1"/>
  <c r="S212" i="32"/>
  <c r="T96" i="35" s="1"/>
  <c r="P209" i="32"/>
  <c r="Q93" i="35" s="1"/>
  <c r="H215" i="32"/>
  <c r="I99" i="35" s="1"/>
  <c r="R213" i="32"/>
  <c r="S97" i="35" s="1"/>
  <c r="L213" i="32"/>
  <c r="M97" i="35" s="1"/>
  <c r="T205" i="32"/>
  <c r="U120" i="33" s="1"/>
  <c r="K208" i="32"/>
  <c r="L92" i="35" s="1"/>
  <c r="R209" i="32"/>
  <c r="S93" i="35" s="1"/>
  <c r="G220" i="32"/>
  <c r="H104" i="35" s="1"/>
  <c r="Q209" i="32"/>
  <c r="R93" i="35" s="1"/>
  <c r="L210" i="32"/>
  <c r="M94" i="35" s="1"/>
  <c r="I211" i="32"/>
  <c r="J95" i="35" s="1"/>
  <c r="T207" i="32"/>
  <c r="U91" i="35" s="1"/>
  <c r="V217" i="32"/>
  <c r="W101" i="35" s="1"/>
  <c r="O204" i="32"/>
  <c r="P118" i="33" s="1"/>
  <c r="K207" i="32"/>
  <c r="L91" i="35" s="1"/>
  <c r="O206" i="32"/>
  <c r="P90" i="35" s="1"/>
  <c r="I220" i="32"/>
  <c r="J104" i="35" s="1"/>
  <c r="M217" i="32"/>
  <c r="N101" i="35" s="1"/>
  <c r="J212" i="32"/>
  <c r="K96" i="35" s="1"/>
  <c r="H214" i="32"/>
  <c r="I98" i="35" s="1"/>
  <c r="K212" i="32"/>
  <c r="L96" i="35" s="1"/>
  <c r="F215" i="32"/>
  <c r="G99" i="35" s="1"/>
  <c r="K221" i="32"/>
  <c r="L105" i="35" s="1"/>
  <c r="S216" i="32"/>
  <c r="T100" i="35" s="1"/>
  <c r="D215" i="32"/>
  <c r="W221" i="32"/>
  <c r="X105" i="35" s="1"/>
  <c r="T220" i="32"/>
  <c r="U104" i="35" s="1"/>
  <c r="I204" i="32"/>
  <c r="J118" i="33" s="1"/>
  <c r="P205" i="32"/>
  <c r="Q120" i="33" s="1"/>
  <c r="L214" i="32"/>
  <c r="M98" i="35" s="1"/>
  <c r="V208" i="32"/>
  <c r="W92" i="35" s="1"/>
  <c r="M220" i="32"/>
  <c r="N104" i="35" s="1"/>
  <c r="U210" i="32"/>
  <c r="V94" i="35" s="1"/>
  <c r="P214" i="32"/>
  <c r="Q98" i="35" s="1"/>
  <c r="T210" i="32"/>
  <c r="U94" i="35" s="1"/>
  <c r="R206" i="32"/>
  <c r="S90" i="35" s="1"/>
  <c r="P216" i="32"/>
  <c r="Q100" i="35" s="1"/>
  <c r="Q215" i="32"/>
  <c r="R99" i="35" s="1"/>
  <c r="K204" i="32"/>
  <c r="L118" i="33" s="1"/>
  <c r="R215" i="32"/>
  <c r="S99" i="35" s="1"/>
  <c r="I214" i="32"/>
  <c r="J98" i="35" s="1"/>
  <c r="R220" i="32"/>
  <c r="S104" i="35" s="1"/>
  <c r="U214" i="32"/>
  <c r="V98" i="35" s="1"/>
  <c r="F209" i="32"/>
  <c r="G93" i="35" s="1"/>
  <c r="J207" i="32"/>
  <c r="K91" i="35" s="1"/>
  <c r="N210" i="32"/>
  <c r="O94" i="35" s="1"/>
  <c r="L212" i="32"/>
  <c r="M96" i="35" s="1"/>
  <c r="N209" i="32"/>
  <c r="O93" i="35" s="1"/>
  <c r="H204" i="32"/>
  <c r="I118" i="33" s="1"/>
  <c r="G208" i="32"/>
  <c r="H92" i="35" s="1"/>
  <c r="L209" i="32"/>
  <c r="M93" i="35" s="1"/>
  <c r="U221" i="32"/>
  <c r="V105" i="35" s="1"/>
  <c r="M214" i="32"/>
  <c r="N98" i="35" s="1"/>
  <c r="M216" i="32"/>
  <c r="N100" i="35" s="1"/>
  <c r="R217" i="32"/>
  <c r="S101" i="35" s="1"/>
  <c r="G214" i="32"/>
  <c r="H98" i="35" s="1"/>
  <c r="E211" i="32"/>
  <c r="F95" i="35" s="1"/>
  <c r="V209" i="32"/>
  <c r="W93" i="35" s="1"/>
  <c r="I213" i="32"/>
  <c r="J97" i="35" s="1"/>
  <c r="S206" i="32"/>
  <c r="T90" i="35" s="1"/>
  <c r="L215" i="32"/>
  <c r="M99" i="35" s="1"/>
  <c r="T211" i="32"/>
  <c r="U95" i="35" s="1"/>
  <c r="Q205" i="32"/>
  <c r="R120" i="33" s="1"/>
  <c r="W205" i="32"/>
  <c r="X120" i="33" s="1"/>
  <c r="H213" i="32"/>
  <c r="I97" i="35" s="1"/>
  <c r="G205" i="32"/>
  <c r="H120" i="33" s="1"/>
  <c r="P217" i="32"/>
  <c r="Q101" i="35" s="1"/>
  <c r="Q204" i="32"/>
  <c r="R118" i="33" s="1"/>
  <c r="V210" i="32"/>
  <c r="W94" i="35" s="1"/>
  <c r="N204" i="32"/>
  <c r="O118" i="33" s="1"/>
  <c r="T204" i="32"/>
  <c r="U118" i="33" s="1"/>
  <c r="V212" i="32"/>
  <c r="W96" i="35" s="1"/>
  <c r="Q213" i="32"/>
  <c r="R97" i="35" s="1"/>
  <c r="D216" i="32"/>
  <c r="O217" i="32"/>
  <c r="P101" i="35" s="1"/>
  <c r="J208" i="32"/>
  <c r="K92" i="35" s="1"/>
  <c r="P211" i="32"/>
  <c r="Q95" i="35" s="1"/>
  <c r="R207" i="32"/>
  <c r="S91" i="35" s="1"/>
  <c r="P210" i="32"/>
  <c r="Q94" i="35" s="1"/>
  <c r="R204" i="32"/>
  <c r="S118" i="33" s="1"/>
  <c r="R211" i="32"/>
  <c r="S95" i="35" s="1"/>
  <c r="N212" i="32"/>
  <c r="O96" i="35" s="1"/>
  <c r="J215" i="32"/>
  <c r="K99" i="35" s="1"/>
  <c r="I209" i="32"/>
  <c r="J93" i="35" s="1"/>
  <c r="J213" i="32"/>
  <c r="K97" i="35" s="1"/>
  <c r="U217" i="32"/>
  <c r="V101" i="35" s="1"/>
  <c r="D220" i="32"/>
  <c r="S208" i="32"/>
  <c r="T92" i="35" s="1"/>
  <c r="S207" i="32"/>
  <c r="T91" i="35" s="1"/>
  <c r="V215" i="32"/>
  <c r="W99" i="35" s="1"/>
  <c r="W211" i="32"/>
  <c r="X95" i="35" s="1"/>
  <c r="I208" i="32"/>
  <c r="J92" i="35" s="1"/>
  <c r="L204" i="32"/>
  <c r="M118" i="33" s="1"/>
  <c r="K217" i="32"/>
  <c r="L101" i="35" s="1"/>
  <c r="O220" i="32"/>
  <c r="P104" i="35" s="1"/>
  <c r="D212" i="32"/>
  <c r="E204" i="32"/>
  <c r="F118" i="33" s="1"/>
  <c r="F208" i="32"/>
  <c r="G92" i="35" s="1"/>
  <c r="I215" i="32"/>
  <c r="J99" i="35" s="1"/>
  <c r="Q207" i="32"/>
  <c r="R91" i="35" s="1"/>
  <c r="E220" i="32"/>
  <c r="F104" i="35" s="1"/>
  <c r="V206" i="32"/>
  <c r="W90" i="35" s="1"/>
  <c r="W216" i="32"/>
  <c r="X100" i="35" s="1"/>
  <c r="F221" i="32"/>
  <c r="G105" i="35" s="1"/>
  <c r="E216" i="32"/>
  <c r="F100" i="35" s="1"/>
  <c r="W213" i="32"/>
  <c r="X97" i="35" s="1"/>
  <c r="U216" i="32"/>
  <c r="V100" i="35" s="1"/>
  <c r="R214" i="32"/>
  <c r="S98" i="35" s="1"/>
  <c r="E205" i="32"/>
  <c r="F120" i="33" s="1"/>
  <c r="O216" i="32"/>
  <c r="P100" i="35" s="1"/>
  <c r="W210" i="32"/>
  <c r="X94" i="35" s="1"/>
  <c r="R221" i="32"/>
  <c r="S105" i="35" s="1"/>
  <c r="R205" i="32"/>
  <c r="S120" i="33" s="1"/>
  <c r="F216" i="32"/>
  <c r="G100" i="35" s="1"/>
  <c r="V213" i="32"/>
  <c r="W97" i="35" s="1"/>
  <c r="E210" i="32"/>
  <c r="F94" i="35" s="1"/>
  <c r="T217" i="32"/>
  <c r="U101" i="35" s="1"/>
  <c r="W214" i="32"/>
  <c r="X98" i="35" s="1"/>
  <c r="D221" i="32"/>
  <c r="O208" i="32"/>
  <c r="P92" i="35" s="1"/>
  <c r="I221" i="32"/>
  <c r="J105" i="35" s="1"/>
  <c r="N220" i="32"/>
  <c r="O104" i="35" s="1"/>
  <c r="F214" i="32"/>
  <c r="G98" i="35" s="1"/>
  <c r="S214" i="32"/>
  <c r="T98" i="35" s="1"/>
  <c r="H208" i="32"/>
  <c r="I92" i="35" s="1"/>
  <c r="F220" i="32"/>
  <c r="G104" i="35" s="1"/>
  <c r="V205" i="32"/>
  <c r="W120" i="33" s="1"/>
  <c r="O213" i="32"/>
  <c r="P97" i="35" s="1"/>
  <c r="D210" i="32"/>
  <c r="S205" i="32"/>
  <c r="T120" i="33" s="1"/>
  <c r="V221" i="32"/>
  <c r="W105" i="35" s="1"/>
  <c r="K205" i="32"/>
  <c r="L120" i="33" s="1"/>
  <c r="P221" i="32"/>
  <c r="Q105" i="35" s="1"/>
  <c r="T212" i="32"/>
  <c r="U96" i="35" s="1"/>
  <c r="M204" i="32"/>
  <c r="N118" i="33" s="1"/>
  <c r="F213" i="32"/>
  <c r="G97" i="35" s="1"/>
  <c r="G213" i="32"/>
  <c r="H97" i="35" s="1"/>
  <c r="T215" i="32"/>
  <c r="U99" i="35" s="1"/>
  <c r="T213" i="32"/>
  <c r="U97" i="35" s="1"/>
  <c r="O205" i="32"/>
  <c r="P120" i="33" s="1"/>
  <c r="Q220" i="32"/>
  <c r="R104" i="35" s="1"/>
  <c r="P207" i="32"/>
  <c r="Q91" i="35" s="1"/>
  <c r="AI130" i="32"/>
  <c r="AJ130" i="32" s="1"/>
  <c r="E75" i="33"/>
  <c r="D75" i="33" s="1"/>
  <c r="AI137" i="32"/>
  <c r="AJ137" i="32" s="1"/>
  <c r="E82" i="33"/>
  <c r="D82" i="33" s="1"/>
  <c r="T229" i="32"/>
  <c r="U123" i="33" s="1"/>
  <c r="L232" i="32"/>
  <c r="E229" i="32"/>
  <c r="F123" i="33" s="1"/>
  <c r="M230" i="32"/>
  <c r="N124" i="33" s="1"/>
  <c r="S230" i="32"/>
  <c r="T124" i="33" s="1"/>
  <c r="H233" i="32"/>
  <c r="I126" i="33" s="1"/>
  <c r="W233" i="32"/>
  <c r="X126" i="33" s="1"/>
  <c r="Q232" i="32"/>
  <c r="Q231" i="32"/>
  <c r="R125" i="33" s="1"/>
  <c r="D233" i="32"/>
  <c r="E126" i="33" s="1"/>
  <c r="E233" i="32"/>
  <c r="F126" i="33" s="1"/>
  <c r="I231" i="32"/>
  <c r="J125" i="33" s="1"/>
  <c r="D231" i="32"/>
  <c r="G230" i="32"/>
  <c r="H124" i="33" s="1"/>
  <c r="Q233" i="32"/>
  <c r="R126" i="33" s="1"/>
  <c r="N231" i="32"/>
  <c r="O125" i="33" s="1"/>
  <c r="U230" i="32"/>
  <c r="V124" i="33" s="1"/>
  <c r="G231" i="32"/>
  <c r="H125" i="33" s="1"/>
  <c r="I233" i="32"/>
  <c r="J126" i="33" s="1"/>
  <c r="D230" i="32"/>
  <c r="V229" i="32"/>
  <c r="W123" i="33" s="1"/>
  <c r="M231" i="32"/>
  <c r="N125" i="33" s="1"/>
  <c r="M229" i="32"/>
  <c r="N123" i="33" s="1"/>
  <c r="J232" i="32"/>
  <c r="U233" i="32"/>
  <c r="V126" i="33" s="1"/>
  <c r="V231" i="32"/>
  <c r="W125" i="33" s="1"/>
  <c r="I229" i="32"/>
  <c r="J123" i="33" s="1"/>
  <c r="P231" i="32"/>
  <c r="Q125" i="33" s="1"/>
  <c r="J229" i="32"/>
  <c r="K123" i="33" s="1"/>
  <c r="R232" i="32"/>
  <c r="W231" i="32"/>
  <c r="X125" i="33" s="1"/>
  <c r="I232" i="32"/>
  <c r="H230" i="32"/>
  <c r="I124" i="33" s="1"/>
  <c r="H232" i="32"/>
  <c r="U229" i="32"/>
  <c r="V123" i="33" s="1"/>
  <c r="D229" i="32"/>
  <c r="R233" i="32"/>
  <c r="S126" i="33" s="1"/>
  <c r="G233" i="32"/>
  <c r="H126" i="33" s="1"/>
  <c r="K233" i="32"/>
  <c r="L126" i="33" s="1"/>
  <c r="P229" i="32"/>
  <c r="Q123" i="33" s="1"/>
  <c r="M232" i="32"/>
  <c r="O231" i="32"/>
  <c r="P125" i="33" s="1"/>
  <c r="K230" i="32"/>
  <c r="L124" i="33" s="1"/>
  <c r="E230" i="32"/>
  <c r="F124" i="33" s="1"/>
  <c r="W232" i="32"/>
  <c r="Q229" i="32"/>
  <c r="R123" i="33" s="1"/>
  <c r="F230" i="32"/>
  <c r="G124" i="33" s="1"/>
  <c r="O232" i="32"/>
  <c r="R229" i="32"/>
  <c r="S123" i="33" s="1"/>
  <c r="T231" i="32"/>
  <c r="U125" i="33" s="1"/>
  <c r="S233" i="32"/>
  <c r="T126" i="33" s="1"/>
  <c r="F231" i="32"/>
  <c r="G125" i="33" s="1"/>
  <c r="G232" i="32"/>
  <c r="J233" i="32"/>
  <c r="K126" i="33" s="1"/>
  <c r="G229" i="32"/>
  <c r="H123" i="33" s="1"/>
  <c r="N233" i="32"/>
  <c r="O126" i="33" s="1"/>
  <c r="L229" i="32"/>
  <c r="M123" i="33" s="1"/>
  <c r="W229" i="32"/>
  <c r="X123" i="33" s="1"/>
  <c r="I230" i="32"/>
  <c r="J124" i="33" s="1"/>
  <c r="V232" i="32"/>
  <c r="O229" i="32"/>
  <c r="P123" i="33" s="1"/>
  <c r="F233" i="32"/>
  <c r="G126" i="33" s="1"/>
  <c r="R231" i="32"/>
  <c r="S125" i="33" s="1"/>
  <c r="F232" i="32"/>
  <c r="O230" i="32"/>
  <c r="P124" i="33" s="1"/>
  <c r="O233" i="32"/>
  <c r="P126" i="33" s="1"/>
  <c r="E232" i="32"/>
  <c r="W230" i="32"/>
  <c r="X124" i="33" s="1"/>
  <c r="P233" i="32"/>
  <c r="Q126" i="33" s="1"/>
  <c r="N230" i="32"/>
  <c r="O124" i="33" s="1"/>
  <c r="K232" i="32"/>
  <c r="N229" i="32"/>
  <c r="O123" i="33" s="1"/>
  <c r="H229" i="32"/>
  <c r="I123" i="33" s="1"/>
  <c r="Q230" i="32"/>
  <c r="R124" i="33" s="1"/>
  <c r="T230" i="32"/>
  <c r="U124" i="33" s="1"/>
  <c r="L230" i="32"/>
  <c r="M124" i="33" s="1"/>
  <c r="H231" i="32"/>
  <c r="I125" i="33" s="1"/>
  <c r="L233" i="32"/>
  <c r="M126" i="33" s="1"/>
  <c r="K229" i="32"/>
  <c r="L123" i="33" s="1"/>
  <c r="E231" i="32"/>
  <c r="F125" i="33" s="1"/>
  <c r="N232" i="32"/>
  <c r="U232" i="32"/>
  <c r="F229" i="32"/>
  <c r="G123" i="33" s="1"/>
  <c r="J230" i="32"/>
  <c r="K124" i="33" s="1"/>
  <c r="V230" i="32"/>
  <c r="W124" i="33" s="1"/>
  <c r="D232" i="32"/>
  <c r="T232" i="32"/>
  <c r="S232" i="32"/>
  <c r="K231" i="32"/>
  <c r="L125" i="33" s="1"/>
  <c r="S229" i="32"/>
  <c r="T123" i="33" s="1"/>
  <c r="P230" i="32"/>
  <c r="Q124" i="33" s="1"/>
  <c r="R230" i="32"/>
  <c r="S124" i="33" s="1"/>
  <c r="P232" i="32"/>
  <c r="M233" i="32"/>
  <c r="N126" i="33" s="1"/>
  <c r="J231" i="32"/>
  <c r="K125" i="33" s="1"/>
  <c r="L231" i="32"/>
  <c r="M125" i="33" s="1"/>
  <c r="S231" i="32"/>
  <c r="T125" i="33" s="1"/>
  <c r="T233" i="32"/>
  <c r="U126" i="33" s="1"/>
  <c r="M47" i="32"/>
  <c r="K47" i="32"/>
  <c r="S47" i="32"/>
  <c r="O47" i="32"/>
  <c r="F47" i="32"/>
  <c r="I47" i="32"/>
  <c r="L47" i="32"/>
  <c r="R47" i="32"/>
  <c r="J47" i="32"/>
  <c r="E47" i="32"/>
  <c r="U47" i="32"/>
  <c r="G47" i="32"/>
  <c r="P47" i="32"/>
  <c r="T47" i="32"/>
  <c r="D47" i="32"/>
  <c r="Q47" i="32"/>
  <c r="H47" i="32"/>
  <c r="N47" i="32"/>
  <c r="AI135" i="32"/>
  <c r="AJ135" i="32" s="1"/>
  <c r="E80" i="33"/>
  <c r="D80" i="33" s="1"/>
  <c r="E77" i="33"/>
  <c r="D77" i="33" s="1"/>
  <c r="AI132" i="32"/>
  <c r="AJ132" i="32" s="1"/>
  <c r="E78" i="33"/>
  <c r="D78" i="33" s="1"/>
  <c r="AI133" i="32"/>
  <c r="AJ133" i="32" s="1"/>
  <c r="E81" i="33"/>
  <c r="D81" i="33" s="1"/>
  <c r="AI136" i="32"/>
  <c r="AJ136" i="32" s="1"/>
  <c r="AI131" i="32"/>
  <c r="AJ131" i="32" s="1"/>
  <c r="E76" i="33"/>
  <c r="D76" i="33" s="1"/>
  <c r="E79" i="33"/>
  <c r="D79" i="33" s="1"/>
  <c r="AI134" i="32"/>
  <c r="AJ134" i="32" s="1"/>
  <c r="E74" i="33"/>
  <c r="D74" i="33" s="1"/>
  <c r="AI129" i="32"/>
  <c r="AJ129" i="32" s="1"/>
  <c r="AG4" i="45"/>
  <c r="AF5" i="45"/>
  <c r="AG4" i="40"/>
  <c r="AF5" i="40"/>
  <c r="AH4" i="24"/>
  <c r="AH5" i="24" s="1"/>
  <c r="AG5" i="24"/>
  <c r="AH4" i="46"/>
  <c r="AH5" i="46" s="1"/>
  <c r="AC91" i="32" s="1"/>
  <c r="AD28" i="35" s="1"/>
  <c r="AG5" i="46"/>
  <c r="AG5" i="37"/>
  <c r="AH4" i="37"/>
  <c r="AH5" i="37" s="1"/>
  <c r="AG5" i="48"/>
  <c r="AH4" i="48"/>
  <c r="AH5" i="48" s="1"/>
  <c r="AH4" i="54"/>
  <c r="AH5" i="54" s="1"/>
  <c r="AG5" i="54"/>
  <c r="I108" i="35"/>
  <c r="R226" i="32"/>
  <c r="S107" i="35" s="1"/>
  <c r="E223" i="32"/>
  <c r="F122" i="33" s="1"/>
  <c r="O225" i="32"/>
  <c r="P106" i="35" s="1"/>
  <c r="F223" i="32"/>
  <c r="G122" i="33" s="1"/>
  <c r="F108" i="35"/>
  <c r="Q108" i="35"/>
  <c r="O108" i="35"/>
  <c r="S225" i="32"/>
  <c r="T106" i="35" s="1"/>
  <c r="E226" i="32"/>
  <c r="F107" i="35" s="1"/>
  <c r="W225" i="32"/>
  <c r="X106" i="35" s="1"/>
  <c r="Q223" i="32"/>
  <c r="R122" i="33" s="1"/>
  <c r="U225" i="32"/>
  <c r="V106" i="35" s="1"/>
  <c r="AA225" i="32"/>
  <c r="AB106" i="35" s="1"/>
  <c r="F224" i="32"/>
  <c r="G119" i="33" s="1"/>
  <c r="D224" i="32"/>
  <c r="AA226" i="32"/>
  <c r="AB107" i="35" s="1"/>
  <c r="J225" i="32"/>
  <c r="K106" i="35" s="1"/>
  <c r="U226" i="32"/>
  <c r="V107" i="35" s="1"/>
  <c r="X225" i="32"/>
  <c r="Y106" i="35" s="1"/>
  <c r="K225" i="32"/>
  <c r="L106" i="35" s="1"/>
  <c r="L223" i="32"/>
  <c r="M122" i="33" s="1"/>
  <c r="I226" i="32"/>
  <c r="J107" i="35" s="1"/>
  <c r="H223" i="32"/>
  <c r="I122" i="33" s="1"/>
  <c r="G224" i="32"/>
  <c r="H119" i="33" s="1"/>
  <c r="Y226" i="32"/>
  <c r="Z107" i="35" s="1"/>
  <c r="F226" i="32"/>
  <c r="G107" i="35" s="1"/>
  <c r="Z226" i="32"/>
  <c r="AA107" i="35" s="1"/>
  <c r="G226" i="32"/>
  <c r="H107" i="35" s="1"/>
  <c r="AA108" i="35"/>
  <c r="Z108" i="35"/>
  <c r="P226" i="32"/>
  <c r="Q107" i="35" s="1"/>
  <c r="G108" i="35"/>
  <c r="W108" i="35"/>
  <c r="I225" i="32"/>
  <c r="J106" i="35" s="1"/>
  <c r="R225" i="32"/>
  <c r="S106" i="35" s="1"/>
  <c r="X108" i="35"/>
  <c r="D225" i="32"/>
  <c r="X223" i="32"/>
  <c r="Y122" i="33" s="1"/>
  <c r="P225" i="32"/>
  <c r="Q106" i="35" s="1"/>
  <c r="S108" i="35"/>
  <c r="G225" i="32"/>
  <c r="H106" i="35" s="1"/>
  <c r="M108" i="35"/>
  <c r="H108" i="35"/>
  <c r="V226" i="32"/>
  <c r="W107" i="35" s="1"/>
  <c r="P223" i="32"/>
  <c r="Q122" i="33" s="1"/>
  <c r="D222" i="32"/>
  <c r="J108" i="35"/>
  <c r="T225" i="32"/>
  <c r="U106" i="35" s="1"/>
  <c r="J226" i="32"/>
  <c r="K107" i="35" s="1"/>
  <c r="E224" i="32"/>
  <c r="F119" i="33" s="1"/>
  <c r="L226" i="32"/>
  <c r="M107" i="35" s="1"/>
  <c r="AB108" i="35"/>
  <c r="D223" i="32"/>
  <c r="U108" i="35"/>
  <c r="T108" i="35"/>
  <c r="K226" i="32"/>
  <c r="L107" i="35" s="1"/>
  <c r="G223" i="32"/>
  <c r="H122" i="33" s="1"/>
  <c r="T223" i="32"/>
  <c r="U122" i="33" s="1"/>
  <c r="W226" i="32"/>
  <c r="X107" i="35" s="1"/>
  <c r="V225" i="32"/>
  <c r="W106" i="35" s="1"/>
  <c r="D226" i="32"/>
  <c r="L108" i="35"/>
  <c r="Y225" i="32"/>
  <c r="Z106" i="35" s="1"/>
  <c r="Q226" i="32"/>
  <c r="R107" i="35" s="1"/>
  <c r="H225" i="32"/>
  <c r="I106" i="35" s="1"/>
  <c r="E225" i="32"/>
  <c r="F106" i="35" s="1"/>
  <c r="X226" i="32"/>
  <c r="Y107" i="35" s="1"/>
  <c r="L225" i="32"/>
  <c r="M106" i="35" s="1"/>
  <c r="U224" i="32"/>
  <c r="V119" i="33" s="1"/>
  <c r="N108" i="35"/>
  <c r="K108" i="35"/>
  <c r="M225" i="32"/>
  <c r="N106" i="35" s="1"/>
  <c r="F225" i="32"/>
  <c r="G106" i="35" s="1"/>
  <c r="M223" i="32"/>
  <c r="N122" i="33" s="1"/>
  <c r="O226" i="32"/>
  <c r="P107" i="35" s="1"/>
  <c r="V108" i="35"/>
  <c r="H226" i="32"/>
  <c r="I107" i="35" s="1"/>
  <c r="U222" i="32"/>
  <c r="V121" i="33" s="1"/>
  <c r="G222" i="32"/>
  <c r="H121" i="33" s="1"/>
  <c r="N226" i="32"/>
  <c r="O107" i="35" s="1"/>
  <c r="R108" i="35"/>
  <c r="Z225" i="32"/>
  <c r="AA106" i="35" s="1"/>
  <c r="N225" i="32"/>
  <c r="O106" i="35" s="1"/>
  <c r="Y108" i="35"/>
  <c r="M226" i="32"/>
  <c r="N107" i="35" s="1"/>
  <c r="P108" i="35"/>
  <c r="S226" i="32"/>
  <c r="T107" i="35" s="1"/>
  <c r="T226" i="32"/>
  <c r="U107" i="35" s="1"/>
  <c r="Q225" i="32"/>
  <c r="R106" i="35" s="1"/>
  <c r="F222" i="32"/>
  <c r="G121" i="33" s="1"/>
  <c r="E222" i="32"/>
  <c r="F121" i="33" s="1"/>
  <c r="Z224" i="32"/>
  <c r="AA119" i="33" s="1"/>
  <c r="Q222" i="32"/>
  <c r="R121" i="33" s="1"/>
  <c r="J223" i="32"/>
  <c r="K122" i="33" s="1"/>
  <c r="N224" i="32"/>
  <c r="O119" i="33" s="1"/>
  <c r="L224" i="32"/>
  <c r="M119" i="33" s="1"/>
  <c r="K223" i="32"/>
  <c r="L122" i="33" s="1"/>
  <c r="O222" i="32"/>
  <c r="P121" i="33" s="1"/>
  <c r="I222" i="32"/>
  <c r="J121" i="33" s="1"/>
  <c r="V223" i="32"/>
  <c r="W122" i="33" s="1"/>
  <c r="T222" i="32"/>
  <c r="U121" i="33" s="1"/>
  <c r="V224" i="32"/>
  <c r="W119" i="33" s="1"/>
  <c r="K224" i="32"/>
  <c r="L119" i="33" s="1"/>
  <c r="W224" i="32"/>
  <c r="X119" i="33" s="1"/>
  <c r="K222" i="32"/>
  <c r="L121" i="33" s="1"/>
  <c r="I224" i="32"/>
  <c r="J119" i="33" s="1"/>
  <c r="R223" i="32"/>
  <c r="S122" i="33" s="1"/>
  <c r="T224" i="32"/>
  <c r="U119" i="33" s="1"/>
  <c r="M224" i="32"/>
  <c r="N119" i="33" s="1"/>
  <c r="X224" i="32"/>
  <c r="Y119" i="33" s="1"/>
  <c r="V222" i="32"/>
  <c r="W121" i="33" s="1"/>
  <c r="P222" i="32"/>
  <c r="Q121" i="33" s="1"/>
  <c r="Y223" i="32"/>
  <c r="Z122" i="33" s="1"/>
  <c r="U223" i="32"/>
  <c r="V122" i="33" s="1"/>
  <c r="O223" i="32"/>
  <c r="P122" i="33" s="1"/>
  <c r="N222" i="32"/>
  <c r="O121" i="33" s="1"/>
  <c r="O224" i="32"/>
  <c r="P119" i="33" s="1"/>
  <c r="W223" i="32"/>
  <c r="X122" i="33" s="1"/>
  <c r="R224" i="32"/>
  <c r="S119" i="33" s="1"/>
  <c r="S223" i="32"/>
  <c r="T122" i="33" s="1"/>
  <c r="H222" i="32"/>
  <c r="I121" i="33" s="1"/>
  <c r="M222" i="32"/>
  <c r="N121" i="33" s="1"/>
  <c r="J224" i="32"/>
  <c r="K119" i="33" s="1"/>
  <c r="H224" i="32"/>
  <c r="I119" i="33" s="1"/>
  <c r="W222" i="32"/>
  <c r="X121" i="33" s="1"/>
  <c r="Z223" i="32"/>
  <c r="AA122" i="33" s="1"/>
  <c r="Y224" i="32"/>
  <c r="Z119" i="33" s="1"/>
  <c r="L222" i="32"/>
  <c r="M121" i="33" s="1"/>
  <c r="J222" i="32"/>
  <c r="K121" i="33" s="1"/>
  <c r="P224" i="32"/>
  <c r="Q119" i="33" s="1"/>
  <c r="S224" i="32"/>
  <c r="T119" i="33" s="1"/>
  <c r="Y222" i="32"/>
  <c r="Z121" i="33" s="1"/>
  <c r="X222" i="32"/>
  <c r="Y121" i="33" s="1"/>
  <c r="R222" i="32"/>
  <c r="S121" i="33" s="1"/>
  <c r="I223" i="32"/>
  <c r="J122" i="33" s="1"/>
  <c r="S222" i="32"/>
  <c r="T121" i="33" s="1"/>
  <c r="Q224" i="32"/>
  <c r="R119" i="33" s="1"/>
  <c r="N223" i="32"/>
  <c r="O122" i="33" s="1"/>
  <c r="AH4" i="2"/>
  <c r="AH5" i="2" s="1"/>
  <c r="AG5" i="2"/>
  <c r="Y37" i="32"/>
  <c r="Z25" i="33" s="1"/>
  <c r="W29" i="32"/>
  <c r="X17" i="33" s="1"/>
  <c r="S41" i="32"/>
  <c r="T29" i="33" s="1"/>
  <c r="P37" i="32"/>
  <c r="Q25" i="33" s="1"/>
  <c r="K38" i="32"/>
  <c r="L26" i="33" s="1"/>
  <c r="F36" i="32"/>
  <c r="G24" i="33" s="1"/>
  <c r="J44" i="32"/>
  <c r="K29" i="32"/>
  <c r="L17" i="33" s="1"/>
  <c r="Q32" i="32"/>
  <c r="R20" i="33" s="1"/>
  <c r="P40" i="32"/>
  <c r="Q28" i="33" s="1"/>
  <c r="Y30" i="32"/>
  <c r="Z18" i="33" s="1"/>
  <c r="V38" i="32"/>
  <c r="W26" i="33" s="1"/>
  <c r="T39" i="32"/>
  <c r="U27" i="33" s="1"/>
  <c r="M44" i="32"/>
  <c r="E43" i="32"/>
  <c r="V36" i="32"/>
  <c r="W24" i="33" s="1"/>
  <c r="G45" i="32"/>
  <c r="F38" i="32"/>
  <c r="G26" i="33" s="1"/>
  <c r="J31" i="32"/>
  <c r="K19" i="33" s="1"/>
  <c r="I43" i="32"/>
  <c r="J38" i="32"/>
  <c r="K26" i="33" s="1"/>
  <c r="Q30" i="32"/>
  <c r="R18" i="33" s="1"/>
  <c r="R41" i="32"/>
  <c r="S29" i="33" s="1"/>
  <c r="V33" i="32"/>
  <c r="W21" i="33" s="1"/>
  <c r="K32" i="32"/>
  <c r="L20" i="33" s="1"/>
  <c r="U42" i="32"/>
  <c r="V16" i="35" s="1"/>
  <c r="G46" i="32"/>
  <c r="H17" i="35" s="1"/>
  <c r="K37" i="32"/>
  <c r="L25" i="33" s="1"/>
  <c r="N43" i="32"/>
  <c r="X43" i="32"/>
  <c r="I44" i="32"/>
  <c r="L45" i="32"/>
  <c r="V34" i="32"/>
  <c r="W22" i="33" s="1"/>
  <c r="E36" i="32"/>
  <c r="F24" i="33" s="1"/>
  <c r="M31" i="32"/>
  <c r="N19" i="33" s="1"/>
  <c r="M40" i="32"/>
  <c r="N28" i="33" s="1"/>
  <c r="U37" i="32"/>
  <c r="V25" i="33" s="1"/>
  <c r="E46" i="32"/>
  <c r="F17" i="35" s="1"/>
  <c r="W42" i="32"/>
  <c r="X16" i="35" s="1"/>
  <c r="P43" i="32"/>
  <c r="F35" i="32"/>
  <c r="G23" i="33" s="1"/>
  <c r="V41" i="32"/>
  <c r="W29" i="33" s="1"/>
  <c r="U38" i="32"/>
  <c r="V26" i="33" s="1"/>
  <c r="L34" i="32"/>
  <c r="M22" i="33" s="1"/>
  <c r="L46" i="32"/>
  <c r="M17" i="35" s="1"/>
  <c r="O30" i="32"/>
  <c r="P18" i="33" s="1"/>
  <c r="S39" i="32"/>
  <c r="T27" i="33" s="1"/>
  <c r="S34" i="32"/>
  <c r="T22" i="33" s="1"/>
  <c r="P32" i="32"/>
  <c r="Q20" i="33" s="1"/>
  <c r="X31" i="32"/>
  <c r="Y19" i="33" s="1"/>
  <c r="I40" i="32"/>
  <c r="J28" i="33" s="1"/>
  <c r="P30" i="32"/>
  <c r="Q18" i="33" s="1"/>
  <c r="R31" i="32"/>
  <c r="S19" i="33" s="1"/>
  <c r="H34" i="32"/>
  <c r="I22" i="33" s="1"/>
  <c r="N45" i="32"/>
  <c r="Q44" i="32"/>
  <c r="O39" i="32"/>
  <c r="P27" i="33" s="1"/>
  <c r="L30" i="32"/>
  <c r="M18" i="33" s="1"/>
  <c r="Y38" i="32"/>
  <c r="Z26" i="33" s="1"/>
  <c r="J39" i="32"/>
  <c r="K27" i="33" s="1"/>
  <c r="V39" i="32"/>
  <c r="W27" i="33" s="1"/>
  <c r="Y34" i="32"/>
  <c r="Z22" i="33" s="1"/>
  <c r="F42" i="32"/>
  <c r="G16" i="35" s="1"/>
  <c r="N42" i="32"/>
  <c r="O16" i="35" s="1"/>
  <c r="V46" i="32"/>
  <c r="W17" i="35" s="1"/>
  <c r="O44" i="32"/>
  <c r="S45" i="32"/>
  <c r="T37" i="32"/>
  <c r="U25" i="33" s="1"/>
  <c r="M39" i="32"/>
  <c r="N27" i="33" s="1"/>
  <c r="W37" i="32"/>
  <c r="X25" i="33" s="1"/>
  <c r="R35" i="32"/>
  <c r="S23" i="33" s="1"/>
  <c r="T36" i="32"/>
  <c r="U24" i="33" s="1"/>
  <c r="Y39" i="32"/>
  <c r="Z27" i="33" s="1"/>
  <c r="M37" i="32"/>
  <c r="N25" i="33" s="1"/>
  <c r="N30" i="32"/>
  <c r="O18" i="33" s="1"/>
  <c r="R34" i="32"/>
  <c r="S22" i="33" s="1"/>
  <c r="O38" i="32"/>
  <c r="P26" i="33" s="1"/>
  <c r="X36" i="32"/>
  <c r="Y24" i="33" s="1"/>
  <c r="J35" i="32"/>
  <c r="K23" i="33" s="1"/>
  <c r="X41" i="32"/>
  <c r="Y29" i="33" s="1"/>
  <c r="N38" i="32"/>
  <c r="O26" i="33" s="1"/>
  <c r="M46" i="32"/>
  <c r="N17" i="35" s="1"/>
  <c r="O35" i="32"/>
  <c r="P23" i="33" s="1"/>
  <c r="T41" i="32"/>
  <c r="U29" i="33" s="1"/>
  <c r="F34" i="32"/>
  <c r="G22" i="33" s="1"/>
  <c r="E37" i="32"/>
  <c r="F25" i="33" s="1"/>
  <c r="W35" i="32"/>
  <c r="X23" i="33" s="1"/>
  <c r="T43" i="32"/>
  <c r="H43" i="32"/>
  <c r="N31" i="32"/>
  <c r="O19" i="33" s="1"/>
  <c r="H31" i="32"/>
  <c r="I19" i="33" s="1"/>
  <c r="H39" i="32"/>
  <c r="I27" i="33" s="1"/>
  <c r="Q46" i="32"/>
  <c r="R17" i="35" s="1"/>
  <c r="P35" i="32"/>
  <c r="Q23" i="33" s="1"/>
  <c r="T35" i="32"/>
  <c r="U23" i="33" s="1"/>
  <c r="N32" i="32"/>
  <c r="O20" i="33" s="1"/>
  <c r="F41" i="32"/>
  <c r="G29" i="33" s="1"/>
  <c r="R42" i="32"/>
  <c r="S16" i="35" s="1"/>
  <c r="D44" i="32"/>
  <c r="F43" i="32"/>
  <c r="J36" i="32"/>
  <c r="K24" i="33" s="1"/>
  <c r="M34" i="32"/>
  <c r="N22" i="33" s="1"/>
  <c r="P33" i="32"/>
  <c r="Q21" i="33" s="1"/>
  <c r="E31" i="32"/>
  <c r="F19" i="33" s="1"/>
  <c r="D31" i="32"/>
  <c r="G36" i="32"/>
  <c r="H24" i="33" s="1"/>
  <c r="S43" i="32"/>
  <c r="M41" i="32"/>
  <c r="N29" i="33" s="1"/>
  <c r="M42" i="32"/>
  <c r="N16" i="35" s="1"/>
  <c r="T42" i="32"/>
  <c r="U16" i="35" s="1"/>
  <c r="O42" i="32"/>
  <c r="P16" i="35" s="1"/>
  <c r="X33" i="32"/>
  <c r="Y21" i="33" s="1"/>
  <c r="Y41" i="32"/>
  <c r="Z29" i="33" s="1"/>
  <c r="L32" i="32"/>
  <c r="M20" i="33" s="1"/>
  <c r="D37" i="32"/>
  <c r="M29" i="32"/>
  <c r="N17" i="33" s="1"/>
  <c r="K42" i="32"/>
  <c r="L16" i="35" s="1"/>
  <c r="O37" i="32"/>
  <c r="P25" i="33" s="1"/>
  <c r="P36" i="32"/>
  <c r="Q24" i="33" s="1"/>
  <c r="T46" i="32"/>
  <c r="U17" i="35" s="1"/>
  <c r="K44" i="32"/>
  <c r="T31" i="32"/>
  <c r="U19" i="33" s="1"/>
  <c r="W33" i="32"/>
  <c r="X21" i="33" s="1"/>
  <c r="H38" i="32"/>
  <c r="I26" i="33" s="1"/>
  <c r="U41" i="32"/>
  <c r="V29" i="33" s="1"/>
  <c r="I34" i="32"/>
  <c r="J22" i="33" s="1"/>
  <c r="Q37" i="32"/>
  <c r="R25" i="33" s="1"/>
  <c r="H42" i="32"/>
  <c r="I16" i="35" s="1"/>
  <c r="U29" i="32"/>
  <c r="V17" i="33" s="1"/>
  <c r="E44" i="32"/>
  <c r="P41" i="32"/>
  <c r="Q29" i="33" s="1"/>
  <c r="I46" i="32"/>
  <c r="J17" i="35" s="1"/>
  <c r="W34" i="32"/>
  <c r="X22" i="33" s="1"/>
  <c r="V40" i="32"/>
  <c r="W28" i="33" s="1"/>
  <c r="D33" i="32"/>
  <c r="J34" i="32"/>
  <c r="K22" i="33" s="1"/>
  <c r="Y35" i="32"/>
  <c r="Z23" i="33" s="1"/>
  <c r="T44" i="32"/>
  <c r="X40" i="32"/>
  <c r="Y28" i="33" s="1"/>
  <c r="T34" i="32"/>
  <c r="U22" i="33" s="1"/>
  <c r="E33" i="32"/>
  <c r="F21" i="33" s="1"/>
  <c r="J45" i="32"/>
  <c r="R46" i="32"/>
  <c r="S17" i="35" s="1"/>
  <c r="K36" i="32"/>
  <c r="L24" i="33" s="1"/>
  <c r="K41" i="32"/>
  <c r="L29" i="33" s="1"/>
  <c r="L35" i="32"/>
  <c r="M23" i="33" s="1"/>
  <c r="O29" i="32"/>
  <c r="P17" i="33" s="1"/>
  <c r="N37" i="32"/>
  <c r="O25" i="33" s="1"/>
  <c r="W41" i="32"/>
  <c r="X29" i="33" s="1"/>
  <c r="K45" i="32"/>
  <c r="M45" i="32"/>
  <c r="U40" i="32"/>
  <c r="V28" i="33" s="1"/>
  <c r="J46" i="32"/>
  <c r="K17" i="35" s="1"/>
  <c r="W44" i="32"/>
  <c r="I32" i="32"/>
  <c r="J20" i="33" s="1"/>
  <c r="H40" i="32"/>
  <c r="I28" i="33" s="1"/>
  <c r="G33" i="32"/>
  <c r="H21" i="33" s="1"/>
  <c r="L33" i="32"/>
  <c r="M21" i="33" s="1"/>
  <c r="V43" i="32"/>
  <c r="U31" i="32"/>
  <c r="V19" i="33" s="1"/>
  <c r="X38" i="32"/>
  <c r="Y26" i="33" s="1"/>
  <c r="Q40" i="32"/>
  <c r="R28" i="33" s="1"/>
  <c r="H46" i="32"/>
  <c r="I17" i="35" s="1"/>
  <c r="M32" i="32"/>
  <c r="N20" i="33" s="1"/>
  <c r="L44" i="32"/>
  <c r="V45" i="32"/>
  <c r="P44" i="32"/>
  <c r="Q34" i="32"/>
  <c r="R22" i="33" s="1"/>
  <c r="D42" i="32"/>
  <c r="H33" i="32"/>
  <c r="I21" i="33" s="1"/>
  <c r="K43" i="32"/>
  <c r="F31" i="32"/>
  <c r="G19" i="33" s="1"/>
  <c r="P45" i="32"/>
  <c r="H29" i="32"/>
  <c r="I17" i="33" s="1"/>
  <c r="W39" i="32"/>
  <c r="X27" i="33" s="1"/>
  <c r="S32" i="32"/>
  <c r="T20" i="33" s="1"/>
  <c r="E35" i="32"/>
  <c r="F23" i="33" s="1"/>
  <c r="L40" i="32"/>
  <c r="M28" i="33" s="1"/>
  <c r="E42" i="32"/>
  <c r="F16" i="35" s="1"/>
  <c r="O31" i="32"/>
  <c r="P19" i="33" s="1"/>
  <c r="K34" i="32"/>
  <c r="L22" i="33" s="1"/>
  <c r="G39" i="32"/>
  <c r="H27" i="33" s="1"/>
  <c r="G38" i="32"/>
  <c r="H26" i="33" s="1"/>
  <c r="R45" i="32"/>
  <c r="F30" i="32"/>
  <c r="G18" i="33" s="1"/>
  <c r="I37" i="32"/>
  <c r="J25" i="33" s="1"/>
  <c r="K39" i="32"/>
  <c r="L27" i="33" s="1"/>
  <c r="E45" i="32"/>
  <c r="L43" i="32"/>
  <c r="X34" i="32"/>
  <c r="Y22" i="33" s="1"/>
  <c r="H37" i="32"/>
  <c r="I25" i="33" s="1"/>
  <c r="D32" i="32"/>
  <c r="S46" i="32"/>
  <c r="T17" i="35" s="1"/>
  <c r="E29" i="32"/>
  <c r="F17" i="33" s="1"/>
  <c r="L41" i="32"/>
  <c r="M29" i="33" s="1"/>
  <c r="H35" i="32"/>
  <c r="I23" i="33" s="1"/>
  <c r="W43" i="32"/>
  <c r="R37" i="32"/>
  <c r="S25" i="33" s="1"/>
  <c r="V42" i="32"/>
  <c r="W16" i="35" s="1"/>
  <c r="Q33" i="32"/>
  <c r="R21" i="33" s="1"/>
  <c r="P39" i="32"/>
  <c r="Q27" i="33" s="1"/>
  <c r="V44" i="32"/>
  <c r="J42" i="32"/>
  <c r="K16" i="35" s="1"/>
  <c r="F29" i="32"/>
  <c r="G17" i="33" s="1"/>
  <c r="U34" i="32"/>
  <c r="V22" i="33" s="1"/>
  <c r="Y31" i="32"/>
  <c r="Z19" i="33" s="1"/>
  <c r="K46" i="32"/>
  <c r="L17" i="35" s="1"/>
  <c r="E38" i="32"/>
  <c r="F26" i="33" s="1"/>
  <c r="I45" i="32"/>
  <c r="P42" i="32"/>
  <c r="Q16" i="35" s="1"/>
  <c r="J41" i="32"/>
  <c r="K29" i="33" s="1"/>
  <c r="M38" i="32"/>
  <c r="N26" i="33" s="1"/>
  <c r="F44" i="32"/>
  <c r="T30" i="32"/>
  <c r="U18" i="33" s="1"/>
  <c r="S35" i="32"/>
  <c r="T23" i="33" s="1"/>
  <c r="D45" i="32"/>
  <c r="G44" i="32"/>
  <c r="Y40" i="32"/>
  <c r="Z28" i="33" s="1"/>
  <c r="W32" i="32"/>
  <c r="X20" i="33" s="1"/>
  <c r="M36" i="32"/>
  <c r="N24" i="33" s="1"/>
  <c r="D39" i="32"/>
  <c r="L39" i="32"/>
  <c r="M27" i="33" s="1"/>
  <c r="D35" i="32"/>
  <c r="R43" i="32"/>
  <c r="U46" i="32"/>
  <c r="V17" i="35" s="1"/>
  <c r="R32" i="32"/>
  <c r="S20" i="33" s="1"/>
  <c r="U44" i="32"/>
  <c r="R38" i="32"/>
  <c r="S26" i="33" s="1"/>
  <c r="X42" i="32"/>
  <c r="Y16" i="35" s="1"/>
  <c r="V35" i="32"/>
  <c r="W23" i="33" s="1"/>
  <c r="H32" i="32"/>
  <c r="I20" i="33" s="1"/>
  <c r="L36" i="32"/>
  <c r="M24" i="33" s="1"/>
  <c r="J30" i="32"/>
  <c r="K18" i="33" s="1"/>
  <c r="W30" i="32"/>
  <c r="X18" i="33" s="1"/>
  <c r="R39" i="32"/>
  <c r="S27" i="33" s="1"/>
  <c r="N44" i="32"/>
  <c r="X45" i="32"/>
  <c r="G43" i="32"/>
  <c r="P29" i="32"/>
  <c r="Q17" i="33" s="1"/>
  <c r="U43" i="32"/>
  <c r="Q39" i="32"/>
  <c r="R27" i="33" s="1"/>
  <c r="S37" i="32"/>
  <c r="T25" i="33" s="1"/>
  <c r="P34" i="32"/>
  <c r="Q22" i="33" s="1"/>
  <c r="O34" i="32"/>
  <c r="P22" i="33" s="1"/>
  <c r="X37" i="32"/>
  <c r="Y25" i="33" s="1"/>
  <c r="L37" i="32"/>
  <c r="M25" i="33" s="1"/>
  <c r="X32" i="32"/>
  <c r="Y20" i="33" s="1"/>
  <c r="L31" i="32"/>
  <c r="M19" i="33" s="1"/>
  <c r="H36" i="32"/>
  <c r="I24" i="33" s="1"/>
  <c r="G42" i="32"/>
  <c r="H16" i="35" s="1"/>
  <c r="D29" i="32"/>
  <c r="V32" i="32"/>
  <c r="W20" i="33" s="1"/>
  <c r="N34" i="32"/>
  <c r="O22" i="33" s="1"/>
  <c r="G29" i="32"/>
  <c r="H17" i="33" s="1"/>
  <c r="X35" i="32"/>
  <c r="Y23" i="33" s="1"/>
  <c r="Q38" i="32"/>
  <c r="R26" i="33" s="1"/>
  <c r="D30" i="32"/>
  <c r="I42" i="32"/>
  <c r="J16" i="35" s="1"/>
  <c r="F33" i="32"/>
  <c r="G21" i="33" s="1"/>
  <c r="Q31" i="32"/>
  <c r="R19" i="33" s="1"/>
  <c r="U35" i="32"/>
  <c r="V23" i="33" s="1"/>
  <c r="S38" i="32"/>
  <c r="T26" i="33" s="1"/>
  <c r="U45" i="32"/>
  <c r="E39" i="32"/>
  <c r="F27" i="33" s="1"/>
  <c r="V31" i="32"/>
  <c r="W19" i="33" s="1"/>
  <c r="Y43" i="32"/>
  <c r="E41" i="32"/>
  <c r="F29" i="33" s="1"/>
  <c r="O36" i="32"/>
  <c r="P24" i="33" s="1"/>
  <c r="D43" i="32"/>
  <c r="W31" i="32"/>
  <c r="X19" i="33" s="1"/>
  <c r="Y29" i="32"/>
  <c r="Z17" i="33" s="1"/>
  <c r="Q35" i="32"/>
  <c r="R23" i="33" s="1"/>
  <c r="J29" i="32"/>
  <c r="K17" i="33" s="1"/>
  <c r="V30" i="32"/>
  <c r="W18" i="33" s="1"/>
  <c r="M30" i="32"/>
  <c r="N18" i="33" s="1"/>
  <c r="S40" i="32"/>
  <c r="T28" i="33" s="1"/>
  <c r="O45" i="32"/>
  <c r="V29" i="32"/>
  <c r="W17" i="33" s="1"/>
  <c r="K30" i="32"/>
  <c r="L18" i="33" s="1"/>
  <c r="P46" i="32"/>
  <c r="Q17" i="35" s="1"/>
  <c r="Q41" i="32"/>
  <c r="R29" i="33" s="1"/>
  <c r="I31" i="32"/>
  <c r="J19" i="33" s="1"/>
  <c r="S36" i="32"/>
  <c r="T24" i="33" s="1"/>
  <c r="N33" i="32"/>
  <c r="O21" i="33" s="1"/>
  <c r="T45" i="32"/>
  <c r="P38" i="32"/>
  <c r="Q26" i="33" s="1"/>
  <c r="K35" i="32"/>
  <c r="L23" i="33" s="1"/>
  <c r="N35" i="32"/>
  <c r="O23" i="33" s="1"/>
  <c r="K40" i="32"/>
  <c r="L28" i="33" s="1"/>
  <c r="X44" i="32"/>
  <c r="W40" i="32"/>
  <c r="X28" i="33" s="1"/>
  <c r="G35" i="32"/>
  <c r="H23" i="33" s="1"/>
  <c r="G41" i="32"/>
  <c r="H29" i="33" s="1"/>
  <c r="H45" i="32"/>
  <c r="J32" i="32"/>
  <c r="K20" i="33" s="1"/>
  <c r="F32" i="32"/>
  <c r="G20" i="33" s="1"/>
  <c r="S29" i="32"/>
  <c r="T17" i="33" s="1"/>
  <c r="J43" i="32"/>
  <c r="R36" i="32"/>
  <c r="S24" i="33" s="1"/>
  <c r="N40" i="32"/>
  <c r="O28" i="33" s="1"/>
  <c r="T40" i="32"/>
  <c r="U28" i="33" s="1"/>
  <c r="M33" i="32"/>
  <c r="N21" i="33" s="1"/>
  <c r="Y46" i="32"/>
  <c r="Z17" i="35" s="1"/>
  <c r="Y36" i="32"/>
  <c r="Z24" i="33" s="1"/>
  <c r="D46" i="32"/>
  <c r="S42" i="32"/>
  <c r="T16" i="35" s="1"/>
  <c r="I30" i="32"/>
  <c r="J18" i="33" s="1"/>
  <c r="D41" i="32"/>
  <c r="H30" i="32"/>
  <c r="I18" i="33" s="1"/>
  <c r="F39" i="32"/>
  <c r="G27" i="33" s="1"/>
  <c r="T38" i="32"/>
  <c r="U26" i="33" s="1"/>
  <c r="H44" i="32"/>
  <c r="S33" i="32"/>
  <c r="T21" i="33" s="1"/>
  <c r="O41" i="32"/>
  <c r="P29" i="33" s="1"/>
  <c r="X46" i="32"/>
  <c r="Y17" i="35" s="1"/>
  <c r="Y45" i="32"/>
  <c r="Q29" i="32"/>
  <c r="R17" i="33" s="1"/>
  <c r="N36" i="32"/>
  <c r="O24" i="33" s="1"/>
  <c r="R33" i="32"/>
  <c r="S21" i="33" s="1"/>
  <c r="U32" i="32"/>
  <c r="V20" i="33" s="1"/>
  <c r="Y32" i="32"/>
  <c r="Z20" i="33" s="1"/>
  <c r="E32" i="32"/>
  <c r="F20" i="33" s="1"/>
  <c r="X39" i="32"/>
  <c r="Y27" i="33" s="1"/>
  <c r="I29" i="32"/>
  <c r="J17" i="33" s="1"/>
  <c r="W38" i="32"/>
  <c r="X26" i="33" s="1"/>
  <c r="U36" i="32"/>
  <c r="V24" i="33" s="1"/>
  <c r="T29" i="32"/>
  <c r="U17" i="33" s="1"/>
  <c r="N41" i="32"/>
  <c r="O29" i="33" s="1"/>
  <c r="I39" i="32"/>
  <c r="J27" i="33" s="1"/>
  <c r="J37" i="32"/>
  <c r="K25" i="33" s="1"/>
  <c r="N46" i="32"/>
  <c r="O17" i="35" s="1"/>
  <c r="G32" i="32"/>
  <c r="H20" i="33" s="1"/>
  <c r="O33" i="32"/>
  <c r="P21" i="33" s="1"/>
  <c r="G31" i="32"/>
  <c r="H19" i="33" s="1"/>
  <c r="R44" i="32"/>
  <c r="R29" i="32"/>
  <c r="S17" i="33" s="1"/>
  <c r="Y42" i="32"/>
  <c r="Z16" i="35" s="1"/>
  <c r="O46" i="32"/>
  <c r="P17" i="35" s="1"/>
  <c r="G37" i="32"/>
  <c r="H25" i="33" s="1"/>
  <c r="H41" i="32"/>
  <c r="I29" i="33" s="1"/>
  <c r="R30" i="32"/>
  <c r="S18" i="33" s="1"/>
  <c r="D38" i="32"/>
  <c r="O40" i="32"/>
  <c r="P28" i="33" s="1"/>
  <c r="S30" i="32"/>
  <c r="T18" i="33" s="1"/>
  <c r="O43" i="32"/>
  <c r="W36" i="32"/>
  <c r="X24" i="33" s="1"/>
  <c r="Q45" i="32"/>
  <c r="T33" i="32"/>
  <c r="U21" i="33" s="1"/>
  <c r="K31" i="32"/>
  <c r="L19" i="33" s="1"/>
  <c r="U30" i="32"/>
  <c r="V18" i="33" s="1"/>
  <c r="K33" i="32"/>
  <c r="L21" i="33" s="1"/>
  <c r="Q42" i="32"/>
  <c r="R16" i="35" s="1"/>
  <c r="I36" i="32"/>
  <c r="J24" i="33" s="1"/>
  <c r="E40" i="32"/>
  <c r="F28" i="33" s="1"/>
  <c r="D34" i="32"/>
  <c r="D40" i="32"/>
  <c r="N29" i="32"/>
  <c r="O17" i="33" s="1"/>
  <c r="O32" i="32"/>
  <c r="P20" i="33" s="1"/>
  <c r="N39" i="32"/>
  <c r="O27" i="33" s="1"/>
  <c r="I41" i="32"/>
  <c r="J29" i="33" s="1"/>
  <c r="X29" i="32"/>
  <c r="Y17" i="33" s="1"/>
  <c r="P31" i="32"/>
  <c r="Q19" i="33" s="1"/>
  <c r="E30" i="32"/>
  <c r="F18" i="33" s="1"/>
  <c r="G34" i="32"/>
  <c r="H22" i="33" s="1"/>
  <c r="J40" i="32"/>
  <c r="K28" i="33" s="1"/>
  <c r="Y44" i="32"/>
  <c r="E34" i="32"/>
  <c r="F22" i="33" s="1"/>
  <c r="M35" i="32"/>
  <c r="N23" i="33" s="1"/>
  <c r="D36" i="32"/>
  <c r="W46" i="32"/>
  <c r="X17" i="35" s="1"/>
  <c r="L29" i="32"/>
  <c r="M17" i="33" s="1"/>
  <c r="Q43" i="32"/>
  <c r="M43" i="32"/>
  <c r="I38" i="32"/>
  <c r="J26" i="33" s="1"/>
  <c r="R40" i="32"/>
  <c r="S28" i="33" s="1"/>
  <c r="U33" i="32"/>
  <c r="V21" i="33" s="1"/>
  <c r="F40" i="32"/>
  <c r="G28" i="33" s="1"/>
  <c r="F46" i="32"/>
  <c r="G17" i="35" s="1"/>
  <c r="S31" i="32"/>
  <c r="T19" i="33" s="1"/>
  <c r="U39" i="32"/>
  <c r="V27" i="33" s="1"/>
  <c r="F37" i="32"/>
  <c r="G25" i="33" s="1"/>
  <c r="L38" i="32"/>
  <c r="M26" i="33" s="1"/>
  <c r="T32" i="32"/>
  <c r="U20" i="33" s="1"/>
  <c r="G40" i="32"/>
  <c r="H28" i="33" s="1"/>
  <c r="F45" i="32"/>
  <c r="I35" i="32"/>
  <c r="J23" i="33" s="1"/>
  <c r="I33" i="32"/>
  <c r="J21" i="33" s="1"/>
  <c r="Q36" i="32"/>
  <c r="R24" i="33" s="1"/>
  <c r="L42" i="32"/>
  <c r="M16" i="35" s="1"/>
  <c r="J33" i="32"/>
  <c r="K21" i="33" s="1"/>
  <c r="G30" i="32"/>
  <c r="H18" i="33" s="1"/>
  <c r="W45" i="32"/>
  <c r="S44" i="32"/>
  <c r="V37" i="32"/>
  <c r="W25" i="33" s="1"/>
  <c r="X30" i="32"/>
  <c r="Y18" i="33" s="1"/>
  <c r="N54" i="35"/>
  <c r="H127" i="32"/>
  <c r="I72" i="35" s="1"/>
  <c r="W99" i="32"/>
  <c r="X69" i="33" s="1"/>
  <c r="F104" i="32"/>
  <c r="G48" i="35" s="1"/>
  <c r="M97" i="32"/>
  <c r="N67" i="33" s="1"/>
  <c r="D105" i="32"/>
  <c r="Q101" i="32"/>
  <c r="R71" i="33" s="1"/>
  <c r="H56" i="35"/>
  <c r="T124" i="32"/>
  <c r="G98" i="32"/>
  <c r="H68" i="33" s="1"/>
  <c r="J97" i="32"/>
  <c r="K67" i="33" s="1"/>
  <c r="T127" i="32"/>
  <c r="U72" i="35" s="1"/>
  <c r="Q108" i="32"/>
  <c r="R52" i="35" s="1"/>
  <c r="P104" i="32"/>
  <c r="Q48" i="35" s="1"/>
  <c r="U106" i="32"/>
  <c r="V50" i="35" s="1"/>
  <c r="J100" i="32"/>
  <c r="K70" i="33" s="1"/>
  <c r="M108" i="32"/>
  <c r="N52" i="35" s="1"/>
  <c r="I103" i="32"/>
  <c r="J73" i="33" s="1"/>
  <c r="X101" i="32"/>
  <c r="Y71" i="33" s="1"/>
  <c r="E126" i="32"/>
  <c r="M103" i="32"/>
  <c r="N73" i="33" s="1"/>
  <c r="M106" i="32"/>
  <c r="N50" i="35" s="1"/>
  <c r="J107" i="32"/>
  <c r="K51" i="35" s="1"/>
  <c r="L124" i="32"/>
  <c r="J102" i="32"/>
  <c r="K72" i="33" s="1"/>
  <c r="R54" i="35"/>
  <c r="W100" i="32"/>
  <c r="X70" i="33" s="1"/>
  <c r="S53" i="35"/>
  <c r="S101" i="32"/>
  <c r="T71" i="33" s="1"/>
  <c r="O103" i="32"/>
  <c r="P73" i="33" s="1"/>
  <c r="K54" i="35"/>
  <c r="S57" i="35"/>
  <c r="X59" i="35"/>
  <c r="P105" i="32"/>
  <c r="Q49" i="35" s="1"/>
  <c r="I127" i="32"/>
  <c r="J72" i="35" s="1"/>
  <c r="T97" i="32"/>
  <c r="U67" i="33" s="1"/>
  <c r="R53" i="35"/>
  <c r="H97" i="32"/>
  <c r="I67" i="33" s="1"/>
  <c r="J99" i="32"/>
  <c r="K69" i="33" s="1"/>
  <c r="L57" i="35"/>
  <c r="L54" i="35"/>
  <c r="Y58" i="35"/>
  <c r="O105" i="32"/>
  <c r="P49" i="35" s="1"/>
  <c r="S98" i="32"/>
  <c r="T68" i="33" s="1"/>
  <c r="J57" i="35"/>
  <c r="S125" i="32"/>
  <c r="D97" i="32"/>
  <c r="F106" i="32"/>
  <c r="G50" i="35" s="1"/>
  <c r="K53" i="35"/>
  <c r="V56" i="35"/>
  <c r="M53" i="35"/>
  <c r="D100" i="32"/>
  <c r="U56" i="35"/>
  <c r="K97" i="32"/>
  <c r="L67" i="33" s="1"/>
  <c r="I125" i="32"/>
  <c r="U57" i="35"/>
  <c r="G105" i="32"/>
  <c r="H49" i="35" s="1"/>
  <c r="H104" i="32"/>
  <c r="I48" i="35" s="1"/>
  <c r="R57" i="35"/>
  <c r="T108" i="32"/>
  <c r="U52" i="35" s="1"/>
  <c r="H98" i="32"/>
  <c r="I68" i="33" s="1"/>
  <c r="I58" i="35"/>
  <c r="N57" i="35"/>
  <c r="U99" i="32"/>
  <c r="V69" i="33" s="1"/>
  <c r="N104" i="32"/>
  <c r="O48" i="35" s="1"/>
  <c r="X107" i="32"/>
  <c r="Y51" i="35" s="1"/>
  <c r="H54" i="35"/>
  <c r="V99" i="32"/>
  <c r="W69" i="33" s="1"/>
  <c r="H102" i="32"/>
  <c r="I72" i="33" s="1"/>
  <c r="J103" i="32"/>
  <c r="K73" i="33" s="1"/>
  <c r="V126" i="32"/>
  <c r="M54" i="35"/>
  <c r="J101" i="32"/>
  <c r="K71" i="33" s="1"/>
  <c r="U102" i="32"/>
  <c r="V72" i="33" s="1"/>
  <c r="K103" i="32"/>
  <c r="L73" i="33" s="1"/>
  <c r="P101" i="32"/>
  <c r="Q71" i="33" s="1"/>
  <c r="T104" i="32"/>
  <c r="U48" i="35" s="1"/>
  <c r="W101" i="32"/>
  <c r="X71" i="33" s="1"/>
  <c r="E105" i="32"/>
  <c r="F49" i="35" s="1"/>
  <c r="M105" i="32"/>
  <c r="N49" i="35" s="1"/>
  <c r="S126" i="32"/>
  <c r="T53" i="35"/>
  <c r="M125" i="32"/>
  <c r="H107" i="32"/>
  <c r="I51" i="35" s="1"/>
  <c r="F56" i="35"/>
  <c r="F100" i="32"/>
  <c r="G70" i="33" s="1"/>
  <c r="P99" i="32"/>
  <c r="Q69" i="33" s="1"/>
  <c r="S124" i="32"/>
  <c r="N100" i="32"/>
  <c r="O70" i="33" s="1"/>
  <c r="I104" i="32"/>
  <c r="J48" i="35" s="1"/>
  <c r="H126" i="32"/>
  <c r="G127" i="32"/>
  <c r="H72" i="35" s="1"/>
  <c r="P107" i="32"/>
  <c r="Q51" i="35" s="1"/>
  <c r="D127" i="32"/>
  <c r="P100" i="32"/>
  <c r="Q70" i="33" s="1"/>
  <c r="D126" i="32"/>
  <c r="E70" i="35" s="1"/>
  <c r="K124" i="32"/>
  <c r="O106" i="32"/>
  <c r="P50" i="35" s="1"/>
  <c r="F101" i="32"/>
  <c r="G71" i="33" s="1"/>
  <c r="I56" i="35"/>
  <c r="Q105" i="32"/>
  <c r="R49" i="35" s="1"/>
  <c r="R105" i="32"/>
  <c r="S49" i="35" s="1"/>
  <c r="T103" i="32"/>
  <c r="U73" i="33" s="1"/>
  <c r="U104" i="32"/>
  <c r="V48" i="35" s="1"/>
  <c r="F55" i="35"/>
  <c r="F127" i="32"/>
  <c r="G72" i="35" s="1"/>
  <c r="Q103" i="32"/>
  <c r="R73" i="33" s="1"/>
  <c r="H53" i="35"/>
  <c r="K58" i="35"/>
  <c r="N107" i="32"/>
  <c r="O51" i="35" s="1"/>
  <c r="E100" i="32"/>
  <c r="F70" i="33" s="1"/>
  <c r="H106" i="32"/>
  <c r="I50" i="35" s="1"/>
  <c r="X54" i="35"/>
  <c r="X106" i="32"/>
  <c r="Y50" i="35" s="1"/>
  <c r="X124" i="32"/>
  <c r="T106" i="32"/>
  <c r="U50" i="35" s="1"/>
  <c r="X127" i="32"/>
  <c r="Y72" i="35" s="1"/>
  <c r="O55" i="35"/>
  <c r="K125" i="32"/>
  <c r="G103" i="32"/>
  <c r="H73" i="33" s="1"/>
  <c r="H124" i="32"/>
  <c r="V54" i="35"/>
  <c r="F103" i="32"/>
  <c r="G73" i="33" s="1"/>
  <c r="V98" i="32"/>
  <c r="W68" i="33" s="1"/>
  <c r="K101" i="32"/>
  <c r="L71" i="33" s="1"/>
  <c r="N98" i="32"/>
  <c r="O68" i="33" s="1"/>
  <c r="W104" i="32"/>
  <c r="X48" i="35" s="1"/>
  <c r="S54" i="35"/>
  <c r="G108" i="32"/>
  <c r="H52" i="35" s="1"/>
  <c r="T100" i="32"/>
  <c r="U70" i="33" s="1"/>
  <c r="X99" i="32"/>
  <c r="Y69" i="33" s="1"/>
  <c r="P124" i="32"/>
  <c r="G102" i="32"/>
  <c r="H72" i="33" s="1"/>
  <c r="K107" i="32"/>
  <c r="L51" i="35" s="1"/>
  <c r="W125" i="32"/>
  <c r="Q100" i="32"/>
  <c r="R70" i="33" s="1"/>
  <c r="G54" i="35"/>
  <c r="K57" i="35"/>
  <c r="V57" i="35"/>
  <c r="F124" i="32"/>
  <c r="R100" i="32"/>
  <c r="S70" i="33" s="1"/>
  <c r="I124" i="32"/>
  <c r="N126" i="32"/>
  <c r="E103" i="32"/>
  <c r="F73" i="33" s="1"/>
  <c r="D99" i="32"/>
  <c r="S56" i="35"/>
  <c r="M57" i="35"/>
  <c r="P103" i="32"/>
  <c r="Q73" i="33" s="1"/>
  <c r="G125" i="32"/>
  <c r="R101" i="32"/>
  <c r="S71" i="33" s="1"/>
  <c r="P55" i="35"/>
  <c r="M56" i="35"/>
  <c r="W124" i="32"/>
  <c r="F54" i="35"/>
  <c r="H55" i="35"/>
  <c r="W107" i="32"/>
  <c r="X51" i="35" s="1"/>
  <c r="E125" i="32"/>
  <c r="E107" i="32"/>
  <c r="F51" i="35" s="1"/>
  <c r="W54" i="35"/>
  <c r="R56" i="35"/>
  <c r="Q125" i="32"/>
  <c r="J53" i="35"/>
  <c r="U103" i="32"/>
  <c r="V73" i="33" s="1"/>
  <c r="V103" i="32"/>
  <c r="W73" i="33" s="1"/>
  <c r="L107" i="32"/>
  <c r="M51" i="35" s="1"/>
  <c r="W97" i="32"/>
  <c r="X67" i="33" s="1"/>
  <c r="N101" i="32"/>
  <c r="O71" i="33" s="1"/>
  <c r="J124" i="32"/>
  <c r="Q102" i="32"/>
  <c r="R72" i="33" s="1"/>
  <c r="M100" i="32"/>
  <c r="N70" i="33" s="1"/>
  <c r="U126" i="32"/>
  <c r="R107" i="32"/>
  <c r="S51" i="35" s="1"/>
  <c r="W53" i="35"/>
  <c r="D125" i="32"/>
  <c r="E69" i="35" s="1"/>
  <c r="M99" i="32"/>
  <c r="N69" i="33" s="1"/>
  <c r="S104" i="32"/>
  <c r="T48" i="35" s="1"/>
  <c r="U54" i="35"/>
  <c r="S99" i="32"/>
  <c r="T69" i="33" s="1"/>
  <c r="V102" i="32"/>
  <c r="W72" i="33" s="1"/>
  <c r="J105" i="32"/>
  <c r="K49" i="35" s="1"/>
  <c r="P57" i="35"/>
  <c r="X55" i="35"/>
  <c r="J125" i="32"/>
  <c r="Q104" i="32"/>
  <c r="R48" i="35" s="1"/>
  <c r="I98" i="32"/>
  <c r="J68" i="33" s="1"/>
  <c r="W106" i="32"/>
  <c r="X50" i="35" s="1"/>
  <c r="N106" i="32"/>
  <c r="O50" i="35" s="1"/>
  <c r="Q56" i="35"/>
  <c r="X57" i="35"/>
  <c r="T54" i="35"/>
  <c r="O124" i="32"/>
  <c r="X97" i="32"/>
  <c r="Y67" i="33" s="1"/>
  <c r="H99" i="32"/>
  <c r="I69" i="33" s="1"/>
  <c r="J108" i="32"/>
  <c r="K52" i="35" s="1"/>
  <c r="S103" i="32"/>
  <c r="T73" i="33" s="1"/>
  <c r="O104" i="32"/>
  <c r="P48" i="35" s="1"/>
  <c r="J106" i="32"/>
  <c r="K50" i="35" s="1"/>
  <c r="G101" i="32"/>
  <c r="H71" i="33" s="1"/>
  <c r="L125" i="32"/>
  <c r="H125" i="32"/>
  <c r="P56" i="35"/>
  <c r="L99" i="32"/>
  <c r="M69" i="33" s="1"/>
  <c r="G126" i="32"/>
  <c r="E127" i="32"/>
  <c r="F72" i="35" s="1"/>
  <c r="V101" i="32"/>
  <c r="W71" i="33" s="1"/>
  <c r="J98" i="32"/>
  <c r="K68" i="33" s="1"/>
  <c r="W105" i="32"/>
  <c r="X49" i="35" s="1"/>
  <c r="F58" i="35"/>
  <c r="R104" i="32"/>
  <c r="S48" i="35" s="1"/>
  <c r="G56" i="35"/>
  <c r="V124" i="32"/>
  <c r="V127" i="32"/>
  <c r="W72" i="35" s="1"/>
  <c r="U98" i="32"/>
  <c r="V68" i="33" s="1"/>
  <c r="O58" i="35"/>
  <c r="L98" i="32"/>
  <c r="M68" i="33" s="1"/>
  <c r="O101" i="32"/>
  <c r="P71" i="33" s="1"/>
  <c r="N105" i="32"/>
  <c r="O49" i="35" s="1"/>
  <c r="Q107" i="32"/>
  <c r="R51" i="35" s="1"/>
  <c r="V104" i="32"/>
  <c r="W48" i="35" s="1"/>
  <c r="V53" i="35"/>
  <c r="L101" i="32"/>
  <c r="M71" i="33" s="1"/>
  <c r="V105" i="32"/>
  <c r="W49" i="35" s="1"/>
  <c r="S108" i="32"/>
  <c r="T52" i="35" s="1"/>
  <c r="I108" i="32"/>
  <c r="J52" i="35" s="1"/>
  <c r="K99" i="32"/>
  <c r="L69" i="33" s="1"/>
  <c r="U127" i="32"/>
  <c r="V72" i="35" s="1"/>
  <c r="J104" i="32"/>
  <c r="K48" i="35" s="1"/>
  <c r="Q98" i="32"/>
  <c r="R68" i="33" s="1"/>
  <c r="O56" i="35"/>
  <c r="O108" i="32"/>
  <c r="P52" i="35" s="1"/>
  <c r="K104" i="32"/>
  <c r="L48" i="35" s="1"/>
  <c r="G99" i="32"/>
  <c r="H69" i="33" s="1"/>
  <c r="Q127" i="32"/>
  <c r="R72" i="35" s="1"/>
  <c r="W102" i="32"/>
  <c r="X72" i="33" s="1"/>
  <c r="F99" i="32"/>
  <c r="G69" i="33" s="1"/>
  <c r="J126" i="32"/>
  <c r="L126" i="32"/>
  <c r="X104" i="32"/>
  <c r="Y48" i="35" s="1"/>
  <c r="D124" i="32"/>
  <c r="T125" i="32"/>
  <c r="N97" i="32"/>
  <c r="O67" i="33" s="1"/>
  <c r="I107" i="32"/>
  <c r="J51" i="35" s="1"/>
  <c r="S106" i="32"/>
  <c r="T50" i="35" s="1"/>
  <c r="W98" i="32"/>
  <c r="X68" i="33" s="1"/>
  <c r="I126" i="32"/>
  <c r="O127" i="32"/>
  <c r="P72" i="35" s="1"/>
  <c r="R102" i="32"/>
  <c r="S72" i="33" s="1"/>
  <c r="K127" i="32"/>
  <c r="L72" i="35" s="1"/>
  <c r="I97" i="32"/>
  <c r="J67" i="33" s="1"/>
  <c r="Q57" i="35"/>
  <c r="F98" i="32"/>
  <c r="G68" i="33" s="1"/>
  <c r="W55" i="35"/>
  <c r="R108" i="32"/>
  <c r="S52" i="35" s="1"/>
  <c r="V58" i="35"/>
  <c r="R97" i="32"/>
  <c r="S67" i="33" s="1"/>
  <c r="O100" i="32"/>
  <c r="P70" i="33" s="1"/>
  <c r="J56" i="35"/>
  <c r="U53" i="35"/>
  <c r="F105" i="32"/>
  <c r="G49" i="35" s="1"/>
  <c r="F125" i="32"/>
  <c r="N127" i="32"/>
  <c r="O72" i="35" s="1"/>
  <c r="Q124" i="32"/>
  <c r="E98" i="32"/>
  <c r="F68" i="33" s="1"/>
  <c r="M107" i="32"/>
  <c r="N51" i="35" s="1"/>
  <c r="O97" i="32"/>
  <c r="P67" i="33" s="1"/>
  <c r="N103" i="32"/>
  <c r="O73" i="33" s="1"/>
  <c r="K105" i="32"/>
  <c r="L49" i="35" s="1"/>
  <c r="E97" i="32"/>
  <c r="F67" i="33" s="1"/>
  <c r="R125" i="32"/>
  <c r="I57" i="35"/>
  <c r="D98" i="32"/>
  <c r="F126" i="32"/>
  <c r="E102" i="32"/>
  <c r="F72" i="33" s="1"/>
  <c r="V108" i="32"/>
  <c r="W52" i="35" s="1"/>
  <c r="E108" i="32"/>
  <c r="F52" i="35" s="1"/>
  <c r="X56" i="35"/>
  <c r="N102" i="32"/>
  <c r="O72" i="33" s="1"/>
  <c r="G53" i="35"/>
  <c r="L102" i="32"/>
  <c r="M72" i="33" s="1"/>
  <c r="R124" i="32"/>
  <c r="M127" i="32"/>
  <c r="N72" i="35" s="1"/>
  <c r="U58" i="35"/>
  <c r="P125" i="32"/>
  <c r="L104" i="32"/>
  <c r="M48" i="35" s="1"/>
  <c r="P127" i="32"/>
  <c r="Q72" i="35" s="1"/>
  <c r="J54" i="35"/>
  <c r="G107" i="32"/>
  <c r="H51" i="35" s="1"/>
  <c r="N99" i="32"/>
  <c r="O69" i="33" s="1"/>
  <c r="L58" i="35"/>
  <c r="T57" i="35"/>
  <c r="N125" i="32"/>
  <c r="T99" i="32"/>
  <c r="U69" i="33" s="1"/>
  <c r="F107" i="32"/>
  <c r="G51" i="35" s="1"/>
  <c r="V125" i="32"/>
  <c r="K100" i="32"/>
  <c r="L70" i="33" s="1"/>
  <c r="G100" i="32"/>
  <c r="H70" i="33" s="1"/>
  <c r="S55" i="35"/>
  <c r="W56" i="35"/>
  <c r="F57" i="35"/>
  <c r="K106" i="32"/>
  <c r="L50" i="35" s="1"/>
  <c r="O98" i="32"/>
  <c r="P68" i="33" s="1"/>
  <c r="P98" i="32"/>
  <c r="Q68" i="33" s="1"/>
  <c r="S107" i="32"/>
  <c r="T51" i="35" s="1"/>
  <c r="H105" i="32"/>
  <c r="I49" i="35" s="1"/>
  <c r="V55" i="35"/>
  <c r="T105" i="32"/>
  <c r="U49" i="35" s="1"/>
  <c r="U125" i="32"/>
  <c r="Q126" i="32"/>
  <c r="L53" i="35"/>
  <c r="D107" i="32"/>
  <c r="D108" i="32"/>
  <c r="S58" i="35"/>
  <c r="H58" i="35"/>
  <c r="F53" i="35"/>
  <c r="S105" i="32"/>
  <c r="T49" i="35" s="1"/>
  <c r="E101" i="32"/>
  <c r="F71" i="33" s="1"/>
  <c r="S102" i="32"/>
  <c r="T72" i="33" s="1"/>
  <c r="J55" i="35"/>
  <c r="E106" i="32"/>
  <c r="F50" i="35" s="1"/>
  <c r="G58" i="35"/>
  <c r="U124" i="32"/>
  <c r="D106" i="32"/>
  <c r="I100" i="32"/>
  <c r="J70" i="33" s="1"/>
  <c r="U97" i="32"/>
  <c r="V67" i="33" s="1"/>
  <c r="D104" i="32"/>
  <c r="K98" i="32"/>
  <c r="L68" i="33" s="1"/>
  <c r="L100" i="32"/>
  <c r="M70" i="33" s="1"/>
  <c r="X103" i="32"/>
  <c r="Y73" i="33" s="1"/>
  <c r="T101" i="32"/>
  <c r="U71" i="33" s="1"/>
  <c r="E99" i="32"/>
  <c r="F69" i="33" s="1"/>
  <c r="M55" i="35"/>
  <c r="X125" i="32"/>
  <c r="N108" i="32"/>
  <c r="O52" i="35" s="1"/>
  <c r="P106" i="32"/>
  <c r="Q50" i="35" s="1"/>
  <c r="X102" i="32"/>
  <c r="Y72" i="33" s="1"/>
  <c r="H108" i="32"/>
  <c r="I52" i="35" s="1"/>
  <c r="W126" i="32"/>
  <c r="X126" i="32"/>
  <c r="O107" i="32"/>
  <c r="P51" i="35" s="1"/>
  <c r="G104" i="32"/>
  <c r="H48" i="35" s="1"/>
  <c r="F97" i="32"/>
  <c r="G67" i="33" s="1"/>
  <c r="W57" i="35"/>
  <c r="H57" i="35"/>
  <c r="W108" i="32"/>
  <c r="X52" i="35" s="1"/>
  <c r="L103" i="32"/>
  <c r="M73" i="33" s="1"/>
  <c r="O126" i="32"/>
  <c r="N55" i="35"/>
  <c r="R126" i="32"/>
  <c r="G106" i="32"/>
  <c r="H50" i="35" s="1"/>
  <c r="T107" i="32"/>
  <c r="U51" i="35" s="1"/>
  <c r="O99" i="32"/>
  <c r="P69" i="33" s="1"/>
  <c r="E104" i="32"/>
  <c r="F48" i="35" s="1"/>
  <c r="X98" i="32"/>
  <c r="Y68" i="33" s="1"/>
  <c r="X105" i="32"/>
  <c r="Y49" i="35" s="1"/>
  <c r="W59" i="35"/>
  <c r="K56" i="35"/>
  <c r="S127" i="32"/>
  <c r="T72" i="35" s="1"/>
  <c r="P108" i="32"/>
  <c r="Q52" i="35" s="1"/>
  <c r="F108" i="32"/>
  <c r="G52" i="35" s="1"/>
  <c r="I101" i="32"/>
  <c r="J71" i="33" s="1"/>
  <c r="J58" i="35"/>
  <c r="G57" i="35"/>
  <c r="V100" i="32"/>
  <c r="W70" i="33" s="1"/>
  <c r="Q55" i="35"/>
  <c r="E124" i="32"/>
  <c r="W58" i="35"/>
  <c r="N53" i="35"/>
  <c r="P58" i="35"/>
  <c r="T55" i="35"/>
  <c r="P102" i="32"/>
  <c r="Q72" i="33" s="1"/>
  <c r="U107" i="32"/>
  <c r="V51" i="35" s="1"/>
  <c r="I54" i="35"/>
  <c r="I106" i="32"/>
  <c r="J50" i="35" s="1"/>
  <c r="G55" i="35"/>
  <c r="L55" i="35"/>
  <c r="R98" i="32"/>
  <c r="S68" i="33" s="1"/>
  <c r="R103" i="32"/>
  <c r="S73" i="33" s="1"/>
  <c r="R58" i="35"/>
  <c r="P53" i="35"/>
  <c r="I53" i="35"/>
  <c r="M124" i="32"/>
  <c r="X53" i="35"/>
  <c r="D102" i="32"/>
  <c r="Q99" i="32"/>
  <c r="R69" i="33" s="1"/>
  <c r="K55" i="35"/>
  <c r="G124" i="32"/>
  <c r="H101" i="32"/>
  <c r="I71" i="33" s="1"/>
  <c r="O53" i="35"/>
  <c r="S100" i="32"/>
  <c r="T70" i="33" s="1"/>
  <c r="L127" i="32"/>
  <c r="M72" i="35" s="1"/>
  <c r="I99" i="32"/>
  <c r="J69" i="33" s="1"/>
  <c r="T102" i="32"/>
  <c r="U72" i="33" s="1"/>
  <c r="W103" i="32"/>
  <c r="X73" i="33" s="1"/>
  <c r="T126" i="32"/>
  <c r="J127" i="32"/>
  <c r="K72" i="35" s="1"/>
  <c r="T58" i="35"/>
  <c r="L105" i="32"/>
  <c r="M49" i="35" s="1"/>
  <c r="I102" i="32"/>
  <c r="J72" i="33" s="1"/>
  <c r="D103" i="32"/>
  <c r="V106" i="32"/>
  <c r="W50" i="35" s="1"/>
  <c r="W127" i="32"/>
  <c r="X72" i="35" s="1"/>
  <c r="M126" i="32"/>
  <c r="X58" i="35"/>
  <c r="D101" i="32"/>
  <c r="M102" i="32"/>
  <c r="N72" i="33" s="1"/>
  <c r="U55" i="35"/>
  <c r="V107" i="32"/>
  <c r="W51" i="35" s="1"/>
  <c r="U101" i="32"/>
  <c r="V71" i="33" s="1"/>
  <c r="R127" i="32"/>
  <c r="S72" i="35" s="1"/>
  <c r="X108" i="32"/>
  <c r="Y52" i="35" s="1"/>
  <c r="V97" i="32"/>
  <c r="W67" i="33" s="1"/>
  <c r="K108" i="32"/>
  <c r="L52" i="35" s="1"/>
  <c r="N56" i="35"/>
  <c r="T98" i="32"/>
  <c r="U68" i="33" s="1"/>
  <c r="M98" i="32"/>
  <c r="N68" i="33" s="1"/>
  <c r="L97" i="32"/>
  <c r="M67" i="33" s="1"/>
  <c r="R106" i="32"/>
  <c r="S50" i="35" s="1"/>
  <c r="H103" i="32"/>
  <c r="I73" i="33" s="1"/>
  <c r="Q54" i="35"/>
  <c r="K102" i="32"/>
  <c r="L72" i="33" s="1"/>
  <c r="M101" i="32"/>
  <c r="N71" i="33" s="1"/>
  <c r="L108" i="32"/>
  <c r="M52" i="35" s="1"/>
  <c r="N59" i="35"/>
  <c r="N124" i="32"/>
  <c r="F102" i="32"/>
  <c r="G72" i="33" s="1"/>
  <c r="T56" i="35"/>
  <c r="L56" i="35"/>
  <c r="M104" i="32"/>
  <c r="N48" i="35" s="1"/>
  <c r="Q53" i="35"/>
  <c r="Q58" i="35"/>
  <c r="O102" i="32"/>
  <c r="P72" i="33" s="1"/>
  <c r="Q106" i="32"/>
  <c r="R50" i="35" s="1"/>
  <c r="P126" i="32"/>
  <c r="O54" i="35"/>
  <c r="H100" i="32"/>
  <c r="I70" i="33" s="1"/>
  <c r="L106" i="32"/>
  <c r="M50" i="35" s="1"/>
  <c r="U105" i="32"/>
  <c r="V49" i="35" s="1"/>
  <c r="I55" i="35"/>
  <c r="O125" i="32"/>
  <c r="P97" i="32"/>
  <c r="Q67" i="33" s="1"/>
  <c r="R55" i="35"/>
  <c r="S97" i="32"/>
  <c r="T67" i="33" s="1"/>
  <c r="N58" i="35"/>
  <c r="O57" i="35"/>
  <c r="G97" i="32"/>
  <c r="H67" i="33" s="1"/>
  <c r="Q97" i="32"/>
  <c r="R67" i="33" s="1"/>
  <c r="P54" i="35"/>
  <c r="R99" i="32"/>
  <c r="S69" i="33" s="1"/>
  <c r="U108" i="32"/>
  <c r="V52" i="35" s="1"/>
  <c r="U100" i="32"/>
  <c r="V70" i="33" s="1"/>
  <c r="I105" i="32"/>
  <c r="J49" i="35" s="1"/>
  <c r="M58" i="35"/>
  <c r="K126" i="32"/>
  <c r="AI228" i="32" l="1"/>
  <c r="AJ228" i="32" s="1"/>
  <c r="L200" i="32"/>
  <c r="AA201" i="32"/>
  <c r="AB200" i="32"/>
  <c r="L201" i="32"/>
  <c r="U201" i="32"/>
  <c r="AF201" i="32"/>
  <c r="AG87" i="35" s="1"/>
  <c r="T200" i="32"/>
  <c r="AA200" i="32"/>
  <c r="X201" i="32"/>
  <c r="U200" i="32"/>
  <c r="W201" i="32"/>
  <c r="F200" i="32"/>
  <c r="AG201" i="32"/>
  <c r="AH87" i="35" s="1"/>
  <c r="V201" i="32"/>
  <c r="J201" i="32"/>
  <c r="S200" i="32"/>
  <c r="AD200" i="32"/>
  <c r="AE86" i="35" s="1"/>
  <c r="H201" i="32"/>
  <c r="I201" i="32"/>
  <c r="AD201" i="32"/>
  <c r="AE87" i="35" s="1"/>
  <c r="H200" i="32"/>
  <c r="AC200" i="32"/>
  <c r="AD86" i="35" s="1"/>
  <c r="X200" i="32"/>
  <c r="AC201" i="32"/>
  <c r="AD87" i="35" s="1"/>
  <c r="K200" i="32"/>
  <c r="O201" i="32"/>
  <c r="AE200" i="32"/>
  <c r="AF86" i="35" s="1"/>
  <c r="Z201" i="32"/>
  <c r="T201" i="32"/>
  <c r="E200" i="32"/>
  <c r="AG200" i="32"/>
  <c r="AH86" i="35" s="1"/>
  <c r="D200" i="32"/>
  <c r="Y201" i="32"/>
  <c r="D201" i="32"/>
  <c r="I200" i="32"/>
  <c r="R201" i="32"/>
  <c r="N201" i="32"/>
  <c r="G200" i="32"/>
  <c r="G201" i="32"/>
  <c r="O200" i="32"/>
  <c r="W200" i="32"/>
  <c r="Y200" i="32"/>
  <c r="AF200" i="32"/>
  <c r="AG86" i="35" s="1"/>
  <c r="K201" i="32"/>
  <c r="Z200" i="32"/>
  <c r="F201" i="32"/>
  <c r="Q201" i="32"/>
  <c r="Q200" i="32"/>
  <c r="N200" i="32"/>
  <c r="R200" i="32"/>
  <c r="AB201" i="32"/>
  <c r="V200" i="32"/>
  <c r="P201" i="32"/>
  <c r="E201" i="32"/>
  <c r="P200" i="32"/>
  <c r="M201" i="32"/>
  <c r="S201" i="32"/>
  <c r="J200" i="32"/>
  <c r="AE201" i="32"/>
  <c r="AF87" i="35" s="1"/>
  <c r="M200" i="32"/>
  <c r="AI227" i="32"/>
  <c r="AJ227" i="32" s="1"/>
  <c r="E103" i="35"/>
  <c r="D103" i="35" s="1"/>
  <c r="AI219" i="32"/>
  <c r="AJ219" i="32" s="1"/>
  <c r="E102" i="35"/>
  <c r="D102" i="35" s="1"/>
  <c r="AI218" i="32"/>
  <c r="AJ218" i="32" s="1"/>
  <c r="D148" i="32"/>
  <c r="F148" i="32"/>
  <c r="V148" i="32"/>
  <c r="V155" i="32"/>
  <c r="AH154" i="32"/>
  <c r="AI77" i="35" s="1"/>
  <c r="J154" i="32"/>
  <c r="Z155" i="32"/>
  <c r="AA78" i="35" s="1"/>
  <c r="Z154" i="32"/>
  <c r="AA77" i="35" s="1"/>
  <c r="R148" i="32"/>
  <c r="U155" i="32"/>
  <c r="Y148" i="32"/>
  <c r="Z94" i="33" s="1"/>
  <c r="T155" i="32"/>
  <c r="P148" i="32"/>
  <c r="P154" i="32"/>
  <c r="T154" i="32"/>
  <c r="AD154" i="32"/>
  <c r="AE77" i="35" s="1"/>
  <c r="U154" i="32"/>
  <c r="W155" i="32"/>
  <c r="O155" i="32"/>
  <c r="AD155" i="32"/>
  <c r="AE78" i="35" s="1"/>
  <c r="S148" i="32"/>
  <c r="AF148" i="32"/>
  <c r="AG94" i="33" s="1"/>
  <c r="Z148" i="32"/>
  <c r="AA94" i="33" s="1"/>
  <c r="AC155" i="32"/>
  <c r="AD78" i="35" s="1"/>
  <c r="Q155" i="32"/>
  <c r="U148" i="32"/>
  <c r="AG154" i="32"/>
  <c r="AH77" i="35" s="1"/>
  <c r="AD148" i="32"/>
  <c r="AE94" i="33" s="1"/>
  <c r="AF155" i="32"/>
  <c r="AG78" i="35" s="1"/>
  <c r="AG155" i="32"/>
  <c r="AH78" i="35" s="1"/>
  <c r="AE148" i="32"/>
  <c r="AF94" i="33" s="1"/>
  <c r="R154" i="32"/>
  <c r="AE154" i="32"/>
  <c r="AF77" i="35" s="1"/>
  <c r="Y155" i="32"/>
  <c r="Z78" i="35" s="1"/>
  <c r="W154" i="32"/>
  <c r="X155" i="32"/>
  <c r="AB155" i="32"/>
  <c r="AC78" i="35" s="1"/>
  <c r="T148" i="32"/>
  <c r="AA148" i="32"/>
  <c r="AB94" i="33" s="1"/>
  <c r="O148" i="32"/>
  <c r="X148" i="32"/>
  <c r="AA155" i="32"/>
  <c r="AB78" i="35" s="1"/>
  <c r="O154" i="32"/>
  <c r="S154" i="32"/>
  <c r="AC154" i="32"/>
  <c r="AD77" i="35" s="1"/>
  <c r="AA154" i="32"/>
  <c r="AB77" i="35" s="1"/>
  <c r="AB148" i="32"/>
  <c r="AC94" i="33" s="1"/>
  <c r="S155" i="32"/>
  <c r="W148" i="32"/>
  <c r="Y154" i="32"/>
  <c r="Z77" i="35" s="1"/>
  <c r="Q148" i="32"/>
  <c r="H154" i="32"/>
  <c r="X154" i="32"/>
  <c r="M154" i="32"/>
  <c r="L148" i="32"/>
  <c r="Q154" i="32"/>
  <c r="H155" i="32"/>
  <c r="G155" i="32"/>
  <c r="K155" i="32"/>
  <c r="I155" i="32"/>
  <c r="M155" i="32"/>
  <c r="P155" i="32"/>
  <c r="AF154" i="32"/>
  <c r="AG77" i="35" s="1"/>
  <c r="K154" i="32"/>
  <c r="N148" i="32"/>
  <c r="K148" i="32"/>
  <c r="N154" i="32"/>
  <c r="M148" i="32"/>
  <c r="V154" i="32"/>
  <c r="L154" i="32"/>
  <c r="N155" i="32"/>
  <c r="R155" i="32"/>
  <c r="J155" i="32"/>
  <c r="I148" i="32"/>
  <c r="AB154" i="32"/>
  <c r="AC77" i="35" s="1"/>
  <c r="AC148" i="32"/>
  <c r="AD94" i="33" s="1"/>
  <c r="G148" i="32"/>
  <c r="J148" i="32"/>
  <c r="AE155" i="32"/>
  <c r="AF78" i="35" s="1"/>
  <c r="I154" i="32"/>
  <c r="G154" i="32"/>
  <c r="D155" i="32"/>
  <c r="E155" i="32"/>
  <c r="E148" i="32"/>
  <c r="E154" i="32"/>
  <c r="H148" i="32"/>
  <c r="F154" i="32"/>
  <c r="L155" i="32"/>
  <c r="D154" i="32"/>
  <c r="F155" i="32"/>
  <c r="W95" i="32"/>
  <c r="X32" i="35" s="1"/>
  <c r="I94" i="32"/>
  <c r="J31" i="35" s="1"/>
  <c r="G93" i="32"/>
  <c r="H30" i="35" s="1"/>
  <c r="G95" i="32"/>
  <c r="H32" i="35" s="1"/>
  <c r="J93" i="32"/>
  <c r="K30" i="35" s="1"/>
  <c r="V95" i="32"/>
  <c r="W32" i="35" s="1"/>
  <c r="V94" i="32"/>
  <c r="W31" i="35" s="1"/>
  <c r="G96" i="32"/>
  <c r="H33" i="35" s="1"/>
  <c r="Q92" i="32"/>
  <c r="R29" i="35" s="1"/>
  <c r="D92" i="32"/>
  <c r="I96" i="32"/>
  <c r="J33" i="35" s="1"/>
  <c r="N94" i="32"/>
  <c r="O31" i="35" s="1"/>
  <c r="K93" i="32"/>
  <c r="L30" i="35" s="1"/>
  <c r="O93" i="32"/>
  <c r="P30" i="35" s="1"/>
  <c r="U94" i="32"/>
  <c r="V31" i="35" s="1"/>
  <c r="E92" i="32"/>
  <c r="F29" i="35" s="1"/>
  <c r="D95" i="32"/>
  <c r="W94" i="32"/>
  <c r="X31" i="35" s="1"/>
  <c r="L91" i="32"/>
  <c r="M28" i="35" s="1"/>
  <c r="G92" i="32"/>
  <c r="H29" i="35" s="1"/>
  <c r="P93" i="32"/>
  <c r="Q30" i="35" s="1"/>
  <c r="R93" i="32"/>
  <c r="S30" i="35" s="1"/>
  <c r="T95" i="32"/>
  <c r="U32" i="35" s="1"/>
  <c r="H95" i="32"/>
  <c r="I32" i="35" s="1"/>
  <c r="R92" i="32"/>
  <c r="S29" i="35" s="1"/>
  <c r="U91" i="32"/>
  <c r="V28" i="35" s="1"/>
  <c r="D96" i="32"/>
  <c r="H93" i="32"/>
  <c r="I30" i="35" s="1"/>
  <c r="O95" i="32"/>
  <c r="P32" i="35" s="1"/>
  <c r="U93" i="32"/>
  <c r="V30" i="35" s="1"/>
  <c r="K91" i="32"/>
  <c r="L28" i="35" s="1"/>
  <c r="I91" i="32"/>
  <c r="J28" i="35" s="1"/>
  <c r="S93" i="32"/>
  <c r="T30" i="35" s="1"/>
  <c r="Q91" i="32"/>
  <c r="R28" i="35" s="1"/>
  <c r="M94" i="32"/>
  <c r="N31" i="35" s="1"/>
  <c r="E93" i="32"/>
  <c r="F30" i="35" s="1"/>
  <c r="E95" i="32"/>
  <c r="F32" i="35" s="1"/>
  <c r="I93" i="32"/>
  <c r="J30" i="35" s="1"/>
  <c r="M96" i="32"/>
  <c r="N33" i="35" s="1"/>
  <c r="J92" i="32"/>
  <c r="K29" i="35" s="1"/>
  <c r="R95" i="32"/>
  <c r="S32" i="35" s="1"/>
  <c r="M92" i="32"/>
  <c r="N29" i="35" s="1"/>
  <c r="U96" i="32"/>
  <c r="V33" i="35" s="1"/>
  <c r="E94" i="32"/>
  <c r="F31" i="35" s="1"/>
  <c r="G91" i="32"/>
  <c r="H28" i="35" s="1"/>
  <c r="F93" i="32"/>
  <c r="G30" i="35" s="1"/>
  <c r="R91" i="32"/>
  <c r="S28" i="35" s="1"/>
  <c r="N91" i="32"/>
  <c r="O28" i="35" s="1"/>
  <c r="J91" i="32"/>
  <c r="K28" i="35" s="1"/>
  <c r="W91" i="32"/>
  <c r="X28" i="35" s="1"/>
  <c r="D94" i="32"/>
  <c r="H91" i="32"/>
  <c r="I28" i="35" s="1"/>
  <c r="P92" i="32"/>
  <c r="Q29" i="35" s="1"/>
  <c r="O94" i="32"/>
  <c r="P31" i="35" s="1"/>
  <c r="K94" i="32"/>
  <c r="L31" i="35" s="1"/>
  <c r="I95" i="32"/>
  <c r="J32" i="35" s="1"/>
  <c r="H94" i="32"/>
  <c r="I31" i="35" s="1"/>
  <c r="V91" i="32"/>
  <c r="W28" i="35" s="1"/>
  <c r="U95" i="32"/>
  <c r="V32" i="35" s="1"/>
  <c r="T92" i="32"/>
  <c r="U29" i="35" s="1"/>
  <c r="M95" i="32"/>
  <c r="N32" i="35" s="1"/>
  <c r="V92" i="32"/>
  <c r="W29" i="35" s="1"/>
  <c r="M91" i="32"/>
  <c r="N28" i="35" s="1"/>
  <c r="P91" i="32"/>
  <c r="Q28" i="35" s="1"/>
  <c r="V93" i="32"/>
  <c r="W30" i="35" s="1"/>
  <c r="N93" i="32"/>
  <c r="O30" i="35" s="1"/>
  <c r="J94" i="32"/>
  <c r="K31" i="35" s="1"/>
  <c r="I92" i="32"/>
  <c r="J29" i="35" s="1"/>
  <c r="S96" i="32"/>
  <c r="T33" i="35" s="1"/>
  <c r="T93" i="32"/>
  <c r="U30" i="35" s="1"/>
  <c r="N95" i="32"/>
  <c r="O32" i="35" s="1"/>
  <c r="O91" i="32"/>
  <c r="P28" i="35" s="1"/>
  <c r="L94" i="32"/>
  <c r="M31" i="35" s="1"/>
  <c r="F96" i="32"/>
  <c r="G33" i="35" s="1"/>
  <c r="O92" i="32"/>
  <c r="P29" i="35" s="1"/>
  <c r="T96" i="32"/>
  <c r="U33" i="35" s="1"/>
  <c r="F92" i="32"/>
  <c r="G29" i="35" s="1"/>
  <c r="L96" i="32"/>
  <c r="M33" i="35" s="1"/>
  <c r="F91" i="32"/>
  <c r="G28" i="35" s="1"/>
  <c r="F94" i="32"/>
  <c r="G31" i="35" s="1"/>
  <c r="R96" i="32"/>
  <c r="S33" i="35" s="1"/>
  <c r="P94" i="32"/>
  <c r="Q31" i="35" s="1"/>
  <c r="S91" i="32"/>
  <c r="T28" i="35" s="1"/>
  <c r="J95" i="32"/>
  <c r="K32" i="35" s="1"/>
  <c r="L93" i="32"/>
  <c r="M30" i="35" s="1"/>
  <c r="S94" i="32"/>
  <c r="T31" i="35" s="1"/>
  <c r="E96" i="32"/>
  <c r="F33" i="35" s="1"/>
  <c r="N92" i="32"/>
  <c r="O29" i="35" s="1"/>
  <c r="H96" i="32"/>
  <c r="I33" i="35" s="1"/>
  <c r="P96" i="32"/>
  <c r="Q33" i="35" s="1"/>
  <c r="S92" i="32"/>
  <c r="T29" i="35" s="1"/>
  <c r="M93" i="32"/>
  <c r="N30" i="35" s="1"/>
  <c r="P95" i="32"/>
  <c r="Q32" i="35" s="1"/>
  <c r="Q96" i="32"/>
  <c r="R33" i="35" s="1"/>
  <c r="U92" i="32"/>
  <c r="V29" i="35" s="1"/>
  <c r="K96" i="32"/>
  <c r="L33" i="35" s="1"/>
  <c r="D91" i="32"/>
  <c r="G94" i="32"/>
  <c r="H31" i="35" s="1"/>
  <c r="W96" i="32"/>
  <c r="X33" i="35" s="1"/>
  <c r="N96" i="32"/>
  <c r="O33" i="35" s="1"/>
  <c r="S95" i="32"/>
  <c r="T32" i="35" s="1"/>
  <c r="R94" i="32"/>
  <c r="S31" i="35" s="1"/>
  <c r="K92" i="32"/>
  <c r="L29" i="35" s="1"/>
  <c r="D93" i="32"/>
  <c r="L95" i="32"/>
  <c r="M32" i="35" s="1"/>
  <c r="H92" i="32"/>
  <c r="I29" i="35" s="1"/>
  <c r="Q94" i="32"/>
  <c r="R31" i="35" s="1"/>
  <c r="Q93" i="32"/>
  <c r="R30" i="35" s="1"/>
  <c r="J96" i="32"/>
  <c r="K33" i="35" s="1"/>
  <c r="F95" i="32"/>
  <c r="G32" i="35" s="1"/>
  <c r="V96" i="32"/>
  <c r="W33" i="35" s="1"/>
  <c r="K95" i="32"/>
  <c r="L32" i="35" s="1"/>
  <c r="Q95" i="32"/>
  <c r="R32" i="35" s="1"/>
  <c r="W93" i="32"/>
  <c r="X30" i="35" s="1"/>
  <c r="O96" i="32"/>
  <c r="P33" i="35" s="1"/>
  <c r="T91" i="32"/>
  <c r="U28" i="35" s="1"/>
  <c r="W92" i="32"/>
  <c r="X29" i="35" s="1"/>
  <c r="E91" i="32"/>
  <c r="F28" i="35" s="1"/>
  <c r="L92" i="32"/>
  <c r="M29" i="35" s="1"/>
  <c r="T94" i="32"/>
  <c r="U31" i="35" s="1"/>
  <c r="E21" i="35"/>
  <c r="AI115" i="32"/>
  <c r="AJ115" i="32" s="1"/>
  <c r="AI111" i="32"/>
  <c r="AJ111" i="32" s="1"/>
  <c r="AI116" i="32"/>
  <c r="AJ116" i="32" s="1"/>
  <c r="AI109" i="32"/>
  <c r="AJ109" i="32" s="1"/>
  <c r="AI110" i="32"/>
  <c r="AJ110" i="32" s="1"/>
  <c r="AI113" i="32"/>
  <c r="AJ113" i="32" s="1"/>
  <c r="E63" i="35"/>
  <c r="D63" i="35" s="1"/>
  <c r="AI119" i="32"/>
  <c r="AJ119" i="32" s="1"/>
  <c r="AI112" i="32"/>
  <c r="AJ112" i="32" s="1"/>
  <c r="AI120" i="32"/>
  <c r="AJ120" i="32" s="1"/>
  <c r="E64" i="35"/>
  <c r="D64" i="35" s="1"/>
  <c r="AI123" i="32"/>
  <c r="AJ123" i="32" s="1"/>
  <c r="E67" i="35"/>
  <c r="D67" i="35" s="1"/>
  <c r="AI128" i="32"/>
  <c r="AJ128" i="32" s="1"/>
  <c r="E62" i="35"/>
  <c r="D62" i="35" s="1"/>
  <c r="AI118" i="32"/>
  <c r="AJ118" i="32" s="1"/>
  <c r="AI122" i="32"/>
  <c r="AJ122" i="32" s="1"/>
  <c r="E66" i="35"/>
  <c r="D66" i="35" s="1"/>
  <c r="E61" i="35"/>
  <c r="D61" i="35" s="1"/>
  <c r="AI117" i="32"/>
  <c r="AJ117" i="32" s="1"/>
  <c r="E65" i="35"/>
  <c r="D65" i="35" s="1"/>
  <c r="AI121" i="32"/>
  <c r="AJ121" i="32" s="1"/>
  <c r="AI114" i="32"/>
  <c r="AJ114" i="32" s="1"/>
  <c r="D126" i="33"/>
  <c r="V69" i="35"/>
  <c r="O68" i="35"/>
  <c r="U69" i="35"/>
  <c r="I69" i="35"/>
  <c r="I68" i="35"/>
  <c r="I71" i="35"/>
  <c r="I70" i="35"/>
  <c r="N69" i="35"/>
  <c r="L71" i="35"/>
  <c r="L70" i="35"/>
  <c r="Q71" i="35"/>
  <c r="Q70" i="35"/>
  <c r="P69" i="35"/>
  <c r="P71" i="35"/>
  <c r="P70" i="35"/>
  <c r="Y69" i="35"/>
  <c r="W69" i="35"/>
  <c r="K71" i="35"/>
  <c r="K70" i="35"/>
  <c r="G68" i="35"/>
  <c r="N71" i="35"/>
  <c r="N70" i="35"/>
  <c r="U71" i="35"/>
  <c r="U70" i="35"/>
  <c r="H68" i="35"/>
  <c r="Y71" i="35"/>
  <c r="Y70" i="35"/>
  <c r="V68" i="35"/>
  <c r="S69" i="35"/>
  <c r="R68" i="35"/>
  <c r="E60" i="35"/>
  <c r="E68" i="35"/>
  <c r="H71" i="35"/>
  <c r="H70" i="35"/>
  <c r="M69" i="35"/>
  <c r="P68" i="35"/>
  <c r="K69" i="35"/>
  <c r="V71" i="35"/>
  <c r="V70" i="35"/>
  <c r="K68" i="35"/>
  <c r="F69" i="35"/>
  <c r="O71" i="35"/>
  <c r="O70" i="35"/>
  <c r="Q68" i="35"/>
  <c r="L68" i="35"/>
  <c r="W71" i="35"/>
  <c r="W70" i="35"/>
  <c r="M68" i="35"/>
  <c r="F71" i="35"/>
  <c r="F70" i="35"/>
  <c r="N68" i="35"/>
  <c r="S71" i="35"/>
  <c r="S70" i="35"/>
  <c r="X71" i="35"/>
  <c r="X70" i="35"/>
  <c r="R71" i="35"/>
  <c r="R70" i="35"/>
  <c r="S68" i="35"/>
  <c r="G71" i="35"/>
  <c r="G70" i="35"/>
  <c r="R69" i="35"/>
  <c r="X68" i="35"/>
  <c r="J68" i="35"/>
  <c r="X69" i="35"/>
  <c r="L69" i="35"/>
  <c r="Y68" i="35"/>
  <c r="J69" i="35"/>
  <c r="U68" i="35"/>
  <c r="F68" i="35"/>
  <c r="O69" i="35"/>
  <c r="Q69" i="35"/>
  <c r="G69" i="35"/>
  <c r="J71" i="35"/>
  <c r="J70" i="35"/>
  <c r="M71" i="35"/>
  <c r="M70" i="35"/>
  <c r="W68" i="35"/>
  <c r="H69" i="35"/>
  <c r="T68" i="35"/>
  <c r="T71" i="35"/>
  <c r="T70" i="35"/>
  <c r="T69" i="35"/>
  <c r="G59" i="35"/>
  <c r="K59" i="35"/>
  <c r="T59" i="35"/>
  <c r="O59" i="35"/>
  <c r="Y59" i="35"/>
  <c r="Q59" i="35"/>
  <c r="I59" i="35"/>
  <c r="V59" i="35"/>
  <c r="P59" i="35"/>
  <c r="H59" i="35"/>
  <c r="U59" i="35"/>
  <c r="M59" i="35"/>
  <c r="S59" i="35"/>
  <c r="F59" i="35"/>
  <c r="L59" i="35"/>
  <c r="R59" i="35"/>
  <c r="J59" i="35"/>
  <c r="L6" i="32"/>
  <c r="M7" i="33" s="1"/>
  <c r="U21" i="32"/>
  <c r="S9" i="32"/>
  <c r="T10" i="33" s="1"/>
  <c r="AA4" i="32"/>
  <c r="AB5" i="33" s="1"/>
  <c r="P22" i="32"/>
  <c r="AF5" i="32"/>
  <c r="AG6" i="33" s="1"/>
  <c r="J24" i="32"/>
  <c r="H9" i="32"/>
  <c r="I10" i="33" s="1"/>
  <c r="Y22" i="32"/>
  <c r="X2" i="32"/>
  <c r="Y3" i="33" s="1"/>
  <c r="AD6" i="32"/>
  <c r="AE7" i="33" s="1"/>
  <c r="AC6" i="32"/>
  <c r="AD7" i="33" s="1"/>
  <c r="D13" i="32"/>
  <c r="AH2" i="32"/>
  <c r="AI3" i="33" s="1"/>
  <c r="E14" i="32"/>
  <c r="F15" i="33" s="1"/>
  <c r="H3" i="32"/>
  <c r="I4" i="33" s="1"/>
  <c r="V22" i="32"/>
  <c r="T21" i="32"/>
  <c r="AA11" i="32"/>
  <c r="AB12" i="33" s="1"/>
  <c r="L13" i="32"/>
  <c r="M14" i="33" s="1"/>
  <c r="AD3" i="32"/>
  <c r="AE4" i="33" s="1"/>
  <c r="Y6" i="32"/>
  <c r="Z7" i="33" s="1"/>
  <c r="N17" i="32"/>
  <c r="N12" i="32"/>
  <c r="O13" i="33" s="1"/>
  <c r="AD15" i="32"/>
  <c r="AE16" i="33" s="1"/>
  <c r="AG3" i="32"/>
  <c r="AH4" i="33" s="1"/>
  <c r="N14" i="32"/>
  <c r="O15" i="33" s="1"/>
  <c r="M13" i="32"/>
  <c r="N14" i="33" s="1"/>
  <c r="AB20" i="32"/>
  <c r="AE24" i="32"/>
  <c r="AE14" i="32"/>
  <c r="AF15" i="33" s="1"/>
  <c r="T17" i="32"/>
  <c r="N18" i="32"/>
  <c r="AH22" i="32"/>
  <c r="J16" i="32"/>
  <c r="K3" i="35" s="1"/>
  <c r="K8" i="32"/>
  <c r="L9" i="33" s="1"/>
  <c r="F21" i="32"/>
  <c r="Y26" i="32"/>
  <c r="I27" i="32"/>
  <c r="AF16" i="32"/>
  <c r="AG3" i="35" s="1"/>
  <c r="Y16" i="32"/>
  <c r="Z3" i="35" s="1"/>
  <c r="T22" i="32"/>
  <c r="AA26" i="32"/>
  <c r="R4" i="32"/>
  <c r="S5" i="33" s="1"/>
  <c r="AF12" i="32"/>
  <c r="AG13" i="33" s="1"/>
  <c r="M20" i="32"/>
  <c r="AE27" i="32"/>
  <c r="P13" i="32"/>
  <c r="Q14" i="33" s="1"/>
  <c r="I12" i="32"/>
  <c r="J13" i="33" s="1"/>
  <c r="X18" i="32"/>
  <c r="G19" i="32"/>
  <c r="G16" i="32"/>
  <c r="H3" i="35" s="1"/>
  <c r="D5" i="32"/>
  <c r="AC13" i="32"/>
  <c r="AD14" i="33" s="1"/>
  <c r="I3" i="32"/>
  <c r="J4" i="33" s="1"/>
  <c r="L25" i="32"/>
  <c r="AD22" i="32"/>
  <c r="Q14" i="32"/>
  <c r="R15" i="33" s="1"/>
  <c r="H27" i="32"/>
  <c r="G17" i="32"/>
  <c r="T23" i="32"/>
  <c r="AF14" i="32"/>
  <c r="AG15" i="33" s="1"/>
  <c r="O18" i="32"/>
  <c r="AF17" i="32"/>
  <c r="U22" i="32"/>
  <c r="AC19" i="32"/>
  <c r="I6" i="32"/>
  <c r="J7" i="33" s="1"/>
  <c r="AG27" i="32"/>
  <c r="AC12" i="32"/>
  <c r="AD13" i="33" s="1"/>
  <c r="I14" i="32"/>
  <c r="J15" i="33" s="1"/>
  <c r="Y14" i="32"/>
  <c r="Z15" i="33" s="1"/>
  <c r="N7" i="32"/>
  <c r="O8" i="33" s="1"/>
  <c r="V24" i="32"/>
  <c r="V3" i="32"/>
  <c r="W4" i="33" s="1"/>
  <c r="R13" i="32"/>
  <c r="S14" i="33" s="1"/>
  <c r="K19" i="32"/>
  <c r="H13" i="32"/>
  <c r="I14" i="33" s="1"/>
  <c r="W17" i="32"/>
  <c r="H14" i="32"/>
  <c r="I15" i="33" s="1"/>
  <c r="AD9" i="32"/>
  <c r="AE10" i="33" s="1"/>
  <c r="M15" i="32"/>
  <c r="N16" i="33" s="1"/>
  <c r="O22" i="32"/>
  <c r="W5" i="32"/>
  <c r="X6" i="33" s="1"/>
  <c r="J26" i="32"/>
  <c r="I24" i="32"/>
  <c r="AG14" i="32"/>
  <c r="AH15" i="33" s="1"/>
  <c r="AE11" i="32"/>
  <c r="AF12" i="33" s="1"/>
  <c r="AG19" i="32"/>
  <c r="K9" i="32"/>
  <c r="L10" i="33" s="1"/>
  <c r="AA12" i="32"/>
  <c r="AB13" i="33" s="1"/>
  <c r="R22" i="32"/>
  <c r="AE2" i="32"/>
  <c r="AF3" i="33" s="1"/>
  <c r="F17" i="32"/>
  <c r="J14" i="32"/>
  <c r="K15" i="33" s="1"/>
  <c r="Y8" i="32"/>
  <c r="Z9" i="33" s="1"/>
  <c r="R15" i="32"/>
  <c r="S16" i="33" s="1"/>
  <c r="G9" i="32"/>
  <c r="H10" i="33" s="1"/>
  <c r="L20" i="32"/>
  <c r="F22" i="32"/>
  <c r="L8" i="32"/>
  <c r="M9" i="33" s="1"/>
  <c r="T11" i="32"/>
  <c r="U12" i="33" s="1"/>
  <c r="W4" i="32"/>
  <c r="X5" i="33" s="1"/>
  <c r="Z3" i="32"/>
  <c r="AA4" i="33" s="1"/>
  <c r="AF9" i="32"/>
  <c r="AG10" i="33" s="1"/>
  <c r="N9" i="32"/>
  <c r="O10" i="33" s="1"/>
  <c r="AD24" i="32"/>
  <c r="I21" i="32"/>
  <c r="K13" i="32"/>
  <c r="L14" i="33" s="1"/>
  <c r="H22" i="32"/>
  <c r="M5" i="32"/>
  <c r="N6" i="33" s="1"/>
  <c r="S8" i="32"/>
  <c r="T9" i="33" s="1"/>
  <c r="AE4" i="32"/>
  <c r="AF5" i="33" s="1"/>
  <c r="Q10" i="32"/>
  <c r="R11" i="33" s="1"/>
  <c r="L9" i="32"/>
  <c r="M10" i="33" s="1"/>
  <c r="AE12" i="32"/>
  <c r="AF13" i="33" s="1"/>
  <c r="H26" i="32"/>
  <c r="K20" i="32"/>
  <c r="P9" i="32"/>
  <c r="Q10" i="33" s="1"/>
  <c r="AF3" i="32"/>
  <c r="AG4" i="33" s="1"/>
  <c r="AD26" i="32"/>
  <c r="AF4" i="32"/>
  <c r="AG5" i="33" s="1"/>
  <c r="I4" i="32"/>
  <c r="J5" i="33" s="1"/>
  <c r="Q11" i="32"/>
  <c r="R12" i="33" s="1"/>
  <c r="M14" i="32"/>
  <c r="N15" i="33" s="1"/>
  <c r="E109" i="35"/>
  <c r="N10" i="32"/>
  <c r="O11" i="33" s="1"/>
  <c r="E2" i="32"/>
  <c r="F3" i="33" s="1"/>
  <c r="AD12" i="32"/>
  <c r="AE13" i="33" s="1"/>
  <c r="I9" i="32"/>
  <c r="J10" i="33" s="1"/>
  <c r="AB14" i="32"/>
  <c r="AC15" i="33" s="1"/>
  <c r="W27" i="32"/>
  <c r="P5" i="32"/>
  <c r="Q6" i="33" s="1"/>
  <c r="O8" i="32"/>
  <c r="P9" i="33" s="1"/>
  <c r="M17" i="32"/>
  <c r="O9" i="32"/>
  <c r="P10" i="33" s="1"/>
  <c r="X7" i="32"/>
  <c r="Y8" i="33" s="1"/>
  <c r="AC18" i="32"/>
  <c r="G8" i="32"/>
  <c r="H9" i="33" s="1"/>
  <c r="S5" i="32"/>
  <c r="T6" i="33" s="1"/>
  <c r="E13" i="32"/>
  <c r="F14" i="33" s="1"/>
  <c r="AB21" i="32"/>
  <c r="AG9" i="32"/>
  <c r="AH10" i="33" s="1"/>
  <c r="AC24" i="32"/>
  <c r="R20" i="32"/>
  <c r="M11" i="32"/>
  <c r="N12" i="33" s="1"/>
  <c r="AC15" i="32"/>
  <c r="AD16" i="33" s="1"/>
  <c r="H25" i="32"/>
  <c r="X17" i="32"/>
  <c r="S11" i="32"/>
  <c r="T12" i="33" s="1"/>
  <c r="AA7" i="32"/>
  <c r="AB8" i="33" s="1"/>
  <c r="O4" i="32"/>
  <c r="P5" i="33" s="1"/>
  <c r="AH16" i="32"/>
  <c r="AI3" i="35" s="1"/>
  <c r="X5" i="32"/>
  <c r="Y6" i="33" s="1"/>
  <c r="I10" i="32"/>
  <c r="J11" i="33" s="1"/>
  <c r="S25" i="32"/>
  <c r="AD16" i="32"/>
  <c r="AE3" i="35" s="1"/>
  <c r="Y18" i="32"/>
  <c r="S13" i="32"/>
  <c r="T14" i="33" s="1"/>
  <c r="T15" i="32"/>
  <c r="U16" i="33" s="1"/>
  <c r="L5" i="32"/>
  <c r="M6" i="33" s="1"/>
  <c r="N22" i="32"/>
  <c r="W13" i="32"/>
  <c r="X14" i="33" s="1"/>
  <c r="S10" i="32"/>
  <c r="T11" i="33" s="1"/>
  <c r="X16" i="32"/>
  <c r="Y3" i="35" s="1"/>
  <c r="O12" i="32"/>
  <c r="P13" i="33" s="1"/>
  <c r="AA18" i="32"/>
  <c r="O2" i="32"/>
  <c r="P3" i="33" s="1"/>
  <c r="E6" i="32"/>
  <c r="F7" i="33" s="1"/>
  <c r="K23" i="32"/>
  <c r="G21" i="32"/>
  <c r="T6" i="32"/>
  <c r="U7" i="33" s="1"/>
  <c r="S22" i="32"/>
  <c r="M19" i="32"/>
  <c r="E9" i="32"/>
  <c r="F10" i="33" s="1"/>
  <c r="P14" i="32"/>
  <c r="Q15" i="33" s="1"/>
  <c r="W8" i="32"/>
  <c r="X9" i="33" s="1"/>
  <c r="T19" i="32"/>
  <c r="E18" i="32"/>
  <c r="U15" i="32"/>
  <c r="V16" i="33" s="1"/>
  <c r="Z13" i="32"/>
  <c r="AA14" i="33" s="1"/>
  <c r="J23" i="32"/>
  <c r="F25" i="32"/>
  <c r="F3" i="32"/>
  <c r="G4" i="33" s="1"/>
  <c r="O25" i="32"/>
  <c r="AB23" i="32"/>
  <c r="F14" i="32"/>
  <c r="G15" i="33" s="1"/>
  <c r="H15" i="32"/>
  <c r="I16" i="33" s="1"/>
  <c r="AH21" i="32"/>
  <c r="U17" i="32"/>
  <c r="AF23" i="32"/>
  <c r="M16" i="32"/>
  <c r="N3" i="35" s="1"/>
  <c r="AC26" i="32"/>
  <c r="Z10" i="32"/>
  <c r="AA11" i="33" s="1"/>
  <c r="Y7" i="32"/>
  <c r="Z8" i="33" s="1"/>
  <c r="E4" i="32"/>
  <c r="F5" i="33" s="1"/>
  <c r="P17" i="32"/>
  <c r="R24" i="32"/>
  <c r="M24" i="32"/>
  <c r="N7" i="35" s="1"/>
  <c r="R23" i="32"/>
  <c r="AE21" i="32"/>
  <c r="K27" i="32"/>
  <c r="W25" i="32"/>
  <c r="Q6" i="32"/>
  <c r="R7" i="33" s="1"/>
  <c r="W19" i="32"/>
  <c r="V20" i="32"/>
  <c r="AA6" i="32"/>
  <c r="AB7" i="33" s="1"/>
  <c r="H10" i="32"/>
  <c r="I11" i="33" s="1"/>
  <c r="AB7" i="32"/>
  <c r="AC8" i="33" s="1"/>
  <c r="AG4" i="32"/>
  <c r="AH5" i="33" s="1"/>
  <c r="AH25" i="32"/>
  <c r="AF6" i="32"/>
  <c r="AG7" i="33" s="1"/>
  <c r="Q7" i="32"/>
  <c r="R8" i="33" s="1"/>
  <c r="AE6" i="32"/>
  <c r="AF7" i="33" s="1"/>
  <c r="Q24" i="32"/>
  <c r="U9" i="32"/>
  <c r="V10" i="33" s="1"/>
  <c r="AA9" i="32"/>
  <c r="AB10" i="33" s="1"/>
  <c r="V26" i="32"/>
  <c r="Z19" i="32"/>
  <c r="E3" i="32"/>
  <c r="F4" i="33" s="1"/>
  <c r="S14" i="32"/>
  <c r="T15" i="33" s="1"/>
  <c r="T12" i="32"/>
  <c r="U13" i="33" s="1"/>
  <c r="D7" i="32"/>
  <c r="I7" i="32"/>
  <c r="J8" i="33" s="1"/>
  <c r="W14" i="32"/>
  <c r="X15" i="33" s="1"/>
  <c r="L23" i="32"/>
  <c r="M22" i="32"/>
  <c r="AD11" i="32"/>
  <c r="AE12" i="33" s="1"/>
  <c r="AF19" i="32"/>
  <c r="M3" i="32"/>
  <c r="N4" i="33" s="1"/>
  <c r="K22" i="32"/>
  <c r="AF20" i="32"/>
  <c r="N5" i="32"/>
  <c r="O6" i="33" s="1"/>
  <c r="V6" i="32"/>
  <c r="W7" i="33" s="1"/>
  <c r="U12" i="32"/>
  <c r="V13" i="33" s="1"/>
  <c r="AA8" i="32"/>
  <c r="AB9" i="33" s="1"/>
  <c r="J22" i="32"/>
  <c r="J25" i="32"/>
  <c r="V12" i="32"/>
  <c r="W13" i="33" s="1"/>
  <c r="K7" i="32"/>
  <c r="L8" i="33" s="1"/>
  <c r="AB19" i="32"/>
  <c r="P18" i="32"/>
  <c r="P11" i="32"/>
  <c r="Q12" i="33" s="1"/>
  <c r="R8" i="32"/>
  <c r="S9" i="33" s="1"/>
  <c r="G25" i="32"/>
  <c r="AC14" i="32"/>
  <c r="AD15" i="33" s="1"/>
  <c r="J10" i="32"/>
  <c r="K11" i="33" s="1"/>
  <c r="F10" i="32"/>
  <c r="G11" i="33" s="1"/>
  <c r="E21" i="32"/>
  <c r="AG23" i="32"/>
  <c r="V11" i="32"/>
  <c r="W12" i="33" s="1"/>
  <c r="AB10" i="32"/>
  <c r="AC11" i="33" s="1"/>
  <c r="AH5" i="32"/>
  <c r="AI6" i="33" s="1"/>
  <c r="F19" i="32"/>
  <c r="G8" i="35" s="1"/>
  <c r="AE25" i="32"/>
  <c r="AF11" i="35" s="1"/>
  <c r="U4" i="32"/>
  <c r="V5" i="33" s="1"/>
  <c r="S21" i="32"/>
  <c r="T10" i="35" s="1"/>
  <c r="AA15" i="32"/>
  <c r="AB16" i="33" s="1"/>
  <c r="F9" i="32"/>
  <c r="G10" i="33" s="1"/>
  <c r="AH17" i="32"/>
  <c r="Z2" i="32"/>
  <c r="AA3" i="33" s="1"/>
  <c r="AD21" i="32"/>
  <c r="AE10" i="35" s="1"/>
  <c r="G26" i="32"/>
  <c r="AA10" i="32"/>
  <c r="AB11" i="33" s="1"/>
  <c r="AH11" i="32"/>
  <c r="AI12" i="33" s="1"/>
  <c r="AC10" i="32"/>
  <c r="AD11" i="33" s="1"/>
  <c r="N3" i="32"/>
  <c r="O4" i="33" s="1"/>
  <c r="U19" i="32"/>
  <c r="P4" i="32"/>
  <c r="Q5" i="33" s="1"/>
  <c r="J9" i="32"/>
  <c r="K10" i="33" s="1"/>
  <c r="Q12" i="32"/>
  <c r="R13" i="33" s="1"/>
  <c r="E7" i="32"/>
  <c r="F8" i="33" s="1"/>
  <c r="Z12" i="32"/>
  <c r="AA13" i="33" s="1"/>
  <c r="S12" i="32"/>
  <c r="T13" i="33" s="1"/>
  <c r="G2" i="32"/>
  <c r="H3" i="33" s="1"/>
  <c r="W11" i="32"/>
  <c r="X12" i="33" s="1"/>
  <c r="Y27" i="32"/>
  <c r="W12" i="32"/>
  <c r="X13" i="33" s="1"/>
  <c r="S6" i="32"/>
  <c r="T7" i="33" s="1"/>
  <c r="F16" i="32"/>
  <c r="G3" i="35" s="1"/>
  <c r="Y10" i="32"/>
  <c r="Z11" i="33" s="1"/>
  <c r="K18" i="32"/>
  <c r="F23" i="32"/>
  <c r="W18" i="32"/>
  <c r="AG16" i="32"/>
  <c r="AH3" i="35" s="1"/>
  <c r="H24" i="32"/>
  <c r="D23" i="32"/>
  <c r="V19" i="32"/>
  <c r="E12" i="32"/>
  <c r="F13" i="33" s="1"/>
  <c r="V16" i="32"/>
  <c r="W3" i="35" s="1"/>
  <c r="T18" i="32"/>
  <c r="AA24" i="32"/>
  <c r="J17" i="32"/>
  <c r="U7" i="32"/>
  <c r="V8" i="33" s="1"/>
  <c r="S18" i="32"/>
  <c r="O26" i="32"/>
  <c r="X15" i="32"/>
  <c r="Y16" i="33" s="1"/>
  <c r="AA14" i="32"/>
  <c r="AB15" i="33" s="1"/>
  <c r="S23" i="32"/>
  <c r="AH20" i="32"/>
  <c r="W2" i="32"/>
  <c r="X3" i="33" s="1"/>
  <c r="N13" i="32"/>
  <c r="O14" i="33" s="1"/>
  <c r="AF18" i="32"/>
  <c r="K21" i="32"/>
  <c r="D15" i="32"/>
  <c r="AD8" i="32"/>
  <c r="AE9" i="33" s="1"/>
  <c r="R5" i="32"/>
  <c r="S6" i="33" s="1"/>
  <c r="T13" i="32"/>
  <c r="U14" i="33" s="1"/>
  <c r="J27" i="32"/>
  <c r="V7" i="32"/>
  <c r="W8" i="33" s="1"/>
  <c r="H4" i="32"/>
  <c r="I5" i="33" s="1"/>
  <c r="H21" i="32"/>
  <c r="I8" i="32"/>
  <c r="J9" i="33" s="1"/>
  <c r="X13" i="32"/>
  <c r="Y14" i="33" s="1"/>
  <c r="AC11" i="32"/>
  <c r="AD12" i="33" s="1"/>
  <c r="L3" i="32"/>
  <c r="M4" i="33" s="1"/>
  <c r="I17" i="32"/>
  <c r="F24" i="32"/>
  <c r="AG18" i="32"/>
  <c r="I22" i="32"/>
  <c r="Q18" i="32"/>
  <c r="T9" i="32"/>
  <c r="U10" i="33" s="1"/>
  <c r="V15" i="32"/>
  <c r="W16" i="33" s="1"/>
  <c r="T20" i="32"/>
  <c r="T16" i="32"/>
  <c r="U3" i="35" s="1"/>
  <c r="Y25" i="32"/>
  <c r="AE19" i="32"/>
  <c r="L15" i="32"/>
  <c r="M16" i="33" s="1"/>
  <c r="V9" i="32"/>
  <c r="W10" i="33" s="1"/>
  <c r="L17" i="32"/>
  <c r="G15" i="32"/>
  <c r="H16" i="33" s="1"/>
  <c r="V10" i="32"/>
  <c r="W11" i="33" s="1"/>
  <c r="G7" i="32"/>
  <c r="H8" i="33" s="1"/>
  <c r="AE17" i="32"/>
  <c r="H16" i="32"/>
  <c r="I3" i="35" s="1"/>
  <c r="E16" i="32"/>
  <c r="F3" i="35" s="1"/>
  <c r="AG17" i="32"/>
  <c r="H18" i="32"/>
  <c r="E11" i="32"/>
  <c r="F12" i="33" s="1"/>
  <c r="H19" i="32"/>
  <c r="I8" i="35" s="1"/>
  <c r="S2" i="32"/>
  <c r="T3" i="33" s="1"/>
  <c r="AH8" i="32"/>
  <c r="AI9" i="33" s="1"/>
  <c r="I11" i="32"/>
  <c r="J12" i="33" s="1"/>
  <c r="F11" i="32"/>
  <c r="G12" i="33" s="1"/>
  <c r="W24" i="32"/>
  <c r="AC9" i="32"/>
  <c r="AD10" i="33" s="1"/>
  <c r="D2" i="32"/>
  <c r="O14" i="32"/>
  <c r="P15" i="33" s="1"/>
  <c r="AC21" i="32"/>
  <c r="AB5" i="32"/>
  <c r="AC6" i="33" s="1"/>
  <c r="O13" i="32"/>
  <c r="P14" i="33" s="1"/>
  <c r="D26" i="32"/>
  <c r="R14" i="32"/>
  <c r="S15" i="33" s="1"/>
  <c r="AE23" i="32"/>
  <c r="R2" i="32"/>
  <c r="S3" i="33" s="1"/>
  <c r="AF13" i="32"/>
  <c r="AG14" i="33" s="1"/>
  <c r="P10" i="32"/>
  <c r="Q11" i="33" s="1"/>
  <c r="T27" i="32"/>
  <c r="Q9" i="32"/>
  <c r="R10" i="33" s="1"/>
  <c r="AD23" i="32"/>
  <c r="U26" i="32"/>
  <c r="S7" i="32"/>
  <c r="T8" i="33" s="1"/>
  <c r="AG5" i="32"/>
  <c r="AH6" i="33" s="1"/>
  <c r="Q8" i="32"/>
  <c r="R9" i="33" s="1"/>
  <c r="L19" i="32"/>
  <c r="AB3" i="32"/>
  <c r="AC4" i="33" s="1"/>
  <c r="Z4" i="32"/>
  <c r="AA5" i="33" s="1"/>
  <c r="P20" i="32"/>
  <c r="Z23" i="32"/>
  <c r="D10" i="32"/>
  <c r="D18" i="32"/>
  <c r="AE3" i="32"/>
  <c r="AF4" i="33" s="1"/>
  <c r="Z5" i="32"/>
  <c r="AA6" i="33" s="1"/>
  <c r="I20" i="32"/>
  <c r="R17" i="32"/>
  <c r="E10" i="32"/>
  <c r="F11" i="33" s="1"/>
  <c r="V2" i="32"/>
  <c r="W3" i="33" s="1"/>
  <c r="D27" i="32"/>
  <c r="W10" i="32"/>
  <c r="X11" i="33" s="1"/>
  <c r="Y19" i="32"/>
  <c r="H20" i="32"/>
  <c r="I2" i="32"/>
  <c r="J3" i="33" s="1"/>
  <c r="O15" i="32"/>
  <c r="P16" i="33" s="1"/>
  <c r="E15" i="32"/>
  <c r="F16" i="33" s="1"/>
  <c r="X26" i="32"/>
  <c r="J6" i="32"/>
  <c r="K7" i="33" s="1"/>
  <c r="R3" i="32"/>
  <c r="S4" i="33" s="1"/>
  <c r="AH18" i="32"/>
  <c r="AF10" i="32"/>
  <c r="AG11" i="33" s="1"/>
  <c r="U18" i="32"/>
  <c r="U16" i="32"/>
  <c r="V3" i="35" s="1"/>
  <c r="AC27" i="32"/>
  <c r="AH4" i="32"/>
  <c r="AI5" i="33" s="1"/>
  <c r="AB12" i="32"/>
  <c r="AC13" i="33" s="1"/>
  <c r="AA21" i="32"/>
  <c r="S17" i="32"/>
  <c r="J5" i="32"/>
  <c r="K6" i="33" s="1"/>
  <c r="AB24" i="32"/>
  <c r="AC7" i="35" s="1"/>
  <c r="N15" i="32"/>
  <c r="O16" i="33" s="1"/>
  <c r="D9" i="32"/>
  <c r="AB18" i="32"/>
  <c r="AC6" i="35" s="1"/>
  <c r="AE26" i="32"/>
  <c r="Q13" i="32"/>
  <c r="R14" i="33" s="1"/>
  <c r="L7" i="32"/>
  <c r="M8" i="33" s="1"/>
  <c r="Z25" i="32"/>
  <c r="AC20" i="32"/>
  <c r="L26" i="32"/>
  <c r="Q25" i="32"/>
  <c r="Y13" i="32"/>
  <c r="Z14" i="33" s="1"/>
  <c r="P16" i="32"/>
  <c r="Q3" i="35" s="1"/>
  <c r="Y5" i="32"/>
  <c r="Z6" i="33" s="1"/>
  <c r="Y12" i="32"/>
  <c r="Z13" i="33" s="1"/>
  <c r="S27" i="32"/>
  <c r="X21" i="32"/>
  <c r="Y9" i="32"/>
  <c r="Z10" i="33" s="1"/>
  <c r="R16" i="32"/>
  <c r="S3" i="35" s="1"/>
  <c r="AG2" i="32"/>
  <c r="AH3" i="33" s="1"/>
  <c r="AB11" i="32"/>
  <c r="AC12" i="33" s="1"/>
  <c r="AB2" i="32"/>
  <c r="AC3" i="33" s="1"/>
  <c r="Z27" i="32"/>
  <c r="U13" i="32"/>
  <c r="V14" i="33" s="1"/>
  <c r="D22" i="32"/>
  <c r="AG13" i="32"/>
  <c r="AH14" i="33" s="1"/>
  <c r="W26" i="32"/>
  <c r="Q5" i="32"/>
  <c r="R6" i="33" s="1"/>
  <c r="AH10" i="32"/>
  <c r="AI11" i="33" s="1"/>
  <c r="X11" i="32"/>
  <c r="Y12" i="33" s="1"/>
  <c r="W7" i="32"/>
  <c r="X8" i="33" s="1"/>
  <c r="AB4" i="32"/>
  <c r="AC5" i="33" s="1"/>
  <c r="Z26" i="32"/>
  <c r="AB22" i="32"/>
  <c r="W23" i="32"/>
  <c r="E23" i="32"/>
  <c r="L11" i="32"/>
  <c r="M12" i="33" s="1"/>
  <c r="D17" i="32"/>
  <c r="P7" i="32"/>
  <c r="Q8" i="33" s="1"/>
  <c r="O19" i="32"/>
  <c r="L10" i="32"/>
  <c r="M11" i="33" s="1"/>
  <c r="N25" i="32"/>
  <c r="AD25" i="32"/>
  <c r="R7" i="32"/>
  <c r="S8" i="33" s="1"/>
  <c r="T4" i="32"/>
  <c r="U5" i="33" s="1"/>
  <c r="W16" i="32"/>
  <c r="X3" i="35" s="1"/>
  <c r="AA16" i="32"/>
  <c r="AB3" i="35" s="1"/>
  <c r="G27" i="32"/>
  <c r="Z21" i="32"/>
  <c r="Z15" i="32"/>
  <c r="AA16" i="33" s="1"/>
  <c r="V5" i="32"/>
  <c r="W6" i="33" s="1"/>
  <c r="R10" i="32"/>
  <c r="S11" i="33" s="1"/>
  <c r="K12" i="32"/>
  <c r="L13" i="33" s="1"/>
  <c r="V13" i="32"/>
  <c r="W14" i="33" s="1"/>
  <c r="X22" i="32"/>
  <c r="AF7" i="32"/>
  <c r="AG8" i="33" s="1"/>
  <c r="K17" i="32"/>
  <c r="L5" i="35" s="1"/>
  <c r="X6" i="32"/>
  <c r="Y7" i="33" s="1"/>
  <c r="N23" i="32"/>
  <c r="O4" i="35" s="1"/>
  <c r="AD2" i="32"/>
  <c r="AE3" i="33" s="1"/>
  <c r="L4" i="32"/>
  <c r="M5" i="33" s="1"/>
  <c r="H8" i="32"/>
  <c r="I9" i="33" s="1"/>
  <c r="K11" i="32"/>
  <c r="L12" i="33" s="1"/>
  <c r="G4" i="32"/>
  <c r="H5" i="33" s="1"/>
  <c r="D6" i="32"/>
  <c r="AH19" i="32"/>
  <c r="W9" i="32"/>
  <c r="X10" i="33" s="1"/>
  <c r="X8" i="32"/>
  <c r="Y9" i="33" s="1"/>
  <c r="AB6" i="32"/>
  <c r="AC7" i="33" s="1"/>
  <c r="AG15" i="32"/>
  <c r="AH16" i="33" s="1"/>
  <c r="R6" i="32"/>
  <c r="S7" i="33" s="1"/>
  <c r="T26" i="32"/>
  <c r="AC5" i="32"/>
  <c r="AD6" i="33" s="1"/>
  <c r="G3" i="32"/>
  <c r="H4" i="33" s="1"/>
  <c r="I25" i="32"/>
  <c r="T25" i="32"/>
  <c r="AC3" i="32"/>
  <c r="AD4" i="33" s="1"/>
  <c r="AG24" i="32"/>
  <c r="E8" i="32"/>
  <c r="F9" i="33" s="1"/>
  <c r="Y15" i="32"/>
  <c r="Z16" i="33" s="1"/>
  <c r="AB8" i="32"/>
  <c r="AC9" i="33" s="1"/>
  <c r="E20" i="32"/>
  <c r="G13" i="32"/>
  <c r="H14" i="33" s="1"/>
  <c r="J4" i="32"/>
  <c r="K5" i="33" s="1"/>
  <c r="N11" i="32"/>
  <c r="O12" i="33" s="1"/>
  <c r="O20" i="32"/>
  <c r="J2" i="32"/>
  <c r="K3" i="33" s="1"/>
  <c r="X3" i="32"/>
  <c r="Y4" i="33" s="1"/>
  <c r="Q22" i="32"/>
  <c r="Q15" i="32"/>
  <c r="R16" i="33" s="1"/>
  <c r="T5" i="32"/>
  <c r="U6" i="33" s="1"/>
  <c r="M18" i="32"/>
  <c r="T2" i="32"/>
  <c r="U3" i="33" s="1"/>
  <c r="M26" i="32"/>
  <c r="AG25" i="32"/>
  <c r="O27" i="32"/>
  <c r="Z6" i="32"/>
  <c r="AA7" i="33" s="1"/>
  <c r="AF24" i="32"/>
  <c r="Z16" i="32"/>
  <c r="AA3" i="35" s="1"/>
  <c r="R27" i="32"/>
  <c r="P26" i="32"/>
  <c r="Q20" i="32"/>
  <c r="D21" i="32"/>
  <c r="AD18" i="32"/>
  <c r="Q27" i="32"/>
  <c r="M7" i="32"/>
  <c r="N8" i="33" s="1"/>
  <c r="I5" i="32"/>
  <c r="J6" i="33" s="1"/>
  <c r="G24" i="32"/>
  <c r="U10" i="32"/>
  <c r="V11" i="33" s="1"/>
  <c r="AB26" i="32"/>
  <c r="G20" i="32"/>
  <c r="R9" i="32"/>
  <c r="S10" i="33" s="1"/>
  <c r="AH7" i="32"/>
  <c r="AI8" i="33" s="1"/>
  <c r="Z8" i="32"/>
  <c r="AA9" i="33" s="1"/>
  <c r="AE7" i="32"/>
  <c r="AF8" i="33" s="1"/>
  <c r="AH6" i="32"/>
  <c r="AI7" i="33" s="1"/>
  <c r="X9" i="32"/>
  <c r="Y10" i="33" s="1"/>
  <c r="I18" i="32"/>
  <c r="AH14" i="32"/>
  <c r="AI15" i="33" s="1"/>
  <c r="P24" i="32"/>
  <c r="J7" i="32"/>
  <c r="K8" i="33" s="1"/>
  <c r="V23" i="32"/>
  <c r="Z11" i="32"/>
  <c r="AA12" i="33" s="1"/>
  <c r="E5" i="32"/>
  <c r="F6" i="33" s="1"/>
  <c r="AC17" i="32"/>
  <c r="AD5" i="35" s="1"/>
  <c r="K3" i="32"/>
  <c r="L4" i="33" s="1"/>
  <c r="AA2" i="32"/>
  <c r="AB3" i="33" s="1"/>
  <c r="T3" i="32"/>
  <c r="U4" i="33" s="1"/>
  <c r="S3" i="32"/>
  <c r="T4" i="33" s="1"/>
  <c r="L18" i="32"/>
  <c r="P27" i="32"/>
  <c r="AH24" i="32"/>
  <c r="X25" i="32"/>
  <c r="Z7" i="32"/>
  <c r="AA8" i="33" s="1"/>
  <c r="AH3" i="32"/>
  <c r="AI4" i="33" s="1"/>
  <c r="L14" i="32"/>
  <c r="M15" i="33" s="1"/>
  <c r="H17" i="32"/>
  <c r="I5" i="35" s="1"/>
  <c r="K4" i="32"/>
  <c r="L5" i="33" s="1"/>
  <c r="D12" i="32"/>
  <c r="AA13" i="32"/>
  <c r="AB14" i="33" s="1"/>
  <c r="AB17" i="32"/>
  <c r="V14" i="32"/>
  <c r="W15" i="33" s="1"/>
  <c r="AD10" i="32"/>
  <c r="AE11" i="33" s="1"/>
  <c r="AH15" i="32"/>
  <c r="AI16" i="33" s="1"/>
  <c r="AA25" i="32"/>
  <c r="F4" i="32"/>
  <c r="G5" i="33" s="1"/>
  <c r="O6" i="32"/>
  <c r="P7" i="33" s="1"/>
  <c r="Z18" i="32"/>
  <c r="X24" i="32"/>
  <c r="G12" i="32"/>
  <c r="H13" i="33" s="1"/>
  <c r="AA22" i="32"/>
  <c r="Q21" i="32"/>
  <c r="R12" i="32"/>
  <c r="S13" i="33" s="1"/>
  <c r="O23" i="32"/>
  <c r="V25" i="32"/>
  <c r="S24" i="32"/>
  <c r="AG26" i="32"/>
  <c r="AD27" i="32"/>
  <c r="AC22" i="32"/>
  <c r="J15" i="32"/>
  <c r="K16" i="33" s="1"/>
  <c r="U20" i="32"/>
  <c r="E26" i="32"/>
  <c r="I13" i="32"/>
  <c r="J14" i="33" s="1"/>
  <c r="F13" i="32"/>
  <c r="G14" i="33" s="1"/>
  <c r="H23" i="32"/>
  <c r="I4" i="35" s="1"/>
  <c r="R26" i="32"/>
  <c r="Q26" i="32"/>
  <c r="W22" i="32"/>
  <c r="I19" i="32"/>
  <c r="AG8" i="32"/>
  <c r="AH9" i="33" s="1"/>
  <c r="O5" i="32"/>
  <c r="P6" i="33" s="1"/>
  <c r="AD4" i="32"/>
  <c r="AE5" i="33" s="1"/>
  <c r="Y3" i="32"/>
  <c r="Z4" i="33" s="1"/>
  <c r="N16" i="32"/>
  <c r="O3" i="35" s="1"/>
  <c r="X4" i="32"/>
  <c r="Y5" i="33" s="1"/>
  <c r="AG11" i="32"/>
  <c r="AH12" i="33" s="1"/>
  <c r="D20" i="32"/>
  <c r="K15" i="32"/>
  <c r="L16" i="33" s="1"/>
  <c r="I23" i="32"/>
  <c r="AB9" i="32"/>
  <c r="AC10" i="33" s="1"/>
  <c r="G10" i="32"/>
  <c r="H11" i="33" s="1"/>
  <c r="AF11" i="32"/>
  <c r="AG12" i="33" s="1"/>
  <c r="F2" i="32"/>
  <c r="G3" i="33" s="1"/>
  <c r="AB13" i="32"/>
  <c r="AC14" i="33" s="1"/>
  <c r="K25" i="32"/>
  <c r="O3" i="32"/>
  <c r="P4" i="33" s="1"/>
  <c r="O7" i="32"/>
  <c r="P8" i="33" s="1"/>
  <c r="P8" i="32"/>
  <c r="Q9" i="33" s="1"/>
  <c r="T14" i="32"/>
  <c r="U15" i="33" s="1"/>
  <c r="F15" i="32"/>
  <c r="G16" i="33" s="1"/>
  <c r="L21" i="32"/>
  <c r="AA5" i="32"/>
  <c r="AB6" i="33" s="1"/>
  <c r="E24" i="32"/>
  <c r="T24" i="32"/>
  <c r="V4" i="32"/>
  <c r="W5" i="33" s="1"/>
  <c r="N24" i="32"/>
  <c r="M27" i="32"/>
  <c r="Q3" i="32"/>
  <c r="R4" i="33" s="1"/>
  <c r="U8" i="32"/>
  <c r="V9" i="33" s="1"/>
  <c r="AF8" i="32"/>
  <c r="AG9" i="33" s="1"/>
  <c r="AF26" i="32"/>
  <c r="G18" i="32"/>
  <c r="T7" i="32"/>
  <c r="U8" i="33" s="1"/>
  <c r="AE9" i="32"/>
  <c r="AF10" i="33" s="1"/>
  <c r="J18" i="32"/>
  <c r="X27" i="32"/>
  <c r="AH13" i="32"/>
  <c r="AI14" i="33" s="1"/>
  <c r="K16" i="32"/>
  <c r="L3" i="35" s="1"/>
  <c r="AA3" i="32"/>
  <c r="AB4" i="33" s="1"/>
  <c r="H5" i="32"/>
  <c r="I6" i="33" s="1"/>
  <c r="N2" i="32"/>
  <c r="O3" i="33" s="1"/>
  <c r="Z22" i="32"/>
  <c r="R21" i="32"/>
  <c r="W15" i="32"/>
  <c r="X16" i="33" s="1"/>
  <c r="L16" i="32"/>
  <c r="M3" i="35" s="1"/>
  <c r="AD17" i="32"/>
  <c r="AE5" i="35" s="1"/>
  <c r="N6" i="32"/>
  <c r="O7" i="33" s="1"/>
  <c r="U24" i="32"/>
  <c r="O11" i="32"/>
  <c r="P12" i="33" s="1"/>
  <c r="V18" i="32"/>
  <c r="D3" i="32"/>
  <c r="AH26" i="32"/>
  <c r="AB25" i="32"/>
  <c r="V27" i="32"/>
  <c r="L27" i="32"/>
  <c r="E17" i="32"/>
  <c r="F5" i="35" s="1"/>
  <c r="AE16" i="32"/>
  <c r="AF3" i="35" s="1"/>
  <c r="Q4" i="32"/>
  <c r="R5" i="33" s="1"/>
  <c r="U5" i="32"/>
  <c r="V6" i="33" s="1"/>
  <c r="M10" i="32"/>
  <c r="N11" i="33" s="1"/>
  <c r="L235" i="32"/>
  <c r="M128" i="33" s="1"/>
  <c r="L243" i="32"/>
  <c r="M136" i="33" s="1"/>
  <c r="U235" i="32"/>
  <c r="V128" i="33" s="1"/>
  <c r="O236" i="32"/>
  <c r="P129" i="33" s="1"/>
  <c r="L237" i="32"/>
  <c r="M130" i="33" s="1"/>
  <c r="V241" i="32"/>
  <c r="W134" i="33" s="1"/>
  <c r="N236" i="32"/>
  <c r="O129" i="33" s="1"/>
  <c r="I241" i="32"/>
  <c r="J134" i="33" s="1"/>
  <c r="D243" i="32"/>
  <c r="S243" i="32"/>
  <c r="T136" i="33" s="1"/>
  <c r="S242" i="32"/>
  <c r="T135" i="33" s="1"/>
  <c r="Q238" i="32"/>
  <c r="R131" i="33" s="1"/>
  <c r="N237" i="32"/>
  <c r="O130" i="33" s="1"/>
  <c r="R238" i="32"/>
  <c r="S131" i="33" s="1"/>
  <c r="D241" i="32"/>
  <c r="P243" i="32"/>
  <c r="Q136" i="33" s="1"/>
  <c r="X237" i="32"/>
  <c r="Y130" i="33" s="1"/>
  <c r="J241" i="32"/>
  <c r="K134" i="33" s="1"/>
  <c r="W236" i="32"/>
  <c r="X129" i="33" s="1"/>
  <c r="O239" i="32"/>
  <c r="P132" i="33" s="1"/>
  <c r="Q239" i="32"/>
  <c r="R132" i="33" s="1"/>
  <c r="Q236" i="32"/>
  <c r="R129" i="33" s="1"/>
  <c r="O238" i="32"/>
  <c r="P131" i="33" s="1"/>
  <c r="F241" i="32"/>
  <c r="G134" i="33" s="1"/>
  <c r="J235" i="32"/>
  <c r="K128" i="33" s="1"/>
  <c r="D237" i="32"/>
  <c r="R243" i="32"/>
  <c r="S136" i="33" s="1"/>
  <c r="J239" i="32"/>
  <c r="K132" i="33" s="1"/>
  <c r="L241" i="32"/>
  <c r="M134" i="33" s="1"/>
  <c r="M241" i="32"/>
  <c r="N134" i="33" s="1"/>
  <c r="S240" i="32"/>
  <c r="T133" i="33" s="1"/>
  <c r="U234" i="32"/>
  <c r="V127" i="33" s="1"/>
  <c r="L236" i="32"/>
  <c r="M129" i="33" s="1"/>
  <c r="F243" i="32"/>
  <c r="G136" i="33" s="1"/>
  <c r="R240" i="32"/>
  <c r="S133" i="33" s="1"/>
  <c r="W241" i="32"/>
  <c r="X134" i="33" s="1"/>
  <c r="F242" i="32"/>
  <c r="G135" i="33" s="1"/>
  <c r="T240" i="32"/>
  <c r="U133" i="33" s="1"/>
  <c r="W243" i="32"/>
  <c r="X136" i="33" s="1"/>
  <c r="E239" i="32"/>
  <c r="F132" i="33" s="1"/>
  <c r="V243" i="32"/>
  <c r="W136" i="33" s="1"/>
  <c r="M242" i="32"/>
  <c r="N135" i="33" s="1"/>
  <c r="I239" i="32"/>
  <c r="J132" i="33" s="1"/>
  <c r="M243" i="32"/>
  <c r="N136" i="33" s="1"/>
  <c r="E236" i="32"/>
  <c r="F129" i="33" s="1"/>
  <c r="R242" i="32"/>
  <c r="S135" i="33" s="1"/>
  <c r="F239" i="32"/>
  <c r="G132" i="33" s="1"/>
  <c r="G234" i="32"/>
  <c r="H127" i="33" s="1"/>
  <c r="M234" i="32"/>
  <c r="N127" i="33" s="1"/>
  <c r="T237" i="32"/>
  <c r="U130" i="33" s="1"/>
  <c r="H238" i="32"/>
  <c r="I131" i="33" s="1"/>
  <c r="P242" i="32"/>
  <c r="Q135" i="33" s="1"/>
  <c r="I237" i="32"/>
  <c r="J130" i="33" s="1"/>
  <c r="M239" i="32"/>
  <c r="N132" i="33" s="1"/>
  <c r="I236" i="32"/>
  <c r="J129" i="33" s="1"/>
  <c r="O234" i="32"/>
  <c r="P127" i="33" s="1"/>
  <c r="X234" i="32"/>
  <c r="Y127" i="33" s="1"/>
  <c r="H236" i="32"/>
  <c r="I129" i="33" s="1"/>
  <c r="V237" i="32"/>
  <c r="W130" i="33" s="1"/>
  <c r="S234" i="32"/>
  <c r="T127" i="33" s="1"/>
  <c r="L238" i="32"/>
  <c r="M131" i="33" s="1"/>
  <c r="J236" i="32"/>
  <c r="K129" i="33" s="1"/>
  <c r="X239" i="32"/>
  <c r="Y132" i="33" s="1"/>
  <c r="J240" i="32"/>
  <c r="K133" i="33" s="1"/>
  <c r="K235" i="32"/>
  <c r="L128" i="33" s="1"/>
  <c r="G235" i="32"/>
  <c r="H128" i="33" s="1"/>
  <c r="X238" i="32"/>
  <c r="Y131" i="33" s="1"/>
  <c r="W240" i="32"/>
  <c r="X133" i="33" s="1"/>
  <c r="N234" i="32"/>
  <c r="O127" i="33" s="1"/>
  <c r="H241" i="32"/>
  <c r="I134" i="33" s="1"/>
  <c r="J234" i="32"/>
  <c r="K127" i="33" s="1"/>
  <c r="S237" i="32"/>
  <c r="T130" i="33" s="1"/>
  <c r="U237" i="32"/>
  <c r="V130" i="33" s="1"/>
  <c r="E237" i="32"/>
  <c r="F130" i="33" s="1"/>
  <c r="V240" i="32"/>
  <c r="W133" i="33" s="1"/>
  <c r="K237" i="32"/>
  <c r="L130" i="33" s="1"/>
  <c r="G237" i="32"/>
  <c r="H130" i="33" s="1"/>
  <c r="I238" i="32"/>
  <c r="J131" i="33" s="1"/>
  <c r="D238" i="32"/>
  <c r="U240" i="32"/>
  <c r="V133" i="33" s="1"/>
  <c r="V235" i="32"/>
  <c r="W128" i="33" s="1"/>
  <c r="T242" i="32"/>
  <c r="U135" i="33" s="1"/>
  <c r="M237" i="32"/>
  <c r="N130" i="33" s="1"/>
  <c r="N238" i="32"/>
  <c r="O131" i="33" s="1"/>
  <c r="U239" i="32"/>
  <c r="V132" i="33" s="1"/>
  <c r="S241" i="32"/>
  <c r="T134" i="33" s="1"/>
  <c r="N241" i="32"/>
  <c r="O134" i="33" s="1"/>
  <c r="G240" i="32"/>
  <c r="H133" i="33" s="1"/>
  <c r="R235" i="32"/>
  <c r="S128" i="33" s="1"/>
  <c r="X240" i="32"/>
  <c r="Y133" i="33" s="1"/>
  <c r="T236" i="32"/>
  <c r="U129" i="33" s="1"/>
  <c r="N243" i="32"/>
  <c r="O136" i="33" s="1"/>
  <c r="G239" i="32"/>
  <c r="H132" i="33" s="1"/>
  <c r="E235" i="32"/>
  <c r="F128" i="33" s="1"/>
  <c r="M238" i="32"/>
  <c r="N131" i="33" s="1"/>
  <c r="G243" i="32"/>
  <c r="H136" i="33" s="1"/>
  <c r="G241" i="32"/>
  <c r="H134" i="33" s="1"/>
  <c r="V236" i="32"/>
  <c r="W129" i="33" s="1"/>
  <c r="L234" i="32"/>
  <c r="M127" i="33" s="1"/>
  <c r="K234" i="32"/>
  <c r="L127" i="33" s="1"/>
  <c r="P235" i="32"/>
  <c r="Q128" i="33" s="1"/>
  <c r="Q243" i="32"/>
  <c r="R136" i="33" s="1"/>
  <c r="K236" i="32"/>
  <c r="L129" i="33" s="1"/>
  <c r="F236" i="32"/>
  <c r="G129" i="33" s="1"/>
  <c r="F238" i="32"/>
  <c r="G131" i="33" s="1"/>
  <c r="Q242" i="32"/>
  <c r="R135" i="33" s="1"/>
  <c r="R239" i="32"/>
  <c r="S132" i="33" s="1"/>
  <c r="X243" i="32"/>
  <c r="Y136" i="33" s="1"/>
  <c r="P240" i="32"/>
  <c r="Q133" i="33" s="1"/>
  <c r="P241" i="32"/>
  <c r="Q134" i="33" s="1"/>
  <c r="X235" i="32"/>
  <c r="Y128" i="33" s="1"/>
  <c r="Q234" i="32"/>
  <c r="R127" i="33" s="1"/>
  <c r="R237" i="32"/>
  <c r="S130" i="33" s="1"/>
  <c r="F237" i="32"/>
  <c r="G130" i="33" s="1"/>
  <c r="J237" i="32"/>
  <c r="K130" i="33" s="1"/>
  <c r="G238" i="32"/>
  <c r="H131" i="33" s="1"/>
  <c r="H243" i="32"/>
  <c r="I136" i="33" s="1"/>
  <c r="H239" i="32"/>
  <c r="I132" i="33" s="1"/>
  <c r="U236" i="32"/>
  <c r="V129" i="33" s="1"/>
  <c r="N240" i="32"/>
  <c r="O133" i="33" s="1"/>
  <c r="E241" i="32"/>
  <c r="F134" i="33" s="1"/>
  <c r="P237" i="32"/>
  <c r="Q130" i="33" s="1"/>
  <c r="K241" i="32"/>
  <c r="L134" i="33" s="1"/>
  <c r="F235" i="32"/>
  <c r="G128" i="33" s="1"/>
  <c r="L240" i="32"/>
  <c r="M133" i="33" s="1"/>
  <c r="S239" i="32"/>
  <c r="T132" i="33" s="1"/>
  <c r="R241" i="32"/>
  <c r="S134" i="33" s="1"/>
  <c r="X241" i="32"/>
  <c r="Y134" i="33" s="1"/>
  <c r="O242" i="32"/>
  <c r="P135" i="33" s="1"/>
  <c r="N242" i="32"/>
  <c r="O135" i="33" s="1"/>
  <c r="O240" i="32"/>
  <c r="P133" i="33" s="1"/>
  <c r="O235" i="32"/>
  <c r="P128" i="33" s="1"/>
  <c r="K238" i="32"/>
  <c r="L131" i="33" s="1"/>
  <c r="E238" i="32"/>
  <c r="F131" i="33" s="1"/>
  <c r="U238" i="32"/>
  <c r="V131" i="33" s="1"/>
  <c r="O237" i="32"/>
  <c r="P130" i="33" s="1"/>
  <c r="E243" i="32"/>
  <c r="F136" i="33" s="1"/>
  <c r="P238" i="32"/>
  <c r="Q131" i="33" s="1"/>
  <c r="F234" i="32"/>
  <c r="G127" i="33" s="1"/>
  <c r="Q235" i="32"/>
  <c r="R128" i="33" s="1"/>
  <c r="I234" i="32"/>
  <c r="J127" i="33" s="1"/>
  <c r="H242" i="32"/>
  <c r="I135" i="33" s="1"/>
  <c r="D236" i="32"/>
  <c r="Q237" i="32"/>
  <c r="R130" i="33" s="1"/>
  <c r="J242" i="32"/>
  <c r="K135" i="33" s="1"/>
  <c r="L239" i="32"/>
  <c r="M132" i="33" s="1"/>
  <c r="H237" i="32"/>
  <c r="I130" i="33" s="1"/>
  <c r="W238" i="32"/>
  <c r="X131" i="33" s="1"/>
  <c r="R234" i="32"/>
  <c r="S127" i="33" s="1"/>
  <c r="G236" i="32"/>
  <c r="H129" i="33" s="1"/>
  <c r="I242" i="32"/>
  <c r="J135" i="33" s="1"/>
  <c r="I243" i="32"/>
  <c r="J136" i="33" s="1"/>
  <c r="S236" i="32"/>
  <c r="T129" i="33" s="1"/>
  <c r="N235" i="32"/>
  <c r="O128" i="33" s="1"/>
  <c r="W234" i="32"/>
  <c r="X127" i="33" s="1"/>
  <c r="T234" i="32"/>
  <c r="U127" i="33" s="1"/>
  <c r="X236" i="32"/>
  <c r="Y129" i="33" s="1"/>
  <c r="P236" i="32"/>
  <c r="Q129" i="33" s="1"/>
  <c r="I235" i="32"/>
  <c r="J128" i="33" s="1"/>
  <c r="U242" i="32"/>
  <c r="V135" i="33" s="1"/>
  <c r="T239" i="32"/>
  <c r="U132" i="33" s="1"/>
  <c r="H240" i="32"/>
  <c r="I133" i="33" s="1"/>
  <c r="E234" i="32"/>
  <c r="F127" i="33" s="1"/>
  <c r="J243" i="32"/>
  <c r="K136" i="33" s="1"/>
  <c r="V239" i="32"/>
  <c r="W132" i="33" s="1"/>
  <c r="V242" i="32"/>
  <c r="W135" i="33" s="1"/>
  <c r="W242" i="32"/>
  <c r="X135" i="33" s="1"/>
  <c r="N239" i="32"/>
  <c r="O132" i="33" s="1"/>
  <c r="T238" i="32"/>
  <c r="U131" i="33" s="1"/>
  <c r="U241" i="32"/>
  <c r="V134" i="33" s="1"/>
  <c r="S238" i="32"/>
  <c r="T131" i="33" s="1"/>
  <c r="K240" i="32"/>
  <c r="L133" i="33" s="1"/>
  <c r="I240" i="32"/>
  <c r="J133" i="33" s="1"/>
  <c r="D235" i="32"/>
  <c r="T243" i="32"/>
  <c r="U136" i="33" s="1"/>
  <c r="E242" i="32"/>
  <c r="F135" i="33" s="1"/>
  <c r="R236" i="32"/>
  <c r="S129" i="33" s="1"/>
  <c r="O241" i="32"/>
  <c r="P134" i="33" s="1"/>
  <c r="T241" i="32"/>
  <c r="U134" i="33" s="1"/>
  <c r="J238" i="32"/>
  <c r="K131" i="33" s="1"/>
  <c r="X242" i="32"/>
  <c r="Y135" i="33" s="1"/>
  <c r="V238" i="32"/>
  <c r="W131" i="33" s="1"/>
  <c r="P234" i="32"/>
  <c r="Q127" i="33" s="1"/>
  <c r="O243" i="32"/>
  <c r="P136" i="33" s="1"/>
  <c r="D240" i="32"/>
  <c r="M240" i="32"/>
  <c r="N133" i="33" s="1"/>
  <c r="V234" i="32"/>
  <c r="W127" i="33" s="1"/>
  <c r="Q241" i="32"/>
  <c r="R134" i="33" s="1"/>
  <c r="W237" i="32"/>
  <c r="X130" i="33" s="1"/>
  <c r="H234" i="32"/>
  <c r="I127" i="33" s="1"/>
  <c r="M235" i="32"/>
  <c r="N128" i="33" s="1"/>
  <c r="T235" i="32"/>
  <c r="U128" i="33" s="1"/>
  <c r="W239" i="32"/>
  <c r="X132" i="33" s="1"/>
  <c r="D239" i="32"/>
  <c r="K243" i="32"/>
  <c r="L136" i="33" s="1"/>
  <c r="E240" i="32"/>
  <c r="F133" i="33" s="1"/>
  <c r="K242" i="32"/>
  <c r="L135" i="33" s="1"/>
  <c r="G242" i="32"/>
  <c r="H135" i="33" s="1"/>
  <c r="D234" i="32"/>
  <c r="D242" i="32"/>
  <c r="U243" i="32"/>
  <c r="V136" i="33" s="1"/>
  <c r="Q240" i="32"/>
  <c r="R133" i="33" s="1"/>
  <c r="S235" i="32"/>
  <c r="T128" i="33" s="1"/>
  <c r="P239" i="32"/>
  <c r="Q132" i="33" s="1"/>
  <c r="F240" i="32"/>
  <c r="G133" i="33" s="1"/>
  <c r="W235" i="32"/>
  <c r="X128" i="33" s="1"/>
  <c r="H235" i="32"/>
  <c r="I128" i="33" s="1"/>
  <c r="L242" i="32"/>
  <c r="M135" i="33" s="1"/>
  <c r="K239" i="32"/>
  <c r="L132" i="33" s="1"/>
  <c r="M236" i="32"/>
  <c r="N129" i="33" s="1"/>
  <c r="E125" i="33"/>
  <c r="D125" i="33" s="1"/>
  <c r="AI231" i="32"/>
  <c r="AJ231" i="32" s="1"/>
  <c r="AI221" i="32"/>
  <c r="AJ221" i="32" s="1"/>
  <c r="E105" i="35"/>
  <c r="AI220" i="32"/>
  <c r="AJ220" i="32" s="1"/>
  <c r="E104" i="35"/>
  <c r="D104" i="35" s="1"/>
  <c r="AI207" i="32"/>
  <c r="AJ207" i="32" s="1"/>
  <c r="E91" i="35"/>
  <c r="D91" i="35" s="1"/>
  <c r="E97" i="35"/>
  <c r="D97" i="35" s="1"/>
  <c r="AI213" i="32"/>
  <c r="AJ213" i="32" s="1"/>
  <c r="M76" i="32"/>
  <c r="N55" i="33" s="1"/>
  <c r="J80" i="32"/>
  <c r="K59" i="33" s="1"/>
  <c r="K72" i="32"/>
  <c r="L51" i="33" s="1"/>
  <c r="U85" i="32"/>
  <c r="V64" i="33" s="1"/>
  <c r="W80" i="32"/>
  <c r="X59" i="33" s="1"/>
  <c r="F81" i="32"/>
  <c r="G60" i="33" s="1"/>
  <c r="M85" i="32"/>
  <c r="N64" i="33" s="1"/>
  <c r="M88" i="32"/>
  <c r="N25" i="35" s="1"/>
  <c r="O73" i="32"/>
  <c r="P52" i="33" s="1"/>
  <c r="X73" i="32"/>
  <c r="Y52" i="33" s="1"/>
  <c r="W70" i="32"/>
  <c r="X49" i="33" s="1"/>
  <c r="S87" i="32"/>
  <c r="T66" i="33" s="1"/>
  <c r="O85" i="32"/>
  <c r="P64" i="33" s="1"/>
  <c r="M78" i="32"/>
  <c r="N57" i="33" s="1"/>
  <c r="S80" i="32"/>
  <c r="T59" i="33" s="1"/>
  <c r="Q80" i="32"/>
  <c r="R59" i="33" s="1"/>
  <c r="U86" i="32"/>
  <c r="V65" i="33" s="1"/>
  <c r="E83" i="32"/>
  <c r="F62" i="33" s="1"/>
  <c r="P75" i="32"/>
  <c r="Q54" i="33" s="1"/>
  <c r="R75" i="32"/>
  <c r="S54" i="33" s="1"/>
  <c r="M79" i="32"/>
  <c r="N58" i="33" s="1"/>
  <c r="K88" i="32"/>
  <c r="L25" i="35" s="1"/>
  <c r="N90" i="32"/>
  <c r="O27" i="35" s="1"/>
  <c r="I72" i="32"/>
  <c r="J51" i="33" s="1"/>
  <c r="G73" i="32"/>
  <c r="H52" i="33" s="1"/>
  <c r="P90" i="32"/>
  <c r="Q27" i="35" s="1"/>
  <c r="M72" i="32"/>
  <c r="N51" i="33" s="1"/>
  <c r="S86" i="32"/>
  <c r="T65" i="33" s="1"/>
  <c r="R82" i="32"/>
  <c r="S61" i="33" s="1"/>
  <c r="D81" i="32"/>
  <c r="N81" i="32"/>
  <c r="O60" i="33" s="1"/>
  <c r="O78" i="32"/>
  <c r="P57" i="33" s="1"/>
  <c r="M82" i="32"/>
  <c r="N61" i="33" s="1"/>
  <c r="K79" i="32"/>
  <c r="L58" i="33" s="1"/>
  <c r="N83" i="32"/>
  <c r="O62" i="33" s="1"/>
  <c r="N73" i="32"/>
  <c r="O52" i="33" s="1"/>
  <c r="J78" i="32"/>
  <c r="K57" i="33" s="1"/>
  <c r="K89" i="32"/>
  <c r="L26" i="35" s="1"/>
  <c r="U84" i="32"/>
  <c r="V63" i="33" s="1"/>
  <c r="I79" i="32"/>
  <c r="J58" i="33" s="1"/>
  <c r="M87" i="32"/>
  <c r="N66" i="33" s="1"/>
  <c r="V80" i="32"/>
  <c r="W59" i="33" s="1"/>
  <c r="Q89" i="32"/>
  <c r="R26" i="35" s="1"/>
  <c r="H78" i="32"/>
  <c r="I57" i="33" s="1"/>
  <c r="J83" i="32"/>
  <c r="K62" i="33" s="1"/>
  <c r="V79" i="32"/>
  <c r="W58" i="33" s="1"/>
  <c r="T72" i="32"/>
  <c r="U51" i="33" s="1"/>
  <c r="N70" i="32"/>
  <c r="O49" i="33" s="1"/>
  <c r="U82" i="32"/>
  <c r="V61" i="33" s="1"/>
  <c r="I73" i="32"/>
  <c r="J52" i="33" s="1"/>
  <c r="P87" i="32"/>
  <c r="Q66" i="33" s="1"/>
  <c r="U77" i="32"/>
  <c r="V56" i="33" s="1"/>
  <c r="G80" i="32"/>
  <c r="H59" i="33" s="1"/>
  <c r="I85" i="32"/>
  <c r="J64" i="33" s="1"/>
  <c r="M80" i="32"/>
  <c r="N59" i="33" s="1"/>
  <c r="K87" i="32"/>
  <c r="L66" i="33" s="1"/>
  <c r="N82" i="32"/>
  <c r="O61" i="33" s="1"/>
  <c r="Q70" i="32"/>
  <c r="R49" i="33" s="1"/>
  <c r="H77" i="32"/>
  <c r="I56" i="33" s="1"/>
  <c r="K83" i="32"/>
  <c r="L62" i="33" s="1"/>
  <c r="X89" i="32"/>
  <c r="Y26" i="35" s="1"/>
  <c r="T70" i="32"/>
  <c r="U49" i="33" s="1"/>
  <c r="P86" i="32"/>
  <c r="Q65" i="33" s="1"/>
  <c r="P80" i="32"/>
  <c r="Q59" i="33" s="1"/>
  <c r="P89" i="32"/>
  <c r="Q26" i="35" s="1"/>
  <c r="W77" i="32"/>
  <c r="X56" i="33" s="1"/>
  <c r="S72" i="32"/>
  <c r="T51" i="33" s="1"/>
  <c r="G86" i="32"/>
  <c r="H65" i="33" s="1"/>
  <c r="H85" i="32"/>
  <c r="I64" i="33" s="1"/>
  <c r="O87" i="32"/>
  <c r="P66" i="33" s="1"/>
  <c r="N86" i="32"/>
  <c r="O65" i="33" s="1"/>
  <c r="R81" i="32"/>
  <c r="S60" i="33" s="1"/>
  <c r="E72" i="32"/>
  <c r="F51" i="33" s="1"/>
  <c r="J84" i="32"/>
  <c r="K63" i="33" s="1"/>
  <c r="V90" i="32"/>
  <c r="W27" i="35" s="1"/>
  <c r="E86" i="32"/>
  <c r="F65" i="33" s="1"/>
  <c r="L70" i="32"/>
  <c r="M49" i="33" s="1"/>
  <c r="M86" i="32"/>
  <c r="N65" i="33" s="1"/>
  <c r="V71" i="32"/>
  <c r="W50" i="33" s="1"/>
  <c r="M70" i="32"/>
  <c r="N49" i="33" s="1"/>
  <c r="E70" i="32"/>
  <c r="F49" i="33" s="1"/>
  <c r="R79" i="32"/>
  <c r="S58" i="33" s="1"/>
  <c r="N75" i="32"/>
  <c r="O54" i="33" s="1"/>
  <c r="N88" i="32"/>
  <c r="O25" i="35" s="1"/>
  <c r="S79" i="32"/>
  <c r="T58" i="33" s="1"/>
  <c r="X82" i="32"/>
  <c r="Y61" i="33" s="1"/>
  <c r="T82" i="32"/>
  <c r="U61" i="33" s="1"/>
  <c r="R73" i="32"/>
  <c r="S52" i="33" s="1"/>
  <c r="P73" i="32"/>
  <c r="Q52" i="33" s="1"/>
  <c r="J77" i="32"/>
  <c r="K56" i="33" s="1"/>
  <c r="H73" i="32"/>
  <c r="I52" i="33" s="1"/>
  <c r="W86" i="32"/>
  <c r="X65" i="33" s="1"/>
  <c r="S76" i="32"/>
  <c r="T55" i="33" s="1"/>
  <c r="K73" i="32"/>
  <c r="L52" i="33" s="1"/>
  <c r="H75" i="32"/>
  <c r="I54" i="33" s="1"/>
  <c r="Q74" i="32"/>
  <c r="R53" i="33" s="1"/>
  <c r="P85" i="32"/>
  <c r="Q64" i="33" s="1"/>
  <c r="V77" i="32"/>
  <c r="W56" i="33" s="1"/>
  <c r="H90" i="32"/>
  <c r="I27" i="35" s="1"/>
  <c r="Q87" i="32"/>
  <c r="R66" i="33" s="1"/>
  <c r="X86" i="32"/>
  <c r="Y65" i="33" s="1"/>
  <c r="O72" i="32"/>
  <c r="P51" i="33" s="1"/>
  <c r="U78" i="32"/>
  <c r="V57" i="33" s="1"/>
  <c r="J75" i="32"/>
  <c r="K54" i="33" s="1"/>
  <c r="S75" i="32"/>
  <c r="T54" i="33" s="1"/>
  <c r="R78" i="32"/>
  <c r="S57" i="33" s="1"/>
  <c r="I88" i="32"/>
  <c r="J25" i="35" s="1"/>
  <c r="V86" i="32"/>
  <c r="W65" i="33" s="1"/>
  <c r="E80" i="32"/>
  <c r="F59" i="33" s="1"/>
  <c r="E81" i="32"/>
  <c r="F60" i="33" s="1"/>
  <c r="D83" i="32"/>
  <c r="L73" i="32"/>
  <c r="M52" i="33" s="1"/>
  <c r="I71" i="32"/>
  <c r="J50" i="33" s="1"/>
  <c r="G90" i="32"/>
  <c r="H27" i="35" s="1"/>
  <c r="M84" i="32"/>
  <c r="N63" i="33" s="1"/>
  <c r="Q73" i="32"/>
  <c r="R52" i="33" s="1"/>
  <c r="T90" i="32"/>
  <c r="U27" i="35" s="1"/>
  <c r="X78" i="32"/>
  <c r="Y57" i="33" s="1"/>
  <c r="W73" i="32"/>
  <c r="X52" i="33" s="1"/>
  <c r="G85" i="32"/>
  <c r="H64" i="33" s="1"/>
  <c r="M74" i="32"/>
  <c r="N53" i="33" s="1"/>
  <c r="F80" i="32"/>
  <c r="G59" i="33" s="1"/>
  <c r="N78" i="32"/>
  <c r="O57" i="33" s="1"/>
  <c r="L80" i="32"/>
  <c r="M59" i="33" s="1"/>
  <c r="I86" i="32"/>
  <c r="J65" i="33" s="1"/>
  <c r="O86" i="32"/>
  <c r="P65" i="33" s="1"/>
  <c r="D88" i="32"/>
  <c r="W72" i="32"/>
  <c r="X51" i="33" s="1"/>
  <c r="G75" i="32"/>
  <c r="H54" i="33" s="1"/>
  <c r="F73" i="32"/>
  <c r="G52" i="33" s="1"/>
  <c r="Q72" i="32"/>
  <c r="R51" i="33" s="1"/>
  <c r="K70" i="32"/>
  <c r="L49" i="33" s="1"/>
  <c r="D73" i="32"/>
  <c r="N87" i="32"/>
  <c r="O66" i="33" s="1"/>
  <c r="D72" i="32"/>
  <c r="H89" i="32"/>
  <c r="I26" i="35" s="1"/>
  <c r="P71" i="32"/>
  <c r="Q50" i="33" s="1"/>
  <c r="U76" i="32"/>
  <c r="V55" i="33" s="1"/>
  <c r="D82" i="32"/>
  <c r="S71" i="32"/>
  <c r="T50" i="33" s="1"/>
  <c r="R72" i="32"/>
  <c r="S51" i="33" s="1"/>
  <c r="T87" i="32"/>
  <c r="U66" i="33" s="1"/>
  <c r="X77" i="32"/>
  <c r="Y56" i="33" s="1"/>
  <c r="Q85" i="32"/>
  <c r="R64" i="33" s="1"/>
  <c r="M71" i="32"/>
  <c r="N50" i="33" s="1"/>
  <c r="J79" i="32"/>
  <c r="K58" i="33" s="1"/>
  <c r="E71" i="32"/>
  <c r="F50" i="33" s="1"/>
  <c r="P88" i="32"/>
  <c r="Q25" i="35" s="1"/>
  <c r="F85" i="32"/>
  <c r="G64" i="33" s="1"/>
  <c r="V76" i="32"/>
  <c r="W55" i="33" s="1"/>
  <c r="O84" i="32"/>
  <c r="P63" i="33" s="1"/>
  <c r="V83" i="32"/>
  <c r="W62" i="33" s="1"/>
  <c r="H87" i="32"/>
  <c r="I66" i="33" s="1"/>
  <c r="L88" i="32"/>
  <c r="M25" i="35" s="1"/>
  <c r="H84" i="32"/>
  <c r="I63" i="33" s="1"/>
  <c r="W74" i="32"/>
  <c r="X53" i="33" s="1"/>
  <c r="H72" i="32"/>
  <c r="I51" i="33" s="1"/>
  <c r="K90" i="32"/>
  <c r="L27" i="35" s="1"/>
  <c r="O83" i="32"/>
  <c r="P62" i="33" s="1"/>
  <c r="G77" i="32"/>
  <c r="H56" i="33" s="1"/>
  <c r="R77" i="32"/>
  <c r="S56" i="33" s="1"/>
  <c r="Q82" i="32"/>
  <c r="R61" i="33" s="1"/>
  <c r="S84" i="32"/>
  <c r="T63" i="33" s="1"/>
  <c r="X80" i="32"/>
  <c r="Y59" i="33" s="1"/>
  <c r="G78" i="32"/>
  <c r="H57" i="33" s="1"/>
  <c r="T73" i="32"/>
  <c r="U52" i="33" s="1"/>
  <c r="U81" i="32"/>
  <c r="V60" i="33" s="1"/>
  <c r="S74" i="32"/>
  <c r="T53" i="33" s="1"/>
  <c r="W71" i="32"/>
  <c r="X50" i="33" s="1"/>
  <c r="U74" i="32"/>
  <c r="V53" i="33" s="1"/>
  <c r="I90" i="32"/>
  <c r="J27" i="35" s="1"/>
  <c r="W81" i="32"/>
  <c r="X60" i="33" s="1"/>
  <c r="K86" i="32"/>
  <c r="L65" i="33" s="1"/>
  <c r="N74" i="32"/>
  <c r="O53" i="33" s="1"/>
  <c r="H74" i="32"/>
  <c r="I53" i="33" s="1"/>
  <c r="F70" i="32"/>
  <c r="G49" i="33" s="1"/>
  <c r="E87" i="32"/>
  <c r="F66" i="33" s="1"/>
  <c r="S81" i="32"/>
  <c r="T60" i="33" s="1"/>
  <c r="U83" i="32"/>
  <c r="V62" i="33" s="1"/>
  <c r="J89" i="32"/>
  <c r="K26" i="35" s="1"/>
  <c r="R90" i="32"/>
  <c r="S27" i="35" s="1"/>
  <c r="J85" i="32"/>
  <c r="K64" i="33" s="1"/>
  <c r="D78" i="32"/>
  <c r="X71" i="32"/>
  <c r="Y50" i="33" s="1"/>
  <c r="F87" i="32"/>
  <c r="G66" i="33" s="1"/>
  <c r="V73" i="32"/>
  <c r="W52" i="33" s="1"/>
  <c r="Q84" i="32"/>
  <c r="R63" i="33" s="1"/>
  <c r="V75" i="32"/>
  <c r="W54" i="33" s="1"/>
  <c r="T76" i="32"/>
  <c r="U55" i="33" s="1"/>
  <c r="J74" i="32"/>
  <c r="K53" i="33" s="1"/>
  <c r="E84" i="32"/>
  <c r="F63" i="33" s="1"/>
  <c r="R83" i="32"/>
  <c r="S62" i="33" s="1"/>
  <c r="O80" i="32"/>
  <c r="P59" i="33" s="1"/>
  <c r="W76" i="32"/>
  <c r="X55" i="33" s="1"/>
  <c r="D85" i="32"/>
  <c r="L86" i="32"/>
  <c r="M65" i="33" s="1"/>
  <c r="E82" i="32"/>
  <c r="F61" i="33" s="1"/>
  <c r="S77" i="32"/>
  <c r="T56" i="33" s="1"/>
  <c r="R86" i="32"/>
  <c r="S65" i="33" s="1"/>
  <c r="W84" i="32"/>
  <c r="X63" i="33" s="1"/>
  <c r="G83" i="32"/>
  <c r="H62" i="33" s="1"/>
  <c r="E85" i="32"/>
  <c r="F64" i="33" s="1"/>
  <c r="P74" i="32"/>
  <c r="Q53" i="33" s="1"/>
  <c r="I89" i="32"/>
  <c r="J26" i="35" s="1"/>
  <c r="D79" i="32"/>
  <c r="J73" i="32"/>
  <c r="K52" i="33" s="1"/>
  <c r="T81" i="32"/>
  <c r="U60" i="33" s="1"/>
  <c r="V85" i="32"/>
  <c r="W64" i="33" s="1"/>
  <c r="M75" i="32"/>
  <c r="N54" i="33" s="1"/>
  <c r="H79" i="32"/>
  <c r="I58" i="33" s="1"/>
  <c r="V78" i="32"/>
  <c r="W57" i="33" s="1"/>
  <c r="O71" i="32"/>
  <c r="P50" i="33" s="1"/>
  <c r="R85" i="32"/>
  <c r="S64" i="33" s="1"/>
  <c r="H88" i="32"/>
  <c r="I25" i="35" s="1"/>
  <c r="K78" i="32"/>
  <c r="L57" i="33" s="1"/>
  <c r="S85" i="32"/>
  <c r="T64" i="33" s="1"/>
  <c r="E73" i="32"/>
  <c r="F52" i="33" s="1"/>
  <c r="K80" i="32"/>
  <c r="L59" i="33" s="1"/>
  <c r="T89" i="32"/>
  <c r="U26" i="35" s="1"/>
  <c r="I83" i="32"/>
  <c r="J62" i="33" s="1"/>
  <c r="P77" i="32"/>
  <c r="Q56" i="33" s="1"/>
  <c r="F79" i="32"/>
  <c r="G58" i="33" s="1"/>
  <c r="R87" i="32"/>
  <c r="S66" i="33" s="1"/>
  <c r="L90" i="32"/>
  <c r="M27" i="35" s="1"/>
  <c r="P76" i="32"/>
  <c r="Q55" i="33" s="1"/>
  <c r="J70" i="32"/>
  <c r="K49" i="33" s="1"/>
  <c r="M89" i="32"/>
  <c r="N26" i="35" s="1"/>
  <c r="V81" i="32"/>
  <c r="W60" i="33" s="1"/>
  <c r="Q81" i="32"/>
  <c r="R60" i="33" s="1"/>
  <c r="G70" i="32"/>
  <c r="H49" i="33" s="1"/>
  <c r="U72" i="32"/>
  <c r="V51" i="33" s="1"/>
  <c r="P83" i="32"/>
  <c r="Q62" i="33" s="1"/>
  <c r="W83" i="32"/>
  <c r="X62" i="33" s="1"/>
  <c r="L83" i="32"/>
  <c r="M62" i="33" s="1"/>
  <c r="W85" i="32"/>
  <c r="X64" i="33" s="1"/>
  <c r="T86" i="32"/>
  <c r="U65" i="33" s="1"/>
  <c r="U75" i="32"/>
  <c r="V54" i="33" s="1"/>
  <c r="V84" i="32"/>
  <c r="W63" i="33" s="1"/>
  <c r="T88" i="32"/>
  <c r="U25" i="35" s="1"/>
  <c r="K77" i="32"/>
  <c r="L56" i="33" s="1"/>
  <c r="S78" i="32"/>
  <c r="T57" i="33" s="1"/>
  <c r="D86" i="32"/>
  <c r="U89" i="32"/>
  <c r="V26" i="35" s="1"/>
  <c r="X90" i="32"/>
  <c r="Y27" i="35" s="1"/>
  <c r="V72" i="32"/>
  <c r="W51" i="33" s="1"/>
  <c r="U90" i="32"/>
  <c r="V27" i="35" s="1"/>
  <c r="L82" i="32"/>
  <c r="M61" i="33" s="1"/>
  <c r="G84" i="32"/>
  <c r="H63" i="33" s="1"/>
  <c r="U71" i="32"/>
  <c r="V50" i="33" s="1"/>
  <c r="O70" i="32"/>
  <c r="P49" i="33" s="1"/>
  <c r="T85" i="32"/>
  <c r="U64" i="33" s="1"/>
  <c r="F89" i="32"/>
  <c r="G26" i="35" s="1"/>
  <c r="L79" i="32"/>
  <c r="M58" i="33" s="1"/>
  <c r="E90" i="32"/>
  <c r="F27" i="35" s="1"/>
  <c r="D90" i="32"/>
  <c r="V88" i="32"/>
  <c r="W25" i="35" s="1"/>
  <c r="O82" i="32"/>
  <c r="P61" i="33" s="1"/>
  <c r="T74" i="32"/>
  <c r="U53" i="33" s="1"/>
  <c r="V89" i="32"/>
  <c r="W26" i="35" s="1"/>
  <c r="J81" i="32"/>
  <c r="K60" i="33" s="1"/>
  <c r="R70" i="32"/>
  <c r="S49" i="33" s="1"/>
  <c r="W90" i="32"/>
  <c r="X27" i="35" s="1"/>
  <c r="K74" i="32"/>
  <c r="L53" i="33" s="1"/>
  <c r="W78" i="32"/>
  <c r="X57" i="33" s="1"/>
  <c r="R71" i="32"/>
  <c r="S50" i="33" s="1"/>
  <c r="I78" i="32"/>
  <c r="J57" i="33" s="1"/>
  <c r="G74" i="32"/>
  <c r="H53" i="33" s="1"/>
  <c r="J71" i="32"/>
  <c r="K50" i="33" s="1"/>
  <c r="R88" i="32"/>
  <c r="S25" i="35" s="1"/>
  <c r="U87" i="32"/>
  <c r="V66" i="33" s="1"/>
  <c r="N77" i="32"/>
  <c r="O56" i="33" s="1"/>
  <c r="X84" i="32"/>
  <c r="Y63" i="33" s="1"/>
  <c r="T84" i="32"/>
  <c r="U63" i="33" s="1"/>
  <c r="O74" i="32"/>
  <c r="P53" i="33" s="1"/>
  <c r="N79" i="32"/>
  <c r="O58" i="33" s="1"/>
  <c r="D80" i="32"/>
  <c r="D75" i="32"/>
  <c r="I76" i="32"/>
  <c r="J55" i="33" s="1"/>
  <c r="O76" i="32"/>
  <c r="P55" i="33" s="1"/>
  <c r="G89" i="32"/>
  <c r="H26" i="35" s="1"/>
  <c r="T77" i="32"/>
  <c r="U56" i="33" s="1"/>
  <c r="X70" i="32"/>
  <c r="Y49" i="33" s="1"/>
  <c r="P72" i="32"/>
  <c r="Q51" i="33" s="1"/>
  <c r="H70" i="32"/>
  <c r="I49" i="33" s="1"/>
  <c r="L71" i="32"/>
  <c r="M50" i="33" s="1"/>
  <c r="L84" i="32"/>
  <c r="M63" i="33" s="1"/>
  <c r="E76" i="32"/>
  <c r="F55" i="33" s="1"/>
  <c r="F78" i="32"/>
  <c r="G57" i="33" s="1"/>
  <c r="R74" i="32"/>
  <c r="S53" i="33" s="1"/>
  <c r="I87" i="32"/>
  <c r="J66" i="33" s="1"/>
  <c r="R84" i="32"/>
  <c r="S63" i="33" s="1"/>
  <c r="S82" i="32"/>
  <c r="T61" i="33" s="1"/>
  <c r="P78" i="32"/>
  <c r="Q57" i="33" s="1"/>
  <c r="L87" i="32"/>
  <c r="M66" i="33" s="1"/>
  <c r="I70" i="32"/>
  <c r="J49" i="33" s="1"/>
  <c r="R80" i="32"/>
  <c r="S59" i="33" s="1"/>
  <c r="F74" i="32"/>
  <c r="G53" i="33" s="1"/>
  <c r="P70" i="32"/>
  <c r="Q49" i="33" s="1"/>
  <c r="R89" i="32"/>
  <c r="S26" i="35" s="1"/>
  <c r="O89" i="32"/>
  <c r="P26" i="35" s="1"/>
  <c r="L75" i="32"/>
  <c r="M54" i="33" s="1"/>
  <c r="E77" i="32"/>
  <c r="F56" i="33" s="1"/>
  <c r="S89" i="32"/>
  <c r="T26" i="35" s="1"/>
  <c r="G71" i="32"/>
  <c r="H50" i="33" s="1"/>
  <c r="G81" i="32"/>
  <c r="H60" i="33" s="1"/>
  <c r="E78" i="32"/>
  <c r="F57" i="33" s="1"/>
  <c r="N89" i="32"/>
  <c r="O26" i="35" s="1"/>
  <c r="L78" i="32"/>
  <c r="M57" i="33" s="1"/>
  <c r="Q86" i="32"/>
  <c r="R65" i="33" s="1"/>
  <c r="R76" i="32"/>
  <c r="S55" i="33" s="1"/>
  <c r="S83" i="32"/>
  <c r="T62" i="33" s="1"/>
  <c r="T78" i="32"/>
  <c r="U57" i="33" s="1"/>
  <c r="Q71" i="32"/>
  <c r="R50" i="33" s="1"/>
  <c r="S88" i="32"/>
  <c r="T25" i="35" s="1"/>
  <c r="X81" i="32"/>
  <c r="Y60" i="33" s="1"/>
  <c r="K84" i="32"/>
  <c r="L63" i="33" s="1"/>
  <c r="H80" i="32"/>
  <c r="I59" i="33" s="1"/>
  <c r="F88" i="32"/>
  <c r="G25" i="35" s="1"/>
  <c r="X83" i="32"/>
  <c r="Y62" i="33" s="1"/>
  <c r="K81" i="32"/>
  <c r="L60" i="33" s="1"/>
  <c r="W88" i="32"/>
  <c r="X25" i="35" s="1"/>
  <c r="W82" i="32"/>
  <c r="X61" i="33" s="1"/>
  <c r="J87" i="32"/>
  <c r="K66" i="33" s="1"/>
  <c r="O90" i="32"/>
  <c r="P27" i="35" s="1"/>
  <c r="F84" i="32"/>
  <c r="G63" i="33" s="1"/>
  <c r="F76" i="32"/>
  <c r="G55" i="33" s="1"/>
  <c r="H86" i="32"/>
  <c r="I65" i="33" s="1"/>
  <c r="F86" i="32"/>
  <c r="G65" i="33" s="1"/>
  <c r="P79" i="32"/>
  <c r="Q58" i="33" s="1"/>
  <c r="U73" i="32"/>
  <c r="V52" i="33" s="1"/>
  <c r="O77" i="32"/>
  <c r="P56" i="33" s="1"/>
  <c r="M83" i="32"/>
  <c r="N62" i="33" s="1"/>
  <c r="X75" i="32"/>
  <c r="Y54" i="33" s="1"/>
  <c r="D71" i="32"/>
  <c r="S73" i="32"/>
  <c r="T52" i="33" s="1"/>
  <c r="F77" i="32"/>
  <c r="G56" i="33" s="1"/>
  <c r="Q78" i="32"/>
  <c r="R57" i="33" s="1"/>
  <c r="J90" i="32"/>
  <c r="K27" i="35" s="1"/>
  <c r="L77" i="32"/>
  <c r="M56" i="33" s="1"/>
  <c r="K76" i="32"/>
  <c r="L55" i="33" s="1"/>
  <c r="W79" i="32"/>
  <c r="X58" i="33" s="1"/>
  <c r="D87" i="32"/>
  <c r="W89" i="32"/>
  <c r="X26" i="35" s="1"/>
  <c r="M90" i="32"/>
  <c r="N27" i="35" s="1"/>
  <c r="G79" i="32"/>
  <c r="H58" i="33" s="1"/>
  <c r="K85" i="32"/>
  <c r="L64" i="33" s="1"/>
  <c r="N84" i="32"/>
  <c r="O63" i="33" s="1"/>
  <c r="Q90" i="32"/>
  <c r="R27" i="35" s="1"/>
  <c r="V82" i="32"/>
  <c r="W61" i="33" s="1"/>
  <c r="S70" i="32"/>
  <c r="T49" i="33" s="1"/>
  <c r="H83" i="32"/>
  <c r="I62" i="33" s="1"/>
  <c r="N72" i="32"/>
  <c r="O51" i="33" s="1"/>
  <c r="L74" i="32"/>
  <c r="M53" i="33" s="1"/>
  <c r="I82" i="32"/>
  <c r="J61" i="33" s="1"/>
  <c r="V74" i="32"/>
  <c r="W53" i="33" s="1"/>
  <c r="G87" i="32"/>
  <c r="H66" i="33" s="1"/>
  <c r="P81" i="32"/>
  <c r="Q60" i="33" s="1"/>
  <c r="S90" i="32"/>
  <c r="T27" i="35" s="1"/>
  <c r="E79" i="32"/>
  <c r="F58" i="33" s="1"/>
  <c r="X85" i="32"/>
  <c r="Y64" i="33" s="1"/>
  <c r="D70" i="32"/>
  <c r="M73" i="32"/>
  <c r="N52" i="33" s="1"/>
  <c r="X88" i="32"/>
  <c r="Y25" i="35" s="1"/>
  <c r="P84" i="32"/>
  <c r="Q63" i="33" s="1"/>
  <c r="U88" i="32"/>
  <c r="V25" i="35" s="1"/>
  <c r="U70" i="32"/>
  <c r="V49" i="33" s="1"/>
  <c r="W87" i="32"/>
  <c r="X66" i="33" s="1"/>
  <c r="I77" i="32"/>
  <c r="J56" i="33" s="1"/>
  <c r="K75" i="32"/>
  <c r="L54" i="33" s="1"/>
  <c r="T80" i="32"/>
  <c r="U59" i="33" s="1"/>
  <c r="I81" i="32"/>
  <c r="J60" i="33" s="1"/>
  <c r="O75" i="32"/>
  <c r="P54" i="33" s="1"/>
  <c r="M77" i="32"/>
  <c r="N56" i="33" s="1"/>
  <c r="N71" i="32"/>
  <c r="O50" i="33" s="1"/>
  <c r="W75" i="32"/>
  <c r="X54" i="33" s="1"/>
  <c r="Q76" i="32"/>
  <c r="R55" i="33" s="1"/>
  <c r="N80" i="32"/>
  <c r="O59" i="33" s="1"/>
  <c r="T79" i="32"/>
  <c r="U58" i="33" s="1"/>
  <c r="O81" i="32"/>
  <c r="P60" i="33" s="1"/>
  <c r="L72" i="32"/>
  <c r="M51" i="33" s="1"/>
  <c r="M81" i="32"/>
  <c r="N60" i="33" s="1"/>
  <c r="E74" i="32"/>
  <c r="F53" i="33" s="1"/>
  <c r="J76" i="32"/>
  <c r="K55" i="33" s="1"/>
  <c r="H71" i="32"/>
  <c r="I50" i="33" s="1"/>
  <c r="E75" i="32"/>
  <c r="F54" i="33" s="1"/>
  <c r="F82" i="32"/>
  <c r="G61" i="33" s="1"/>
  <c r="U79" i="32"/>
  <c r="V58" i="33" s="1"/>
  <c r="X76" i="32"/>
  <c r="Y55" i="33" s="1"/>
  <c r="T75" i="32"/>
  <c r="U54" i="33" s="1"/>
  <c r="F90" i="32"/>
  <c r="G27" i="35" s="1"/>
  <c r="J88" i="32"/>
  <c r="K25" i="35" s="1"/>
  <c r="N85" i="32"/>
  <c r="O64" i="33" s="1"/>
  <c r="D77" i="32"/>
  <c r="Q79" i="32"/>
  <c r="R58" i="33" s="1"/>
  <c r="H82" i="32"/>
  <c r="I61" i="33" s="1"/>
  <c r="K71" i="32"/>
  <c r="L50" i="33" s="1"/>
  <c r="Q75" i="32"/>
  <c r="R54" i="33" s="1"/>
  <c r="J82" i="32"/>
  <c r="K61" i="33" s="1"/>
  <c r="N76" i="32"/>
  <c r="O55" i="33" s="1"/>
  <c r="L89" i="32"/>
  <c r="M26" i="35" s="1"/>
  <c r="O88" i="32"/>
  <c r="P25" i="35" s="1"/>
  <c r="F71" i="32"/>
  <c r="G50" i="33" s="1"/>
  <c r="K82" i="32"/>
  <c r="L61" i="33" s="1"/>
  <c r="D89" i="32"/>
  <c r="I84" i="32"/>
  <c r="J63" i="33" s="1"/>
  <c r="L76" i="32"/>
  <c r="M55" i="33" s="1"/>
  <c r="V87" i="32"/>
  <c r="W66" i="33" s="1"/>
  <c r="L81" i="32"/>
  <c r="M60" i="33" s="1"/>
  <c r="I74" i="32"/>
  <c r="J53" i="33" s="1"/>
  <c r="U80" i="32"/>
  <c r="V59" i="33" s="1"/>
  <c r="F83" i="32"/>
  <c r="G62" i="33" s="1"/>
  <c r="D84" i="32"/>
  <c r="G72" i="32"/>
  <c r="H51" i="33" s="1"/>
  <c r="J86" i="32"/>
  <c r="K65" i="33" s="1"/>
  <c r="E89" i="32"/>
  <c r="F26" i="35" s="1"/>
  <c r="X74" i="32"/>
  <c r="Y53" i="33" s="1"/>
  <c r="V70" i="32"/>
  <c r="W49" i="33" s="1"/>
  <c r="J72" i="32"/>
  <c r="K51" i="33" s="1"/>
  <c r="I75" i="32"/>
  <c r="J54" i="33" s="1"/>
  <c r="Q88" i="32"/>
  <c r="R25" i="35" s="1"/>
  <c r="D76" i="32"/>
  <c r="X87" i="32"/>
  <c r="Y66" i="33" s="1"/>
  <c r="G76" i="32"/>
  <c r="H55" i="33" s="1"/>
  <c r="H76" i="32"/>
  <c r="I55" i="33" s="1"/>
  <c r="E88" i="32"/>
  <c r="F25" i="35" s="1"/>
  <c r="Q77" i="32"/>
  <c r="R56" i="33" s="1"/>
  <c r="P82" i="32"/>
  <c r="Q61" i="33" s="1"/>
  <c r="O79" i="32"/>
  <c r="P58" i="33" s="1"/>
  <c r="L85" i="32"/>
  <c r="M64" i="33" s="1"/>
  <c r="H81" i="32"/>
  <c r="I60" i="33" s="1"/>
  <c r="Q83" i="32"/>
  <c r="R62" i="33" s="1"/>
  <c r="G82" i="32"/>
  <c r="H61" i="33" s="1"/>
  <c r="I80" i="32"/>
  <c r="J59" i="33" s="1"/>
  <c r="F75" i="32"/>
  <c r="G54" i="33" s="1"/>
  <c r="D74" i="32"/>
  <c r="G88" i="32"/>
  <c r="H25" i="35" s="1"/>
  <c r="F72" i="32"/>
  <c r="G51" i="33" s="1"/>
  <c r="T71" i="32"/>
  <c r="U50" i="33" s="1"/>
  <c r="T83" i="32"/>
  <c r="U62" i="33" s="1"/>
  <c r="AI47" i="32"/>
  <c r="AJ47" i="32" s="1"/>
  <c r="AI229" i="32"/>
  <c r="AJ229" i="32" s="1"/>
  <c r="E123" i="33"/>
  <c r="E124" i="33"/>
  <c r="D124" i="33" s="1"/>
  <c r="AI230" i="32"/>
  <c r="AJ230" i="32" s="1"/>
  <c r="AI210" i="32"/>
  <c r="AJ210" i="32" s="1"/>
  <c r="E94" i="35"/>
  <c r="D94" i="35" s="1"/>
  <c r="AI217" i="32"/>
  <c r="AJ217" i="32" s="1"/>
  <c r="E101" i="35"/>
  <c r="E93" i="35"/>
  <c r="D93" i="35" s="1"/>
  <c r="AI209" i="32"/>
  <c r="AJ209" i="32" s="1"/>
  <c r="E95" i="35"/>
  <c r="D95" i="35" s="1"/>
  <c r="AI211" i="32"/>
  <c r="AJ211" i="32" s="1"/>
  <c r="Z24" i="32"/>
  <c r="P21" i="32"/>
  <c r="Q10" i="35" s="1"/>
  <c r="AE22" i="32"/>
  <c r="AG7" i="32"/>
  <c r="AH8" i="33" s="1"/>
  <c r="AC4" i="32"/>
  <c r="AD5" i="33" s="1"/>
  <c r="P15" i="32"/>
  <c r="Q16" i="33" s="1"/>
  <c r="S4" i="32"/>
  <c r="T5" i="33" s="1"/>
  <c r="I16" i="32"/>
  <c r="J3" i="35" s="1"/>
  <c r="AG20" i="32"/>
  <c r="AH9" i="35" s="1"/>
  <c r="U14" i="32"/>
  <c r="V15" i="33" s="1"/>
  <c r="N4" i="32"/>
  <c r="O5" i="33" s="1"/>
  <c r="F12" i="32"/>
  <c r="G13" i="33" s="1"/>
  <c r="AA23" i="32"/>
  <c r="X10" i="32"/>
  <c r="Y11" i="33" s="1"/>
  <c r="X20" i="32"/>
  <c r="Y4" i="32"/>
  <c r="Z5" i="33" s="1"/>
  <c r="AA27" i="32"/>
  <c r="AG12" i="32"/>
  <c r="AH13" i="33" s="1"/>
  <c r="AE8" i="32"/>
  <c r="AF9" i="33" s="1"/>
  <c r="AC23" i="32"/>
  <c r="AD4" i="35" s="1"/>
  <c r="K5" i="32"/>
  <c r="L6" i="33" s="1"/>
  <c r="X14" i="32"/>
  <c r="Y15" i="33" s="1"/>
  <c r="AD7" i="32"/>
  <c r="AE8" i="33" s="1"/>
  <c r="G5" i="32"/>
  <c r="H6" i="33" s="1"/>
  <c r="D19" i="32"/>
  <c r="M6" i="32"/>
  <c r="N7" i="33" s="1"/>
  <c r="U3" i="32"/>
  <c r="V4" i="33" s="1"/>
  <c r="P6" i="32"/>
  <c r="Q7" i="33" s="1"/>
  <c r="AE18" i="32"/>
  <c r="AF6" i="35" s="1"/>
  <c r="J21" i="32"/>
  <c r="K10" i="35" s="1"/>
  <c r="M23" i="32"/>
  <c r="N4" i="35" s="1"/>
  <c r="AD20" i="32"/>
  <c r="AE9" i="35" s="1"/>
  <c r="G22" i="32"/>
  <c r="Q17" i="32"/>
  <c r="R5" i="35" s="1"/>
  <c r="AF27" i="32"/>
  <c r="D8" i="32"/>
  <c r="S16" i="32"/>
  <c r="T3" i="35" s="1"/>
  <c r="D4" i="32"/>
  <c r="P19" i="32"/>
  <c r="AH23" i="32"/>
  <c r="AI4" i="35" s="1"/>
  <c r="AC25" i="32"/>
  <c r="AD11" i="35" s="1"/>
  <c r="D25" i="32"/>
  <c r="N20" i="32"/>
  <c r="O9" i="35" s="1"/>
  <c r="J12" i="32"/>
  <c r="K13" i="33" s="1"/>
  <c r="E19" i="32"/>
  <c r="F8" i="35" s="1"/>
  <c r="AB15" i="32"/>
  <c r="AC16" i="33" s="1"/>
  <c r="AE10" i="32"/>
  <c r="AF11" i="33" s="1"/>
  <c r="S20" i="32"/>
  <c r="T9" i="35" s="1"/>
  <c r="U23" i="32"/>
  <c r="V4" i="35" s="1"/>
  <c r="Q2" i="32"/>
  <c r="R3" i="33" s="1"/>
  <c r="L2" i="32"/>
  <c r="M3" i="33" s="1"/>
  <c r="L12" i="32"/>
  <c r="M13" i="33" s="1"/>
  <c r="AD13" i="32"/>
  <c r="AE14" i="33" s="1"/>
  <c r="AE13" i="32"/>
  <c r="AF14" i="33" s="1"/>
  <c r="X12" i="32"/>
  <c r="Y13" i="33" s="1"/>
  <c r="N8" i="32"/>
  <c r="O9" i="33" s="1"/>
  <c r="N19" i="32"/>
  <c r="X19" i="32"/>
  <c r="Y8" i="35" s="1"/>
  <c r="M9" i="32"/>
  <c r="N10" i="33" s="1"/>
  <c r="Y17" i="32"/>
  <c r="Z5" i="35" s="1"/>
  <c r="S15" i="32"/>
  <c r="T16" i="33" s="1"/>
  <c r="H7" i="32"/>
  <c r="I8" i="33" s="1"/>
  <c r="I26" i="32"/>
  <c r="L22" i="32"/>
  <c r="AA19" i="32"/>
  <c r="AB8" i="35" s="1"/>
  <c r="AE15" i="32"/>
  <c r="AF16" i="33" s="1"/>
  <c r="N21" i="32"/>
  <c r="O10" i="35" s="1"/>
  <c r="K10" i="32"/>
  <c r="L11" i="33" s="1"/>
  <c r="G11" i="32"/>
  <c r="H12" i="33" s="1"/>
  <c r="R19" i="32"/>
  <c r="S8" i="35" s="1"/>
  <c r="H12" i="32"/>
  <c r="I13" i="33" s="1"/>
  <c r="V21" i="32"/>
  <c r="W10" i="35" s="1"/>
  <c r="J11" i="32"/>
  <c r="K12" i="33" s="1"/>
  <c r="U2" i="32"/>
  <c r="V3" i="33" s="1"/>
  <c r="AF25" i="32"/>
  <c r="AG11" i="35" s="1"/>
  <c r="Y23" i="32"/>
  <c r="Z4" i="35" s="1"/>
  <c r="Q19" i="32"/>
  <c r="R8" i="35" s="1"/>
  <c r="Y20" i="32"/>
  <c r="I15" i="32"/>
  <c r="J16" i="33" s="1"/>
  <c r="AC7" i="32"/>
  <c r="AD8" i="33" s="1"/>
  <c r="M12" i="32"/>
  <c r="N13" i="33" s="1"/>
  <c r="W21" i="32"/>
  <c r="X10" i="35" s="1"/>
  <c r="AG21" i="32"/>
  <c r="G23" i="32"/>
  <c r="H4" i="35" s="1"/>
  <c r="Z14" i="32"/>
  <c r="AA15" i="33" s="1"/>
  <c r="J3" i="32"/>
  <c r="K4" i="33" s="1"/>
  <c r="V17" i="32"/>
  <c r="W5" i="35" s="1"/>
  <c r="O28" i="32"/>
  <c r="P14" i="35" s="1"/>
  <c r="T28" i="32"/>
  <c r="U14" i="35" s="1"/>
  <c r="V28" i="32"/>
  <c r="W14" i="35" s="1"/>
  <c r="X28" i="32"/>
  <c r="Y14" i="35" s="1"/>
  <c r="G28" i="32"/>
  <c r="H14" i="35" s="1"/>
  <c r="D28" i="32"/>
  <c r="M28" i="32"/>
  <c r="N14" i="35" s="1"/>
  <c r="AB28" i="32"/>
  <c r="AC15" i="35" s="1"/>
  <c r="S28" i="32"/>
  <c r="T14" i="35" s="1"/>
  <c r="F28" i="32"/>
  <c r="G15" i="35" s="1"/>
  <c r="W28" i="32"/>
  <c r="X14" i="35" s="1"/>
  <c r="AA28" i="32"/>
  <c r="J28" i="32"/>
  <c r="K14" i="35" s="1"/>
  <c r="AC28" i="32"/>
  <c r="AD14" i="35" s="1"/>
  <c r="Q28" i="32"/>
  <c r="R14" i="35" s="1"/>
  <c r="K28" i="32"/>
  <c r="L14" i="35" s="1"/>
  <c r="AD28" i="32"/>
  <c r="AE14" i="35" s="1"/>
  <c r="I28" i="32"/>
  <c r="J14" i="35" s="1"/>
  <c r="AH28" i="32"/>
  <c r="L28" i="32"/>
  <c r="M14" i="35" s="1"/>
  <c r="AE28" i="32"/>
  <c r="AF14" i="35" s="1"/>
  <c r="H28" i="32"/>
  <c r="I14" i="35" s="1"/>
  <c r="E28" i="32"/>
  <c r="F15" i="35" s="1"/>
  <c r="AF28" i="32"/>
  <c r="AG15" i="35" s="1"/>
  <c r="P28" i="32"/>
  <c r="Q14" i="35" s="1"/>
  <c r="AG28" i="32"/>
  <c r="AH14" i="35" s="1"/>
  <c r="Z28" i="32"/>
  <c r="AA14" i="35" s="1"/>
  <c r="R28" i="32"/>
  <c r="S14" i="35" s="1"/>
  <c r="U28" i="32"/>
  <c r="N28" i="32"/>
  <c r="Y28" i="32"/>
  <c r="Z14" i="35" s="1"/>
  <c r="V169" i="32"/>
  <c r="W110" i="33" s="1"/>
  <c r="J161" i="32"/>
  <c r="K102" i="33" s="1"/>
  <c r="H181" i="32"/>
  <c r="I39" i="35" s="1"/>
  <c r="H187" i="32"/>
  <c r="I45" i="35" s="1"/>
  <c r="O167" i="32"/>
  <c r="P108" i="33" s="1"/>
  <c r="O162" i="32"/>
  <c r="P103" i="33" s="1"/>
  <c r="N167" i="32"/>
  <c r="O108" i="33" s="1"/>
  <c r="N160" i="32"/>
  <c r="O101" i="33" s="1"/>
  <c r="S184" i="32"/>
  <c r="T42" i="35" s="1"/>
  <c r="I182" i="32"/>
  <c r="J40" i="35" s="1"/>
  <c r="N180" i="32"/>
  <c r="O38" i="35" s="1"/>
  <c r="I162" i="32"/>
  <c r="J103" i="33" s="1"/>
  <c r="S167" i="32"/>
  <c r="T108" i="33" s="1"/>
  <c r="O158" i="32"/>
  <c r="P99" i="33" s="1"/>
  <c r="O187" i="32"/>
  <c r="D156" i="32"/>
  <c r="T172" i="32"/>
  <c r="U113" i="33" s="1"/>
  <c r="E184" i="32"/>
  <c r="F42" i="35" s="1"/>
  <c r="L158" i="32"/>
  <c r="M99" i="33" s="1"/>
  <c r="Q167" i="32"/>
  <c r="R108" i="33" s="1"/>
  <c r="E177" i="32"/>
  <c r="F35" i="35" s="1"/>
  <c r="H173" i="32"/>
  <c r="I114" i="33" s="1"/>
  <c r="I179" i="32"/>
  <c r="J37" i="35" s="1"/>
  <c r="K180" i="32"/>
  <c r="L38" i="35" s="1"/>
  <c r="R177" i="32"/>
  <c r="S35" i="35" s="1"/>
  <c r="U163" i="32"/>
  <c r="V104" i="33" s="1"/>
  <c r="P45" i="35"/>
  <c r="I167" i="32"/>
  <c r="J108" i="33" s="1"/>
  <c r="K179" i="32"/>
  <c r="L37" i="35" s="1"/>
  <c r="N186" i="32"/>
  <c r="N156" i="32"/>
  <c r="O97" i="33" s="1"/>
  <c r="R178" i="32"/>
  <c r="S36" i="35" s="1"/>
  <c r="H164" i="32"/>
  <c r="I105" i="33" s="1"/>
  <c r="E169" i="32"/>
  <c r="F110" i="33" s="1"/>
  <c r="F170" i="32"/>
  <c r="G111" i="33" s="1"/>
  <c r="U160" i="32"/>
  <c r="V101" i="33" s="1"/>
  <c r="O185" i="32"/>
  <c r="D175" i="32"/>
  <c r="L159" i="32"/>
  <c r="M100" i="33" s="1"/>
  <c r="M163" i="32"/>
  <c r="N104" i="33" s="1"/>
  <c r="F180" i="32"/>
  <c r="G38" i="35" s="1"/>
  <c r="M160" i="32"/>
  <c r="N101" i="33" s="1"/>
  <c r="H185" i="32"/>
  <c r="F166" i="32"/>
  <c r="G107" i="33" s="1"/>
  <c r="P166" i="32"/>
  <c r="Q107" i="33" s="1"/>
  <c r="Q160" i="32"/>
  <c r="R101" i="33" s="1"/>
  <c r="R183" i="32"/>
  <c r="S41" i="35" s="1"/>
  <c r="I187" i="32"/>
  <c r="J45" i="35" s="1"/>
  <c r="T179" i="32"/>
  <c r="U37" i="35" s="1"/>
  <c r="Q172" i="32"/>
  <c r="R113" i="33" s="1"/>
  <c r="L156" i="32"/>
  <c r="M97" i="33" s="1"/>
  <c r="Q178" i="32"/>
  <c r="R36" i="35" s="1"/>
  <c r="H165" i="32"/>
  <c r="I106" i="33" s="1"/>
  <c r="U185" i="32"/>
  <c r="T171" i="32"/>
  <c r="U112" i="33" s="1"/>
  <c r="Q177" i="32"/>
  <c r="R35" i="35" s="1"/>
  <c r="T161" i="32"/>
  <c r="U102" i="33" s="1"/>
  <c r="M178" i="32"/>
  <c r="N36" i="35" s="1"/>
  <c r="R170" i="32"/>
  <c r="S111" i="33" s="1"/>
  <c r="L168" i="32"/>
  <c r="M109" i="33" s="1"/>
  <c r="G181" i="32"/>
  <c r="H39" i="35" s="1"/>
  <c r="M172" i="32"/>
  <c r="N113" i="33" s="1"/>
  <c r="Q166" i="32"/>
  <c r="R107" i="33" s="1"/>
  <c r="O170" i="32"/>
  <c r="P111" i="33" s="1"/>
  <c r="O181" i="32"/>
  <c r="P39" i="35" s="1"/>
  <c r="I156" i="32"/>
  <c r="J97" i="33" s="1"/>
  <c r="J174" i="32"/>
  <c r="K115" i="33" s="1"/>
  <c r="O166" i="32"/>
  <c r="P107" i="33" s="1"/>
  <c r="L172" i="32"/>
  <c r="M113" i="33" s="1"/>
  <c r="E165" i="32"/>
  <c r="F106" i="33" s="1"/>
  <c r="S169" i="32"/>
  <c r="T110" i="33" s="1"/>
  <c r="S180" i="32"/>
  <c r="T38" i="35" s="1"/>
  <c r="E183" i="32"/>
  <c r="F41" i="35" s="1"/>
  <c r="I178" i="32"/>
  <c r="J36" i="35" s="1"/>
  <c r="E168" i="32"/>
  <c r="F109" i="33" s="1"/>
  <c r="K167" i="32"/>
  <c r="L108" i="33" s="1"/>
  <c r="O180" i="32"/>
  <c r="P38" i="35" s="1"/>
  <c r="S159" i="32"/>
  <c r="T100" i="33" s="1"/>
  <c r="T163" i="32"/>
  <c r="U104" i="33" s="1"/>
  <c r="R182" i="32"/>
  <c r="S40" i="35" s="1"/>
  <c r="I177" i="32"/>
  <c r="J35" i="35" s="1"/>
  <c r="I169" i="32"/>
  <c r="J110" i="33" s="1"/>
  <c r="U180" i="32"/>
  <c r="V38" i="35" s="1"/>
  <c r="Q171" i="32"/>
  <c r="R112" i="33" s="1"/>
  <c r="K185" i="32"/>
  <c r="N184" i="32"/>
  <c r="O42" i="35" s="1"/>
  <c r="R167" i="32"/>
  <c r="S108" i="33" s="1"/>
  <c r="H175" i="32"/>
  <c r="I116" i="33" s="1"/>
  <c r="O178" i="32"/>
  <c r="P36" i="35" s="1"/>
  <c r="D168" i="32"/>
  <c r="H169" i="32"/>
  <c r="I110" i="33" s="1"/>
  <c r="R176" i="32"/>
  <c r="S34" i="35" s="1"/>
  <c r="T173" i="32"/>
  <c r="U114" i="33" s="1"/>
  <c r="P160" i="32"/>
  <c r="Q101" i="33" s="1"/>
  <c r="K174" i="32"/>
  <c r="L115" i="33" s="1"/>
  <c r="G163" i="32"/>
  <c r="H104" i="33" s="1"/>
  <c r="O173" i="32"/>
  <c r="P114" i="33" s="1"/>
  <c r="F177" i="32"/>
  <c r="G35" i="35" s="1"/>
  <c r="H184" i="32"/>
  <c r="I42" i="35" s="1"/>
  <c r="H163" i="32"/>
  <c r="I104" i="33" s="1"/>
  <c r="H180" i="32"/>
  <c r="I38" i="35" s="1"/>
  <c r="T185" i="32"/>
  <c r="E170" i="32"/>
  <c r="F111" i="33" s="1"/>
  <c r="F169" i="32"/>
  <c r="G110" i="33" s="1"/>
  <c r="K161" i="32"/>
  <c r="L102" i="33" s="1"/>
  <c r="T158" i="32"/>
  <c r="U99" i="33" s="1"/>
  <c r="S156" i="32"/>
  <c r="T97" i="33" s="1"/>
  <c r="G170" i="32"/>
  <c r="H111" i="33" s="1"/>
  <c r="E171" i="32"/>
  <c r="F112" i="33" s="1"/>
  <c r="N171" i="32"/>
  <c r="O112" i="33" s="1"/>
  <c r="R173" i="32"/>
  <c r="S114" i="33" s="1"/>
  <c r="S161" i="32"/>
  <c r="T102" i="33" s="1"/>
  <c r="U164" i="32"/>
  <c r="V105" i="33" s="1"/>
  <c r="U167" i="32"/>
  <c r="V108" i="33" s="1"/>
  <c r="U179" i="32"/>
  <c r="V37" i="35" s="1"/>
  <c r="S166" i="32"/>
  <c r="T107" i="33" s="1"/>
  <c r="P181" i="32"/>
  <c r="Q39" i="35" s="1"/>
  <c r="G174" i="32"/>
  <c r="H115" i="33" s="1"/>
  <c r="U157" i="32"/>
  <c r="V98" i="33" s="1"/>
  <c r="Q179" i="32"/>
  <c r="R37" i="35" s="1"/>
  <c r="D169" i="32"/>
  <c r="O183" i="32"/>
  <c r="P41" i="35" s="1"/>
  <c r="U176" i="32"/>
  <c r="V34" i="35" s="1"/>
  <c r="J157" i="32"/>
  <c r="K98" i="33" s="1"/>
  <c r="T166" i="32"/>
  <c r="U107" i="33" s="1"/>
  <c r="P165" i="32"/>
  <c r="Q106" i="33" s="1"/>
  <c r="S168" i="32"/>
  <c r="T109" i="33" s="1"/>
  <c r="N178" i="32"/>
  <c r="O36" i="35" s="1"/>
  <c r="N172" i="32"/>
  <c r="O113" i="33" s="1"/>
  <c r="O184" i="32"/>
  <c r="P42" i="35" s="1"/>
  <c r="H168" i="32"/>
  <c r="I109" i="33" s="1"/>
  <c r="U169" i="32"/>
  <c r="V110" i="33" s="1"/>
  <c r="P176" i="32"/>
  <c r="Q34" i="35" s="1"/>
  <c r="Q186" i="32"/>
  <c r="R168" i="32"/>
  <c r="S109" i="33" s="1"/>
  <c r="H182" i="32"/>
  <c r="I40" i="35" s="1"/>
  <c r="L160" i="32"/>
  <c r="M101" i="33" s="1"/>
  <c r="F178" i="32"/>
  <c r="G36" i="35" s="1"/>
  <c r="D160" i="32"/>
  <c r="M166" i="32"/>
  <c r="N107" i="33" s="1"/>
  <c r="K168" i="32"/>
  <c r="L109" i="33" s="1"/>
  <c r="L173" i="32"/>
  <c r="M114" i="33" s="1"/>
  <c r="L183" i="32"/>
  <c r="M41" i="35" s="1"/>
  <c r="P159" i="32"/>
  <c r="Q100" i="33" s="1"/>
  <c r="L171" i="32"/>
  <c r="M112" i="33" s="1"/>
  <c r="F174" i="32"/>
  <c r="G115" i="33" s="1"/>
  <c r="D170" i="32"/>
  <c r="D165" i="32"/>
  <c r="K171" i="32"/>
  <c r="L112" i="33" s="1"/>
  <c r="I161" i="32"/>
  <c r="J102" i="33" s="1"/>
  <c r="N161" i="32"/>
  <c r="O102" i="33" s="1"/>
  <c r="O168" i="32"/>
  <c r="P109" i="33" s="1"/>
  <c r="M185" i="32"/>
  <c r="R185" i="32"/>
  <c r="R180" i="32"/>
  <c r="S38" i="35" s="1"/>
  <c r="G187" i="32"/>
  <c r="H45" i="35" s="1"/>
  <c r="F187" i="32"/>
  <c r="G45" i="35" s="1"/>
  <c r="E180" i="32"/>
  <c r="F38" i="35" s="1"/>
  <c r="U174" i="32"/>
  <c r="V115" i="33" s="1"/>
  <c r="M179" i="32"/>
  <c r="N37" i="35" s="1"/>
  <c r="N158" i="32"/>
  <c r="O99" i="33" s="1"/>
  <c r="H158" i="32"/>
  <c r="I99" i="33" s="1"/>
  <c r="L176" i="32"/>
  <c r="M34" i="35" s="1"/>
  <c r="G175" i="32"/>
  <c r="H116" i="33" s="1"/>
  <c r="D161" i="32"/>
  <c r="N177" i="32"/>
  <c r="O35" i="35" s="1"/>
  <c r="T184" i="32"/>
  <c r="U42" i="35" s="1"/>
  <c r="J180" i="32"/>
  <c r="K38" i="35" s="1"/>
  <c r="R186" i="32"/>
  <c r="H161" i="32"/>
  <c r="I102" i="33" s="1"/>
  <c r="M180" i="32"/>
  <c r="N38" i="35" s="1"/>
  <c r="I168" i="32"/>
  <c r="J109" i="33" s="1"/>
  <c r="E179" i="32"/>
  <c r="F37" i="35" s="1"/>
  <c r="Q169" i="32"/>
  <c r="R110" i="33" s="1"/>
  <c r="P167" i="32"/>
  <c r="Q108" i="33" s="1"/>
  <c r="E174" i="32"/>
  <c r="F115" i="33" s="1"/>
  <c r="F172" i="32"/>
  <c r="G113" i="33" s="1"/>
  <c r="F159" i="32"/>
  <c r="G100" i="33" s="1"/>
  <c r="M187" i="32"/>
  <c r="N45" i="35" s="1"/>
  <c r="U161" i="32"/>
  <c r="V102" i="33" s="1"/>
  <c r="D183" i="32"/>
  <c r="D180" i="32"/>
  <c r="K184" i="32"/>
  <c r="L42" i="35" s="1"/>
  <c r="M156" i="32"/>
  <c r="N97" i="33" s="1"/>
  <c r="G179" i="32"/>
  <c r="H37" i="35" s="1"/>
  <c r="R174" i="32"/>
  <c r="S115" i="33" s="1"/>
  <c r="T156" i="32"/>
  <c r="U97" i="33" s="1"/>
  <c r="P162" i="32"/>
  <c r="Q103" i="33" s="1"/>
  <c r="E159" i="32"/>
  <c r="F100" i="33" s="1"/>
  <c r="D159" i="32"/>
  <c r="G169" i="32"/>
  <c r="H110" i="33" s="1"/>
  <c r="U171" i="32"/>
  <c r="V112" i="33" s="1"/>
  <c r="Q157" i="32"/>
  <c r="R98" i="33" s="1"/>
  <c r="Q168" i="32"/>
  <c r="R109" i="33" s="1"/>
  <c r="M164" i="32"/>
  <c r="N105" i="33" s="1"/>
  <c r="J171" i="32"/>
  <c r="K112" i="33" s="1"/>
  <c r="R175" i="32"/>
  <c r="S116" i="33" s="1"/>
  <c r="H160" i="32"/>
  <c r="I101" i="33" s="1"/>
  <c r="H170" i="32"/>
  <c r="I111" i="33" s="1"/>
  <c r="M161" i="32"/>
  <c r="N102" i="33" s="1"/>
  <c r="L163" i="32"/>
  <c r="M104" i="33" s="1"/>
  <c r="P185" i="32"/>
  <c r="F161" i="32"/>
  <c r="G102" i="33" s="1"/>
  <c r="T167" i="32"/>
  <c r="U108" i="33" s="1"/>
  <c r="E157" i="32"/>
  <c r="F98" i="33" s="1"/>
  <c r="D167" i="32"/>
  <c r="P164" i="32"/>
  <c r="Q105" i="33" s="1"/>
  <c r="L181" i="32"/>
  <c r="M39" i="35" s="1"/>
  <c r="R161" i="32"/>
  <c r="S102" i="33" s="1"/>
  <c r="L161" i="32"/>
  <c r="M102" i="33" s="1"/>
  <c r="I186" i="32"/>
  <c r="N187" i="32"/>
  <c r="T169" i="32"/>
  <c r="U110" i="33" s="1"/>
  <c r="R187" i="32"/>
  <c r="H171" i="32"/>
  <c r="I112" i="33" s="1"/>
  <c r="K166" i="32"/>
  <c r="L107" i="33" s="1"/>
  <c r="U184" i="32"/>
  <c r="V42" i="35" s="1"/>
  <c r="T180" i="32"/>
  <c r="U38" i="35" s="1"/>
  <c r="E158" i="32"/>
  <c r="F99" i="33" s="1"/>
  <c r="R166" i="32"/>
  <c r="S107" i="33" s="1"/>
  <c r="D177" i="32"/>
  <c r="U183" i="32"/>
  <c r="V41" i="35" s="1"/>
  <c r="D186" i="32"/>
  <c r="K182" i="32"/>
  <c r="L40" i="35" s="1"/>
  <c r="M175" i="32"/>
  <c r="N116" i="33" s="1"/>
  <c r="T175" i="32"/>
  <c r="U116" i="33" s="1"/>
  <c r="S158" i="32"/>
  <c r="T99" i="33" s="1"/>
  <c r="G159" i="32"/>
  <c r="H100" i="33" s="1"/>
  <c r="U186" i="32"/>
  <c r="O163" i="32"/>
  <c r="P104" i="33" s="1"/>
  <c r="G160" i="32"/>
  <c r="H101" i="33" s="1"/>
  <c r="J181" i="32"/>
  <c r="K39" i="35" s="1"/>
  <c r="K158" i="32"/>
  <c r="L99" i="33" s="1"/>
  <c r="M165" i="32"/>
  <c r="N106" i="33" s="1"/>
  <c r="M157" i="32"/>
  <c r="N98" i="33" s="1"/>
  <c r="H186" i="32"/>
  <c r="K181" i="32"/>
  <c r="L39" i="35" s="1"/>
  <c r="F157" i="32"/>
  <c r="G98" i="33" s="1"/>
  <c r="P169" i="32"/>
  <c r="Q110" i="33" s="1"/>
  <c r="H174" i="32"/>
  <c r="I115" i="33" s="1"/>
  <c r="G176" i="32"/>
  <c r="H34" i="35" s="1"/>
  <c r="J175" i="32"/>
  <c r="K116" i="33" s="1"/>
  <c r="G180" i="32"/>
  <c r="H38" i="35" s="1"/>
  <c r="F160" i="32"/>
  <c r="G101" i="33" s="1"/>
  <c r="E163" i="32"/>
  <c r="F104" i="33" s="1"/>
  <c r="O157" i="32"/>
  <c r="P98" i="33" s="1"/>
  <c r="Q182" i="32"/>
  <c r="R40" i="35" s="1"/>
  <c r="N169" i="32"/>
  <c r="O110" i="33" s="1"/>
  <c r="U178" i="32"/>
  <c r="V36" i="35" s="1"/>
  <c r="O172" i="32"/>
  <c r="P113" i="33" s="1"/>
  <c r="G186" i="32"/>
  <c r="G156" i="32"/>
  <c r="H97" i="33" s="1"/>
  <c r="F165" i="32"/>
  <c r="G106" i="33" s="1"/>
  <c r="P177" i="32"/>
  <c r="Q35" i="35" s="1"/>
  <c r="F156" i="32"/>
  <c r="G97" i="33" s="1"/>
  <c r="F171" i="32"/>
  <c r="G112" i="33" s="1"/>
  <c r="M158" i="32"/>
  <c r="N99" i="33" s="1"/>
  <c r="E161" i="32"/>
  <c r="F102" i="33" s="1"/>
  <c r="M171" i="32"/>
  <c r="N112" i="33" s="1"/>
  <c r="D173" i="32"/>
  <c r="S165" i="32"/>
  <c r="T106" i="33" s="1"/>
  <c r="O175" i="32"/>
  <c r="P116" i="33" s="1"/>
  <c r="P157" i="32"/>
  <c r="Q98" i="33" s="1"/>
  <c r="R169" i="32"/>
  <c r="S110" i="33" s="1"/>
  <c r="U175" i="32"/>
  <c r="V116" i="33" s="1"/>
  <c r="P178" i="32"/>
  <c r="Q36" i="35" s="1"/>
  <c r="J168" i="32"/>
  <c r="K109" i="33" s="1"/>
  <c r="G183" i="32"/>
  <c r="H41" i="35" s="1"/>
  <c r="L178" i="32"/>
  <c r="M36" i="35" s="1"/>
  <c r="I184" i="32"/>
  <c r="J42" i="35" s="1"/>
  <c r="N174" i="32"/>
  <c r="O115" i="33" s="1"/>
  <c r="H162" i="32"/>
  <c r="I103" i="33" s="1"/>
  <c r="Q183" i="32"/>
  <c r="R41" i="35" s="1"/>
  <c r="I163" i="32"/>
  <c r="J104" i="33" s="1"/>
  <c r="S181" i="32"/>
  <c r="T39" i="35" s="1"/>
  <c r="N182" i="32"/>
  <c r="O40" i="35" s="1"/>
  <c r="S173" i="32"/>
  <c r="T114" i="33" s="1"/>
  <c r="P161" i="32"/>
  <c r="Q102" i="33" s="1"/>
  <c r="U173" i="32"/>
  <c r="V114" i="33" s="1"/>
  <c r="O177" i="32"/>
  <c r="P35" i="35" s="1"/>
  <c r="E182" i="32"/>
  <c r="F40" i="35" s="1"/>
  <c r="I165" i="32"/>
  <c r="J106" i="33" s="1"/>
  <c r="L177" i="32"/>
  <c r="M35" i="35" s="1"/>
  <c r="S187" i="32"/>
  <c r="T45" i="35" s="1"/>
  <c r="N170" i="32"/>
  <c r="O111" i="33" s="1"/>
  <c r="F186" i="32"/>
  <c r="I183" i="32"/>
  <c r="J41" i="35" s="1"/>
  <c r="O169" i="32"/>
  <c r="P110" i="33" s="1"/>
  <c r="G178" i="32"/>
  <c r="H36" i="35" s="1"/>
  <c r="R179" i="32"/>
  <c r="S37" i="35" s="1"/>
  <c r="G184" i="32"/>
  <c r="H42" i="35" s="1"/>
  <c r="T182" i="32"/>
  <c r="U40" i="35" s="1"/>
  <c r="I158" i="32"/>
  <c r="J99" i="33" s="1"/>
  <c r="F162" i="32"/>
  <c r="G103" i="33" s="1"/>
  <c r="M181" i="32"/>
  <c r="N39" i="35" s="1"/>
  <c r="Q156" i="32"/>
  <c r="R97" i="33" s="1"/>
  <c r="J167" i="32"/>
  <c r="K108" i="33" s="1"/>
  <c r="M177" i="32"/>
  <c r="N35" i="35" s="1"/>
  <c r="J179" i="32"/>
  <c r="K37" i="35" s="1"/>
  <c r="T181" i="32"/>
  <c r="U39" i="35" s="1"/>
  <c r="H172" i="32"/>
  <c r="I113" i="33" s="1"/>
  <c r="E173" i="32"/>
  <c r="F114" i="33" s="1"/>
  <c r="P187" i="32"/>
  <c r="Q45" i="35" s="1"/>
  <c r="K162" i="32"/>
  <c r="L103" i="33" s="1"/>
  <c r="T165" i="32"/>
  <c r="U106" i="33" s="1"/>
  <c r="D166" i="32"/>
  <c r="D162" i="32"/>
  <c r="K169" i="32"/>
  <c r="L110" i="33" s="1"/>
  <c r="O164" i="32"/>
  <c r="P105" i="33" s="1"/>
  <c r="F173" i="32"/>
  <c r="G114" i="33" s="1"/>
  <c r="J169" i="32"/>
  <c r="K110" i="33" s="1"/>
  <c r="P174" i="32"/>
  <c r="Q115" i="33" s="1"/>
  <c r="R160" i="32"/>
  <c r="S101" i="33" s="1"/>
  <c r="L180" i="32"/>
  <c r="M38" i="35" s="1"/>
  <c r="M176" i="32"/>
  <c r="N34" i="35" s="1"/>
  <c r="E175" i="32"/>
  <c r="F116" i="33" s="1"/>
  <c r="I176" i="32"/>
  <c r="J34" i="35" s="1"/>
  <c r="N166" i="32"/>
  <c r="O107" i="33" s="1"/>
  <c r="J176" i="32"/>
  <c r="K34" i="35" s="1"/>
  <c r="G158" i="32"/>
  <c r="H99" i="33" s="1"/>
  <c r="I170" i="32"/>
  <c r="J111" i="33" s="1"/>
  <c r="F175" i="32"/>
  <c r="G116" i="33" s="1"/>
  <c r="K172" i="32"/>
  <c r="L113" i="33" s="1"/>
  <c r="F167" i="32"/>
  <c r="G108" i="33" s="1"/>
  <c r="V45" i="35"/>
  <c r="D181" i="32"/>
  <c r="U159" i="32"/>
  <c r="V100" i="33" s="1"/>
  <c r="Q158" i="32"/>
  <c r="R99" i="33" s="1"/>
  <c r="N164" i="32"/>
  <c r="O105" i="33" s="1"/>
  <c r="P170" i="32"/>
  <c r="Q111" i="33" s="1"/>
  <c r="J164" i="32"/>
  <c r="K105" i="33" s="1"/>
  <c r="P184" i="32"/>
  <c r="Q42" i="35" s="1"/>
  <c r="F185" i="32"/>
  <c r="G157" i="32"/>
  <c r="H98" i="33" s="1"/>
  <c r="H166" i="32"/>
  <c r="I107" i="33" s="1"/>
  <c r="J159" i="32"/>
  <c r="K100" i="33" s="1"/>
  <c r="H176" i="32"/>
  <c r="I34" i="35" s="1"/>
  <c r="P175" i="32"/>
  <c r="Q116" i="33" s="1"/>
  <c r="Q163" i="32"/>
  <c r="R104" i="33" s="1"/>
  <c r="F184" i="32"/>
  <c r="G42" i="35" s="1"/>
  <c r="J177" i="32"/>
  <c r="K35" i="35" s="1"/>
  <c r="N183" i="32"/>
  <c r="O41" i="35" s="1"/>
  <c r="R172" i="32"/>
  <c r="S113" i="33" s="1"/>
  <c r="R157" i="32"/>
  <c r="S98" i="33" s="1"/>
  <c r="L166" i="32"/>
  <c r="M107" i="33" s="1"/>
  <c r="T160" i="32"/>
  <c r="U101" i="33" s="1"/>
  <c r="R159" i="32"/>
  <c r="S100" i="33" s="1"/>
  <c r="R181" i="32"/>
  <c r="S39" i="35" s="1"/>
  <c r="N159" i="32"/>
  <c r="O100" i="33" s="1"/>
  <c r="K156" i="32"/>
  <c r="L97" i="33" s="1"/>
  <c r="S163" i="32"/>
  <c r="T104" i="33" s="1"/>
  <c r="T174" i="32"/>
  <c r="U115" i="33" s="1"/>
  <c r="J172" i="32"/>
  <c r="K113" i="33" s="1"/>
  <c r="P172" i="32"/>
  <c r="Q113" i="33" s="1"/>
  <c r="I174" i="32"/>
  <c r="J115" i="33" s="1"/>
  <c r="O176" i="32"/>
  <c r="P34" i="35" s="1"/>
  <c r="H183" i="32"/>
  <c r="I41" i="35" s="1"/>
  <c r="O182" i="32"/>
  <c r="P40" i="35" s="1"/>
  <c r="E166" i="32"/>
  <c r="F107" i="33" s="1"/>
  <c r="G185" i="32"/>
  <c r="R184" i="32"/>
  <c r="S42" i="35" s="1"/>
  <c r="S177" i="32"/>
  <c r="T35" i="35" s="1"/>
  <c r="M186" i="32"/>
  <c r="R162" i="32"/>
  <c r="S103" i="33" s="1"/>
  <c r="Q170" i="32"/>
  <c r="R111" i="33" s="1"/>
  <c r="F182" i="32"/>
  <c r="G40" i="35" s="1"/>
  <c r="L186" i="32"/>
  <c r="D163" i="32"/>
  <c r="T162" i="32"/>
  <c r="U103" i="33" s="1"/>
  <c r="U182" i="32"/>
  <c r="V40" i="35" s="1"/>
  <c r="L179" i="32"/>
  <c r="M37" i="35" s="1"/>
  <c r="G164" i="32"/>
  <c r="H105" i="33" s="1"/>
  <c r="S178" i="32"/>
  <c r="T36" i="35" s="1"/>
  <c r="S164" i="32"/>
  <c r="T105" i="33" s="1"/>
  <c r="K163" i="32"/>
  <c r="L104" i="33" s="1"/>
  <c r="M182" i="32"/>
  <c r="N40" i="35" s="1"/>
  <c r="K173" i="32"/>
  <c r="L114" i="33" s="1"/>
  <c r="J158" i="32"/>
  <c r="K99" i="33" s="1"/>
  <c r="G168" i="32"/>
  <c r="H109" i="33" s="1"/>
  <c r="P171" i="32"/>
  <c r="Q112" i="33" s="1"/>
  <c r="O186" i="32"/>
  <c r="P43" i="35" s="1"/>
  <c r="I185" i="32"/>
  <c r="U170" i="32"/>
  <c r="V111" i="33" s="1"/>
  <c r="E164" i="32"/>
  <c r="F105" i="33" s="1"/>
  <c r="L184" i="32"/>
  <c r="M42" i="35" s="1"/>
  <c r="N163" i="32"/>
  <c r="O104" i="33" s="1"/>
  <c r="G162" i="32"/>
  <c r="H103" i="33" s="1"/>
  <c r="U177" i="32"/>
  <c r="V35" i="35" s="1"/>
  <c r="T186" i="32"/>
  <c r="U43" i="35" s="1"/>
  <c r="S176" i="32"/>
  <c r="T34" i="35" s="1"/>
  <c r="D174" i="32"/>
  <c r="K159" i="32"/>
  <c r="L100" i="33" s="1"/>
  <c r="G177" i="32"/>
  <c r="H35" i="35" s="1"/>
  <c r="O171" i="32"/>
  <c r="P112" i="33" s="1"/>
  <c r="L185" i="32"/>
  <c r="O174" i="32"/>
  <c r="P115" i="33" s="1"/>
  <c r="F176" i="32"/>
  <c r="G34" i="35" s="1"/>
  <c r="T159" i="32"/>
  <c r="U100" i="33" s="1"/>
  <c r="R164" i="32"/>
  <c r="S105" i="33" s="1"/>
  <c r="L169" i="32"/>
  <c r="M110" i="33" s="1"/>
  <c r="R156" i="32"/>
  <c r="S97" i="33" s="1"/>
  <c r="E181" i="32"/>
  <c r="F39" i="35" s="1"/>
  <c r="E160" i="32"/>
  <c r="F101" i="33" s="1"/>
  <c r="Q176" i="32"/>
  <c r="R34" i="35" s="1"/>
  <c r="G166" i="32"/>
  <c r="H107" i="33" s="1"/>
  <c r="S162" i="32"/>
  <c r="T103" i="33" s="1"/>
  <c r="K176" i="32"/>
  <c r="L34" i="35" s="1"/>
  <c r="Q173" i="32"/>
  <c r="R114" i="33" s="1"/>
  <c r="G167" i="32"/>
  <c r="H108" i="33" s="1"/>
  <c r="J186" i="32"/>
  <c r="T183" i="32"/>
  <c r="U41" i="35" s="1"/>
  <c r="F168" i="32"/>
  <c r="G109" i="33" s="1"/>
  <c r="P186" i="32"/>
  <c r="L162" i="32"/>
  <c r="M103" i="33" s="1"/>
  <c r="M170" i="32"/>
  <c r="N111" i="33" s="1"/>
  <c r="E156" i="32"/>
  <c r="F97" i="33" s="1"/>
  <c r="I172" i="32"/>
  <c r="J113" i="33" s="1"/>
  <c r="Q162" i="32"/>
  <c r="R103" i="33" s="1"/>
  <c r="D182" i="32"/>
  <c r="K170" i="32"/>
  <c r="L111" i="33" s="1"/>
  <c r="K178" i="32"/>
  <c r="L36" i="35" s="1"/>
  <c r="J162" i="32"/>
  <c r="K103" i="33" s="1"/>
  <c r="P163" i="32"/>
  <c r="Q104" i="33" s="1"/>
  <c r="H177" i="32"/>
  <c r="I35" i="35" s="1"/>
  <c r="D178" i="32"/>
  <c r="U166" i="32"/>
  <c r="V107" i="33" s="1"/>
  <c r="U172" i="32"/>
  <c r="V113" i="33" s="1"/>
  <c r="F179" i="32"/>
  <c r="G37" i="35" s="1"/>
  <c r="P179" i="32"/>
  <c r="Q37" i="35" s="1"/>
  <c r="D158" i="32"/>
  <c r="T177" i="32"/>
  <c r="U35" i="35" s="1"/>
  <c r="S160" i="32"/>
  <c r="T101" i="33" s="1"/>
  <c r="S172" i="32"/>
  <c r="T113" i="33" s="1"/>
  <c r="D179" i="32"/>
  <c r="U168" i="32"/>
  <c r="V109" i="33" s="1"/>
  <c r="D172" i="32"/>
  <c r="F163" i="32"/>
  <c r="G104" i="33" s="1"/>
  <c r="Q185" i="32"/>
  <c r="O161" i="32"/>
  <c r="P102" i="33" s="1"/>
  <c r="N181" i="32"/>
  <c r="O39" i="35" s="1"/>
  <c r="E185" i="32"/>
  <c r="N165" i="32"/>
  <c r="O106" i="33" s="1"/>
  <c r="J178" i="32"/>
  <c r="K36" i="35" s="1"/>
  <c r="P180" i="32"/>
  <c r="Q38" i="35" s="1"/>
  <c r="L174" i="32"/>
  <c r="M115" i="33" s="1"/>
  <c r="J187" i="32"/>
  <c r="O159" i="32"/>
  <c r="P100" i="33" s="1"/>
  <c r="K187" i="32"/>
  <c r="I181" i="32"/>
  <c r="J39" i="35" s="1"/>
  <c r="D171" i="32"/>
  <c r="D184" i="32"/>
  <c r="K175" i="32"/>
  <c r="L116" i="33" s="1"/>
  <c r="S186" i="32"/>
  <c r="E178" i="32"/>
  <c r="F36" i="35" s="1"/>
  <c r="J183" i="32"/>
  <c r="K41" i="35" s="1"/>
  <c r="U165" i="32"/>
  <c r="V106" i="33" s="1"/>
  <c r="F158" i="32"/>
  <c r="G99" i="33" s="1"/>
  <c r="E176" i="32"/>
  <c r="F34" i="35" s="1"/>
  <c r="P168" i="32"/>
  <c r="Q109" i="33" s="1"/>
  <c r="P158" i="32"/>
  <c r="Q99" i="33" s="1"/>
  <c r="Q180" i="32"/>
  <c r="R38" i="35" s="1"/>
  <c r="O156" i="32"/>
  <c r="P97" i="33" s="1"/>
  <c r="G172" i="32"/>
  <c r="H113" i="33" s="1"/>
  <c r="H159" i="32"/>
  <c r="I100" i="33" s="1"/>
  <c r="Q187" i="32"/>
  <c r="R44" i="35" s="1"/>
  <c r="E187" i="32"/>
  <c r="K157" i="32"/>
  <c r="L98" i="33" s="1"/>
  <c r="I160" i="32"/>
  <c r="J101" i="33" s="1"/>
  <c r="U158" i="32"/>
  <c r="V99" i="33" s="1"/>
  <c r="I171" i="32"/>
  <c r="J112" i="33" s="1"/>
  <c r="T176" i="32"/>
  <c r="U34" i="35" s="1"/>
  <c r="R158" i="32"/>
  <c r="S99" i="33" s="1"/>
  <c r="Q174" i="32"/>
  <c r="R115" i="33" s="1"/>
  <c r="E162" i="32"/>
  <c r="F103" i="33" s="1"/>
  <c r="M184" i="32"/>
  <c r="N42" i="35" s="1"/>
  <c r="I175" i="32"/>
  <c r="J116" i="33" s="1"/>
  <c r="Q181" i="32"/>
  <c r="R39" i="35" s="1"/>
  <c r="K165" i="32"/>
  <c r="L106" i="33" s="1"/>
  <c r="M174" i="32"/>
  <c r="N115" i="33" s="1"/>
  <c r="I159" i="32"/>
  <c r="J100" i="33" s="1"/>
  <c r="L157" i="32"/>
  <c r="M98" i="33" s="1"/>
  <c r="H156" i="32"/>
  <c r="I97" i="33" s="1"/>
  <c r="S174" i="32"/>
  <c r="T115" i="33" s="1"/>
  <c r="L175" i="32"/>
  <c r="M116" i="33" s="1"/>
  <c r="E167" i="32"/>
  <c r="F108" i="33" s="1"/>
  <c r="T187" i="32"/>
  <c r="U45" i="35" s="1"/>
  <c r="S183" i="32"/>
  <c r="T41" i="35" s="1"/>
  <c r="J165" i="32"/>
  <c r="K106" i="33" s="1"/>
  <c r="Q164" i="32"/>
  <c r="R105" i="33" s="1"/>
  <c r="M167" i="32"/>
  <c r="N108" i="33" s="1"/>
  <c r="S170" i="32"/>
  <c r="T111" i="33" s="1"/>
  <c r="G165" i="32"/>
  <c r="H106" i="33" s="1"/>
  <c r="F183" i="32"/>
  <c r="G41" i="35" s="1"/>
  <c r="E186" i="32"/>
  <c r="S182" i="32"/>
  <c r="T40" i="35" s="1"/>
  <c r="T168" i="32"/>
  <c r="U109" i="33" s="1"/>
  <c r="J160" i="32"/>
  <c r="K101" i="33" s="1"/>
  <c r="M162" i="32"/>
  <c r="N103" i="33" s="1"/>
  <c r="K164" i="32"/>
  <c r="L105" i="33" s="1"/>
  <c r="M169" i="32"/>
  <c r="N110" i="33" s="1"/>
  <c r="D187" i="32"/>
  <c r="J184" i="32"/>
  <c r="K42" i="35" s="1"/>
  <c r="U162" i="32"/>
  <c r="V103" i="33" s="1"/>
  <c r="J170" i="32"/>
  <c r="K111" i="33" s="1"/>
  <c r="K160" i="32"/>
  <c r="L101" i="33" s="1"/>
  <c r="S179" i="32"/>
  <c r="T37" i="35" s="1"/>
  <c r="H178" i="32"/>
  <c r="I36" i="35" s="1"/>
  <c r="J166" i="32"/>
  <c r="K107" i="33" s="1"/>
  <c r="F164" i="32"/>
  <c r="G105" i="33" s="1"/>
  <c r="Q161" i="32"/>
  <c r="R102" i="33" s="1"/>
  <c r="T164" i="32"/>
  <c r="U105" i="33" s="1"/>
  <c r="T170" i="32"/>
  <c r="U111" i="33" s="1"/>
  <c r="N157" i="32"/>
  <c r="O98" i="33" s="1"/>
  <c r="N173" i="32"/>
  <c r="O114" i="33" s="1"/>
  <c r="Q175" i="32"/>
  <c r="R116" i="33" s="1"/>
  <c r="I166" i="32"/>
  <c r="J107" i="33" s="1"/>
  <c r="D164" i="32"/>
  <c r="N179" i="32"/>
  <c r="O37" i="35" s="1"/>
  <c r="N176" i="32"/>
  <c r="O34" i="35" s="1"/>
  <c r="L165" i="32"/>
  <c r="M106" i="33" s="1"/>
  <c r="Q165" i="32"/>
  <c r="R106" i="33" s="1"/>
  <c r="S185" i="32"/>
  <c r="P156" i="32"/>
  <c r="Q97" i="33" s="1"/>
  <c r="M173" i="32"/>
  <c r="N114" i="33" s="1"/>
  <c r="K183" i="32"/>
  <c r="L41" i="35" s="1"/>
  <c r="N185" i="32"/>
  <c r="D185" i="32"/>
  <c r="H179" i="32"/>
  <c r="I37" i="35" s="1"/>
  <c r="M183" i="32"/>
  <c r="N41" i="35" s="1"/>
  <c r="Q184" i="32"/>
  <c r="R42" i="35" s="1"/>
  <c r="S171" i="32"/>
  <c r="T112" i="33" s="1"/>
  <c r="N168" i="32"/>
  <c r="O109" i="33" s="1"/>
  <c r="U181" i="32"/>
  <c r="V39" i="35" s="1"/>
  <c r="L170" i="32"/>
  <c r="M111" i="33" s="1"/>
  <c r="L187" i="32"/>
  <c r="P182" i="32"/>
  <c r="Q40" i="35" s="1"/>
  <c r="G182" i="32"/>
  <c r="H40" i="35" s="1"/>
  <c r="R171" i="32"/>
  <c r="S112" i="33" s="1"/>
  <c r="E172" i="32"/>
  <c r="F113" i="33" s="1"/>
  <c r="T178" i="32"/>
  <c r="U36" i="35" s="1"/>
  <c r="R165" i="32"/>
  <c r="S106" i="33" s="1"/>
  <c r="J173" i="32"/>
  <c r="K114" i="33" s="1"/>
  <c r="O160" i="32"/>
  <c r="P101" i="33" s="1"/>
  <c r="M168" i="32"/>
  <c r="N109" i="33" s="1"/>
  <c r="I180" i="32"/>
  <c r="J38" i="35" s="1"/>
  <c r="R163" i="32"/>
  <c r="S104" i="33" s="1"/>
  <c r="S157" i="32"/>
  <c r="T98" i="33" s="1"/>
  <c r="K177" i="32"/>
  <c r="L35" i="35" s="1"/>
  <c r="L182" i="32"/>
  <c r="M40" i="35" s="1"/>
  <c r="K186" i="32"/>
  <c r="L43" i="35" s="1"/>
  <c r="I157" i="32"/>
  <c r="J98" i="33" s="1"/>
  <c r="O165" i="32"/>
  <c r="P106" i="33" s="1"/>
  <c r="T157" i="32"/>
  <c r="U98" i="33" s="1"/>
  <c r="O179" i="32"/>
  <c r="P37" i="35" s="1"/>
  <c r="I164" i="32"/>
  <c r="J105" i="33" s="1"/>
  <c r="H167" i="32"/>
  <c r="I108" i="33" s="1"/>
  <c r="H157" i="32"/>
  <c r="I98" i="33" s="1"/>
  <c r="P173" i="32"/>
  <c r="Q114" i="33" s="1"/>
  <c r="L164" i="32"/>
  <c r="M105" i="33" s="1"/>
  <c r="J163" i="32"/>
  <c r="K104" i="33" s="1"/>
  <c r="P183" i="32"/>
  <c r="Q41" i="35" s="1"/>
  <c r="J156" i="32"/>
  <c r="K97" i="33" s="1"/>
  <c r="I173" i="32"/>
  <c r="J114" i="33" s="1"/>
  <c r="N162" i="32"/>
  <c r="O103" i="33" s="1"/>
  <c r="L167" i="32"/>
  <c r="M108" i="33" s="1"/>
  <c r="G173" i="32"/>
  <c r="H114" i="33" s="1"/>
  <c r="F181" i="32"/>
  <c r="G39" i="35" s="1"/>
  <c r="N175" i="32"/>
  <c r="O116" i="33" s="1"/>
  <c r="Q159" i="32"/>
  <c r="R100" i="33" s="1"/>
  <c r="J182" i="32"/>
  <c r="K40" i="35" s="1"/>
  <c r="D157" i="32"/>
  <c r="M159" i="32"/>
  <c r="N100" i="33" s="1"/>
  <c r="G171" i="32"/>
  <c r="H112" i="33" s="1"/>
  <c r="G161" i="32"/>
  <c r="H102" i="33" s="1"/>
  <c r="S175" i="32"/>
  <c r="T116" i="33" s="1"/>
  <c r="J185" i="32"/>
  <c r="D176" i="32"/>
  <c r="D123" i="33"/>
  <c r="E96" i="35"/>
  <c r="D96" i="35" s="1"/>
  <c r="AI212" i="32"/>
  <c r="AJ212" i="32" s="1"/>
  <c r="AI216" i="32"/>
  <c r="AJ216" i="32" s="1"/>
  <c r="E100" i="35"/>
  <c r="D100" i="35" s="1"/>
  <c r="AI206" i="32"/>
  <c r="AJ206" i="32" s="1"/>
  <c r="E90" i="35"/>
  <c r="D90" i="35" s="1"/>
  <c r="E118" i="33"/>
  <c r="D118" i="33" s="1"/>
  <c r="AI204" i="32"/>
  <c r="AJ204" i="32" s="1"/>
  <c r="E120" i="33"/>
  <c r="D120" i="33" s="1"/>
  <c r="AI205" i="32"/>
  <c r="AJ205" i="32" s="1"/>
  <c r="F6" i="32"/>
  <c r="G7" i="33" s="1"/>
  <c r="AC2" i="32"/>
  <c r="AD3" i="33" s="1"/>
  <c r="D16" i="32"/>
  <c r="AG10" i="32"/>
  <c r="AH11" i="33" s="1"/>
  <c r="D14" i="32"/>
  <c r="AH12" i="32"/>
  <c r="AI13" i="33" s="1"/>
  <c r="T10" i="32"/>
  <c r="U11" i="33" s="1"/>
  <c r="AD19" i="32"/>
  <c r="AE8" i="35" s="1"/>
  <c r="P3" i="32"/>
  <c r="Q4" i="33" s="1"/>
  <c r="AG22" i="32"/>
  <c r="F27" i="32"/>
  <c r="AC16" i="32"/>
  <c r="AD3" i="35" s="1"/>
  <c r="E27" i="32"/>
  <c r="J8" i="32"/>
  <c r="K9" i="33" s="1"/>
  <c r="F20" i="32"/>
  <c r="G9" i="35" s="1"/>
  <c r="Y11" i="32"/>
  <c r="Z12" i="33" s="1"/>
  <c r="Z9" i="32"/>
  <c r="AA10" i="33" s="1"/>
  <c r="J19" i="32"/>
  <c r="K8" i="35" s="1"/>
  <c r="S26" i="32"/>
  <c r="W20" i="32"/>
  <c r="X9" i="35" s="1"/>
  <c r="Y21" i="32"/>
  <c r="Z10" i="35" s="1"/>
  <c r="T8" i="32"/>
  <c r="U9" i="33" s="1"/>
  <c r="M8" i="32"/>
  <c r="N9" i="33" s="1"/>
  <c r="AF15" i="32"/>
  <c r="AG16" i="33" s="1"/>
  <c r="D24" i="32"/>
  <c r="AB27" i="32"/>
  <c r="AG6" i="32"/>
  <c r="AH7" i="33" s="1"/>
  <c r="R11" i="32"/>
  <c r="S12" i="33" s="1"/>
  <c r="P12" i="32"/>
  <c r="Q13" i="33" s="1"/>
  <c r="N27" i="32"/>
  <c r="Z17" i="32"/>
  <c r="AA5" i="35" s="1"/>
  <c r="K2" i="32"/>
  <c r="L3" i="33" s="1"/>
  <c r="AD5" i="32"/>
  <c r="AE6" i="33" s="1"/>
  <c r="H11" i="32"/>
  <c r="I12" i="33" s="1"/>
  <c r="AA20" i="32"/>
  <c r="AB9" i="35" s="1"/>
  <c r="L24" i="32"/>
  <c r="M7" i="35" s="1"/>
  <c r="U27" i="32"/>
  <c r="P23" i="32"/>
  <c r="Q4" i="35" s="1"/>
  <c r="W3" i="32"/>
  <c r="X4" i="33" s="1"/>
  <c r="K24" i="32"/>
  <c r="L7" i="35" s="1"/>
  <c r="AH9" i="32"/>
  <c r="AI10" i="33" s="1"/>
  <c r="U6" i="32"/>
  <c r="V7" i="33" s="1"/>
  <c r="U11" i="32"/>
  <c r="V12" i="33" s="1"/>
  <c r="AA17" i="32"/>
  <c r="AB5" i="35" s="1"/>
  <c r="M4" i="32"/>
  <c r="N5" i="33" s="1"/>
  <c r="AF22" i="32"/>
  <c r="O17" i="32"/>
  <c r="P5" i="35" s="1"/>
  <c r="K6" i="32"/>
  <c r="L7" i="33" s="1"/>
  <c r="F18" i="32"/>
  <c r="G6" i="35" s="1"/>
  <c r="Z20" i="32"/>
  <c r="AA9" i="35" s="1"/>
  <c r="M2" i="32"/>
  <c r="N3" i="33" s="1"/>
  <c r="AC8" i="32"/>
  <c r="AD9" i="33" s="1"/>
  <c r="F5" i="32"/>
  <c r="G6" i="33" s="1"/>
  <c r="R18" i="32"/>
  <c r="S6" i="35" s="1"/>
  <c r="AF21" i="32"/>
  <c r="Q16" i="32"/>
  <c r="R3" i="35" s="1"/>
  <c r="AD14" i="32"/>
  <c r="AE15" i="33" s="1"/>
  <c r="N26" i="32"/>
  <c r="K26" i="32"/>
  <c r="O16" i="32"/>
  <c r="P3" i="35" s="1"/>
  <c r="P25" i="32"/>
  <c r="Q11" i="35" s="1"/>
  <c r="P2" i="32"/>
  <c r="Q3" i="33" s="1"/>
  <c r="M21" i="32"/>
  <c r="N10" i="35" s="1"/>
  <c r="Y2" i="32"/>
  <c r="Z3" i="33" s="1"/>
  <c r="E25" i="32"/>
  <c r="F11" i="35" s="1"/>
  <c r="H6" i="32"/>
  <c r="I7" i="33" s="1"/>
  <c r="AB16" i="32"/>
  <c r="AC3" i="35" s="1"/>
  <c r="O10" i="32"/>
  <c r="P11" i="33" s="1"/>
  <c r="O24" i="32"/>
  <c r="P7" i="35" s="1"/>
  <c r="F8" i="32"/>
  <c r="G9" i="33" s="1"/>
  <c r="R25" i="32"/>
  <c r="S11" i="35" s="1"/>
  <c r="Q23" i="32"/>
  <c r="R4" i="35" s="1"/>
  <c r="U25" i="32"/>
  <c r="V11" i="35" s="1"/>
  <c r="F7" i="32"/>
  <c r="G8" i="33" s="1"/>
  <c r="D11" i="32"/>
  <c r="J20" i="32"/>
  <c r="K9" i="35" s="1"/>
  <c r="K14" i="32"/>
  <c r="L15" i="33" s="1"/>
  <c r="H2" i="32"/>
  <c r="I3" i="33" s="1"/>
  <c r="AF2" i="32"/>
  <c r="AG3" i="33" s="1"/>
  <c r="O21" i="32"/>
  <c r="P10" i="35" s="1"/>
  <c r="G14" i="32"/>
  <c r="H15" i="33" s="1"/>
  <c r="J13" i="32"/>
  <c r="K14" i="33" s="1"/>
  <c r="X23" i="32"/>
  <c r="Y4" i="35" s="1"/>
  <c r="F26" i="32"/>
  <c r="V8" i="32"/>
  <c r="W9" i="33" s="1"/>
  <c r="M25" i="32"/>
  <c r="N11" i="35" s="1"/>
  <c r="AE20" i="32"/>
  <c r="AF9" i="35" s="1"/>
  <c r="W6" i="32"/>
  <c r="X7" i="33" s="1"/>
  <c r="E22" i="32"/>
  <c r="Y24" i="32"/>
  <c r="Z7" i="35" s="1"/>
  <c r="G6" i="32"/>
  <c r="H7" i="33" s="1"/>
  <c r="AH27" i="32"/>
  <c r="AE5" i="32"/>
  <c r="AF6" i="33" s="1"/>
  <c r="S19" i="32"/>
  <c r="T8" i="35" s="1"/>
  <c r="V202" i="32"/>
  <c r="W88" i="35" s="1"/>
  <c r="E202" i="32"/>
  <c r="F88" i="35" s="1"/>
  <c r="F203" i="32"/>
  <c r="G89" i="35" s="1"/>
  <c r="E199" i="32"/>
  <c r="G203" i="32"/>
  <c r="H89" i="35" s="1"/>
  <c r="J203" i="32"/>
  <c r="K89" i="35" s="1"/>
  <c r="O203" i="32"/>
  <c r="P89" i="35" s="1"/>
  <c r="U202" i="32"/>
  <c r="V88" i="35" s="1"/>
  <c r="G199" i="32"/>
  <c r="J202" i="32"/>
  <c r="K88" i="35" s="1"/>
  <c r="P203" i="32"/>
  <c r="Q89" i="35" s="1"/>
  <c r="Q203" i="32"/>
  <c r="R89" i="35" s="1"/>
  <c r="H199" i="32"/>
  <c r="M199" i="32"/>
  <c r="F199" i="32"/>
  <c r="Q202" i="32"/>
  <c r="R88" i="35" s="1"/>
  <c r="V199" i="32"/>
  <c r="N199" i="32"/>
  <c r="R199" i="32"/>
  <c r="T203" i="32"/>
  <c r="U89" i="35" s="1"/>
  <c r="I199" i="32"/>
  <c r="O199" i="32"/>
  <c r="R202" i="32"/>
  <c r="S88" i="35" s="1"/>
  <c r="X199" i="32"/>
  <c r="N203" i="32"/>
  <c r="O89" i="35" s="1"/>
  <c r="L199" i="32"/>
  <c r="P202" i="32"/>
  <c r="Q88" i="35" s="1"/>
  <c r="P199" i="32"/>
  <c r="D202" i="32"/>
  <c r="E88" i="35" s="1"/>
  <c r="L202" i="32"/>
  <c r="M88" i="35" s="1"/>
  <c r="S202" i="32"/>
  <c r="T88" i="35" s="1"/>
  <c r="O202" i="32"/>
  <c r="P88" i="35" s="1"/>
  <c r="S199" i="32"/>
  <c r="E203" i="32"/>
  <c r="F89" i="35" s="1"/>
  <c r="G202" i="32"/>
  <c r="H88" i="35" s="1"/>
  <c r="N202" i="32"/>
  <c r="O88" i="35" s="1"/>
  <c r="W199" i="32"/>
  <c r="I203" i="32"/>
  <c r="J89" i="35" s="1"/>
  <c r="U203" i="32"/>
  <c r="V89" i="35" s="1"/>
  <c r="Q199" i="32"/>
  <c r="H202" i="32"/>
  <c r="I88" i="35" s="1"/>
  <c r="K203" i="32"/>
  <c r="L89" i="35" s="1"/>
  <c r="U199" i="32"/>
  <c r="X202" i="32"/>
  <c r="Y88" i="35" s="1"/>
  <c r="S203" i="32"/>
  <c r="T89" i="35" s="1"/>
  <c r="T202" i="32"/>
  <c r="U88" i="35" s="1"/>
  <c r="M203" i="32"/>
  <c r="N89" i="35" s="1"/>
  <c r="K199" i="32"/>
  <c r="K202" i="32"/>
  <c r="L88" i="35" s="1"/>
  <c r="F202" i="32"/>
  <c r="G88" i="35" s="1"/>
  <c r="X203" i="32"/>
  <c r="Y89" i="35" s="1"/>
  <c r="L203" i="32"/>
  <c r="M89" i="35" s="1"/>
  <c r="J199" i="32"/>
  <c r="T199" i="32"/>
  <c r="R203" i="32"/>
  <c r="S89" i="35" s="1"/>
  <c r="W203" i="32"/>
  <c r="X89" i="35" s="1"/>
  <c r="W202" i="32"/>
  <c r="X88" i="35" s="1"/>
  <c r="M202" i="32"/>
  <c r="N88" i="35" s="1"/>
  <c r="V203" i="32"/>
  <c r="W89" i="35" s="1"/>
  <c r="D203" i="32"/>
  <c r="E89" i="35" s="1"/>
  <c r="D199" i="32"/>
  <c r="I202" i="32"/>
  <c r="J88" i="35" s="1"/>
  <c r="H203" i="32"/>
  <c r="I89" i="35" s="1"/>
  <c r="N142" i="32"/>
  <c r="O87" i="33" s="1"/>
  <c r="E150" i="32"/>
  <c r="F73" i="35" s="1"/>
  <c r="P153" i="32"/>
  <c r="Q76" i="35" s="1"/>
  <c r="N149" i="32"/>
  <c r="O93" i="33" s="1"/>
  <c r="P149" i="32"/>
  <c r="Q93" i="33" s="1"/>
  <c r="D151" i="32"/>
  <c r="T140" i="32"/>
  <c r="U85" i="33" s="1"/>
  <c r="D143" i="32"/>
  <c r="I153" i="32"/>
  <c r="J76" i="35" s="1"/>
  <c r="S152" i="32"/>
  <c r="T75" i="35" s="1"/>
  <c r="M149" i="32"/>
  <c r="N93" i="33" s="1"/>
  <c r="P152" i="32"/>
  <c r="Q75" i="35" s="1"/>
  <c r="I149" i="32"/>
  <c r="J93" i="33" s="1"/>
  <c r="H152" i="32"/>
  <c r="I75" i="35" s="1"/>
  <c r="D141" i="32"/>
  <c r="M152" i="32"/>
  <c r="N75" i="35" s="1"/>
  <c r="T150" i="32"/>
  <c r="U73" i="35" s="1"/>
  <c r="I152" i="32"/>
  <c r="J75" i="35" s="1"/>
  <c r="F140" i="32"/>
  <c r="G85" i="33" s="1"/>
  <c r="F150" i="32"/>
  <c r="G73" i="35" s="1"/>
  <c r="V138" i="32"/>
  <c r="W83" i="33" s="1"/>
  <c r="Q142" i="32"/>
  <c r="R87" i="33" s="1"/>
  <c r="R143" i="32"/>
  <c r="S88" i="33" s="1"/>
  <c r="F94" i="33"/>
  <c r="I145" i="32"/>
  <c r="J90" i="33" s="1"/>
  <c r="T139" i="32"/>
  <c r="U84" i="33" s="1"/>
  <c r="M144" i="32"/>
  <c r="N89" i="33" s="1"/>
  <c r="P78" i="35"/>
  <c r="U151" i="32"/>
  <c r="V74" i="35" s="1"/>
  <c r="P147" i="32"/>
  <c r="Q92" i="33" s="1"/>
  <c r="R138" i="32"/>
  <c r="S83" i="33" s="1"/>
  <c r="K149" i="32"/>
  <c r="L93" i="33" s="1"/>
  <c r="I146" i="32"/>
  <c r="J91" i="33" s="1"/>
  <c r="H144" i="32"/>
  <c r="I89" i="33" s="1"/>
  <c r="O150" i="32"/>
  <c r="P73" i="35" s="1"/>
  <c r="S138" i="32"/>
  <c r="T83" i="33" s="1"/>
  <c r="O138" i="32"/>
  <c r="P83" i="33" s="1"/>
  <c r="E139" i="32"/>
  <c r="F84" i="33" s="1"/>
  <c r="O145" i="32"/>
  <c r="P90" i="33" s="1"/>
  <c r="E153" i="32"/>
  <c r="F76" i="35" s="1"/>
  <c r="F151" i="32"/>
  <c r="G74" i="35" s="1"/>
  <c r="D153" i="32"/>
  <c r="G138" i="32"/>
  <c r="H83" i="33" s="1"/>
  <c r="U144" i="32"/>
  <c r="V89" i="33" s="1"/>
  <c r="H94" i="33"/>
  <c r="X141" i="32"/>
  <c r="Y86" i="33" s="1"/>
  <c r="G94" i="33"/>
  <c r="N144" i="32"/>
  <c r="O89" i="33" s="1"/>
  <c r="Y94" i="33"/>
  <c r="J94" i="33"/>
  <c r="K151" i="32"/>
  <c r="L74" i="35" s="1"/>
  <c r="M77" i="35"/>
  <c r="S153" i="32"/>
  <c r="T76" i="35" s="1"/>
  <c r="U141" i="32"/>
  <c r="V86" i="33" s="1"/>
  <c r="K147" i="32"/>
  <c r="L92" i="33" s="1"/>
  <c r="O141" i="32"/>
  <c r="P86" i="33" s="1"/>
  <c r="K78" i="35"/>
  <c r="F152" i="32"/>
  <c r="G75" i="35" s="1"/>
  <c r="U142" i="32"/>
  <c r="V87" i="33" s="1"/>
  <c r="I143" i="32"/>
  <c r="J88" i="33" s="1"/>
  <c r="S147" i="32"/>
  <c r="T92" i="33" s="1"/>
  <c r="T144" i="32"/>
  <c r="U89" i="33" s="1"/>
  <c r="U145" i="32"/>
  <c r="V90" i="33" s="1"/>
  <c r="E152" i="32"/>
  <c r="F75" i="35" s="1"/>
  <c r="Q140" i="32"/>
  <c r="R85" i="33" s="1"/>
  <c r="J147" i="32"/>
  <c r="K92" i="33" s="1"/>
  <c r="W142" i="32"/>
  <c r="X87" i="33" s="1"/>
  <c r="L151" i="32"/>
  <c r="M74" i="35" s="1"/>
  <c r="I77" i="35"/>
  <c r="O152" i="32"/>
  <c r="P75" i="35" s="1"/>
  <c r="X147" i="32"/>
  <c r="Y92" i="33" s="1"/>
  <c r="R141" i="32"/>
  <c r="S86" i="33" s="1"/>
  <c r="S144" i="32"/>
  <c r="T89" i="33" s="1"/>
  <c r="R140" i="32"/>
  <c r="S85" i="33" s="1"/>
  <c r="G147" i="32"/>
  <c r="H92" i="33" s="1"/>
  <c r="S78" i="35"/>
  <c r="S145" i="32"/>
  <c r="T90" i="33" s="1"/>
  <c r="F147" i="32"/>
  <c r="G92" i="33" s="1"/>
  <c r="M142" i="32"/>
  <c r="N87" i="33" s="1"/>
  <c r="K77" i="35"/>
  <c r="I140" i="32"/>
  <c r="J85" i="33" s="1"/>
  <c r="Q141" i="32"/>
  <c r="R86" i="33" s="1"/>
  <c r="T149" i="32"/>
  <c r="U93" i="33" s="1"/>
  <c r="R153" i="32"/>
  <c r="S76" i="35" s="1"/>
  <c r="W77" i="35"/>
  <c r="P142" i="32"/>
  <c r="Q87" i="33" s="1"/>
  <c r="Q147" i="32"/>
  <c r="R92" i="33" s="1"/>
  <c r="I150" i="32"/>
  <c r="J73" i="35" s="1"/>
  <c r="O143" i="32"/>
  <c r="P88" i="33" s="1"/>
  <c r="X149" i="32"/>
  <c r="Y93" i="33" s="1"/>
  <c r="I78" i="35"/>
  <c r="F149" i="32"/>
  <c r="G93" i="33" s="1"/>
  <c r="X138" i="32"/>
  <c r="Y83" i="33" s="1"/>
  <c r="W152" i="32"/>
  <c r="X75" i="35" s="1"/>
  <c r="L144" i="32"/>
  <c r="M89" i="33" s="1"/>
  <c r="D140" i="32"/>
  <c r="O149" i="32"/>
  <c r="P93" i="33" s="1"/>
  <c r="V77" i="35"/>
  <c r="O142" i="32"/>
  <c r="P87" i="33" s="1"/>
  <c r="U143" i="32"/>
  <c r="V88" i="33" s="1"/>
  <c r="N94" i="33"/>
  <c r="F145" i="32"/>
  <c r="G90" i="33" s="1"/>
  <c r="T146" i="32"/>
  <c r="U91" i="33" s="1"/>
  <c r="D145" i="32"/>
  <c r="M145" i="32"/>
  <c r="N90" i="33" s="1"/>
  <c r="T151" i="32"/>
  <c r="U74" i="35" s="1"/>
  <c r="X151" i="32"/>
  <c r="Y74" i="35" s="1"/>
  <c r="U147" i="32"/>
  <c r="V92" i="33" s="1"/>
  <c r="G145" i="32"/>
  <c r="H90" i="33" s="1"/>
  <c r="X143" i="32"/>
  <c r="Y88" i="33" s="1"/>
  <c r="G140" i="32"/>
  <c r="H85" i="33" s="1"/>
  <c r="L149" i="32"/>
  <c r="M93" i="33" s="1"/>
  <c r="N147" i="32"/>
  <c r="O92" i="33" s="1"/>
  <c r="E151" i="32"/>
  <c r="F74" i="35" s="1"/>
  <c r="R152" i="32"/>
  <c r="S75" i="35" s="1"/>
  <c r="L143" i="32"/>
  <c r="M88" i="33" s="1"/>
  <c r="Q144" i="32"/>
  <c r="R89" i="33" s="1"/>
  <c r="G146" i="32"/>
  <c r="H91" i="33" s="1"/>
  <c r="I141" i="32"/>
  <c r="J86" i="33" s="1"/>
  <c r="Y77" i="35"/>
  <c r="O77" i="35"/>
  <c r="L152" i="32"/>
  <c r="M75" i="35" s="1"/>
  <c r="H153" i="32"/>
  <c r="I76" i="35" s="1"/>
  <c r="L138" i="32"/>
  <c r="M83" i="33" s="1"/>
  <c r="Q94" i="33"/>
  <c r="R151" i="32"/>
  <c r="S74" i="35" s="1"/>
  <c r="V152" i="32"/>
  <c r="W75" i="35" s="1"/>
  <c r="O146" i="32"/>
  <c r="P91" i="33" s="1"/>
  <c r="J143" i="32"/>
  <c r="K88" i="33" s="1"/>
  <c r="U138" i="32"/>
  <c r="V83" i="33" s="1"/>
  <c r="W145" i="32"/>
  <c r="X90" i="33" s="1"/>
  <c r="S139" i="32"/>
  <c r="T84" i="33" s="1"/>
  <c r="D152" i="32"/>
  <c r="D139" i="32"/>
  <c r="E147" i="32"/>
  <c r="F92" i="33" s="1"/>
  <c r="J150" i="32"/>
  <c r="K73" i="35" s="1"/>
  <c r="H151" i="32"/>
  <c r="I74" i="35" s="1"/>
  <c r="Q145" i="32"/>
  <c r="R90" i="33" s="1"/>
  <c r="F142" i="32"/>
  <c r="G87" i="33" s="1"/>
  <c r="S94" i="33"/>
  <c r="U140" i="32"/>
  <c r="V85" i="33" s="1"/>
  <c r="V149" i="32"/>
  <c r="W93" i="33" s="1"/>
  <c r="D150" i="32"/>
  <c r="K144" i="32"/>
  <c r="L89" i="33" s="1"/>
  <c r="T141" i="32"/>
  <c r="U86" i="33" s="1"/>
  <c r="P94" i="33"/>
  <c r="J144" i="32"/>
  <c r="K89" i="33" s="1"/>
  <c r="V150" i="32"/>
  <c r="W73" i="35" s="1"/>
  <c r="O139" i="32"/>
  <c r="P84" i="33" s="1"/>
  <c r="N138" i="32"/>
  <c r="O83" i="33" s="1"/>
  <c r="H141" i="32"/>
  <c r="I86" i="33" s="1"/>
  <c r="R145" i="32"/>
  <c r="S90" i="33" s="1"/>
  <c r="P141" i="32"/>
  <c r="Q86" i="33" s="1"/>
  <c r="R142" i="32"/>
  <c r="S87" i="33" s="1"/>
  <c r="G144" i="32"/>
  <c r="H89" i="33" s="1"/>
  <c r="V145" i="32"/>
  <c r="W90" i="33" s="1"/>
  <c r="V151" i="32"/>
  <c r="W74" i="35" s="1"/>
  <c r="Q150" i="32"/>
  <c r="R73" i="35" s="1"/>
  <c r="F141" i="32"/>
  <c r="G86" i="33" s="1"/>
  <c r="U149" i="32"/>
  <c r="V93" i="33" s="1"/>
  <c r="G153" i="32"/>
  <c r="H76" i="35" s="1"/>
  <c r="J149" i="32"/>
  <c r="K93" i="33" s="1"/>
  <c r="L147" i="32"/>
  <c r="M92" i="33" s="1"/>
  <c r="J78" i="35"/>
  <c r="G77" i="35"/>
  <c r="M141" i="32"/>
  <c r="N86" i="33" s="1"/>
  <c r="P146" i="32"/>
  <c r="Q91" i="33" s="1"/>
  <c r="L141" i="32"/>
  <c r="M86" i="33" s="1"/>
  <c r="U146" i="32"/>
  <c r="V91" i="33" s="1"/>
  <c r="V142" i="32"/>
  <c r="W87" i="33" s="1"/>
  <c r="X150" i="32"/>
  <c r="Y73" i="35" s="1"/>
  <c r="J152" i="32"/>
  <c r="K75" i="35" s="1"/>
  <c r="N139" i="32"/>
  <c r="O84" i="33" s="1"/>
  <c r="F139" i="32"/>
  <c r="G84" i="33" s="1"/>
  <c r="F153" i="32"/>
  <c r="G76" i="35" s="1"/>
  <c r="G152" i="32"/>
  <c r="H75" i="35" s="1"/>
  <c r="L77" i="35"/>
  <c r="N152" i="32"/>
  <c r="O75" i="35" s="1"/>
  <c r="J138" i="32"/>
  <c r="K83" i="33" s="1"/>
  <c r="X140" i="32"/>
  <c r="Y85" i="33" s="1"/>
  <c r="V143" i="32"/>
  <c r="W88" i="33" s="1"/>
  <c r="U150" i="32"/>
  <c r="V73" i="35" s="1"/>
  <c r="V78" i="35"/>
  <c r="L140" i="32"/>
  <c r="M85" i="33" s="1"/>
  <c r="F78" i="35"/>
  <c r="Q139" i="32"/>
  <c r="R84" i="33" s="1"/>
  <c r="H139" i="32"/>
  <c r="I84" i="33" s="1"/>
  <c r="K146" i="32"/>
  <c r="L91" i="33" s="1"/>
  <c r="J139" i="32"/>
  <c r="K84" i="33" s="1"/>
  <c r="S140" i="32"/>
  <c r="T85" i="33" s="1"/>
  <c r="P77" i="35"/>
  <c r="H149" i="32"/>
  <c r="I93" i="33" s="1"/>
  <c r="V94" i="33"/>
  <c r="N143" i="32"/>
  <c r="O88" i="33" s="1"/>
  <c r="W153" i="32"/>
  <c r="X76" i="35" s="1"/>
  <c r="R146" i="32"/>
  <c r="S91" i="33" s="1"/>
  <c r="I151" i="32"/>
  <c r="J74" i="35" s="1"/>
  <c r="J140" i="32"/>
  <c r="K85" i="33" s="1"/>
  <c r="E149" i="32"/>
  <c r="F93" i="33" s="1"/>
  <c r="R147" i="32"/>
  <c r="S92" i="33" s="1"/>
  <c r="J142" i="32"/>
  <c r="K87" i="33" s="1"/>
  <c r="L78" i="35"/>
  <c r="N146" i="32"/>
  <c r="O91" i="33" s="1"/>
  <c r="H147" i="32"/>
  <c r="I92" i="33" s="1"/>
  <c r="N145" i="32"/>
  <c r="O90" i="33" s="1"/>
  <c r="T142" i="32"/>
  <c r="U87" i="33" s="1"/>
  <c r="W144" i="32"/>
  <c r="X89" i="33" s="1"/>
  <c r="E138" i="32"/>
  <c r="F83" i="33" s="1"/>
  <c r="J146" i="32"/>
  <c r="K91" i="33" s="1"/>
  <c r="E141" i="32"/>
  <c r="F86" i="33" s="1"/>
  <c r="W147" i="32"/>
  <c r="X92" i="33" s="1"/>
  <c r="U77" i="35"/>
  <c r="F138" i="32"/>
  <c r="G83" i="33" s="1"/>
  <c r="J77" i="35"/>
  <c r="P138" i="32"/>
  <c r="Q83" i="33" s="1"/>
  <c r="U78" i="35"/>
  <c r="S150" i="32"/>
  <c r="T73" i="35" s="1"/>
  <c r="T143" i="32"/>
  <c r="U88" i="33" s="1"/>
  <c r="Q152" i="32"/>
  <c r="R75" i="35" s="1"/>
  <c r="P145" i="32"/>
  <c r="Q90" i="33" s="1"/>
  <c r="L153" i="32"/>
  <c r="M76" i="35" s="1"/>
  <c r="Y78" i="35"/>
  <c r="X78" i="35"/>
  <c r="G78" i="35"/>
  <c r="N78" i="35"/>
  <c r="R144" i="32"/>
  <c r="S89" i="33" s="1"/>
  <c r="W151" i="32"/>
  <c r="X74" i="35" s="1"/>
  <c r="M138" i="32"/>
  <c r="N83" i="33" s="1"/>
  <c r="M146" i="32"/>
  <c r="N91" i="33" s="1"/>
  <c r="S141" i="32"/>
  <c r="T86" i="33" s="1"/>
  <c r="N140" i="32"/>
  <c r="O85" i="33" s="1"/>
  <c r="O78" i="35"/>
  <c r="D142" i="32"/>
  <c r="L150" i="32"/>
  <c r="M73" i="35" s="1"/>
  <c r="E145" i="32"/>
  <c r="F90" i="33" s="1"/>
  <c r="I147" i="32"/>
  <c r="J92" i="33" s="1"/>
  <c r="I94" i="33"/>
  <c r="R94" i="33"/>
  <c r="W146" i="32"/>
  <c r="X91" i="33" s="1"/>
  <c r="T152" i="32"/>
  <c r="U75" i="35" s="1"/>
  <c r="E142" i="32"/>
  <c r="F87" i="33" s="1"/>
  <c r="V146" i="32"/>
  <c r="W91" i="33" s="1"/>
  <c r="H150" i="32"/>
  <c r="I73" i="35" s="1"/>
  <c r="G150" i="32"/>
  <c r="H73" i="35" s="1"/>
  <c r="Q143" i="32"/>
  <c r="R88" i="33" s="1"/>
  <c r="M153" i="32"/>
  <c r="N76" i="35" s="1"/>
  <c r="Q151" i="32"/>
  <c r="R74" i="35" s="1"/>
  <c r="R78" i="35"/>
  <c r="V144" i="32"/>
  <c r="W89" i="33" s="1"/>
  <c r="N153" i="32"/>
  <c r="O76" i="35" s="1"/>
  <c r="J153" i="32"/>
  <c r="K76" i="35" s="1"/>
  <c r="S151" i="32"/>
  <c r="T74" i="35" s="1"/>
  <c r="Q149" i="32"/>
  <c r="R93" i="33" s="1"/>
  <c r="O153" i="32"/>
  <c r="P76" i="35" s="1"/>
  <c r="T153" i="32"/>
  <c r="U76" i="35" s="1"/>
  <c r="F143" i="32"/>
  <c r="G88" i="33" s="1"/>
  <c r="H142" i="32"/>
  <c r="I87" i="33" s="1"/>
  <c r="K152" i="32"/>
  <c r="L75" i="35" s="1"/>
  <c r="O147" i="32"/>
  <c r="P92" i="33" s="1"/>
  <c r="F77" i="35"/>
  <c r="P139" i="32"/>
  <c r="Q84" i="33" s="1"/>
  <c r="R77" i="35"/>
  <c r="O94" i="33"/>
  <c r="O151" i="32"/>
  <c r="P74" i="35" s="1"/>
  <c r="X152" i="32"/>
  <c r="Y75" i="35" s="1"/>
  <c r="L94" i="33"/>
  <c r="K138" i="32"/>
  <c r="L83" i="33" s="1"/>
  <c r="M140" i="32"/>
  <c r="N85" i="33" s="1"/>
  <c r="X94" i="33"/>
  <c r="X144" i="32"/>
  <c r="Y89" i="33" s="1"/>
  <c r="L142" i="32"/>
  <c r="M87" i="33" s="1"/>
  <c r="K141" i="32"/>
  <c r="L86" i="33" s="1"/>
  <c r="X146" i="32"/>
  <c r="Y91" i="33" s="1"/>
  <c r="L146" i="32"/>
  <c r="M91" i="33" s="1"/>
  <c r="I138" i="32"/>
  <c r="J83" i="33" s="1"/>
  <c r="K142" i="32"/>
  <c r="L87" i="33" s="1"/>
  <c r="T147" i="32"/>
  <c r="U92" i="33" s="1"/>
  <c r="H145" i="32"/>
  <c r="I90" i="33" s="1"/>
  <c r="H77" i="35"/>
  <c r="K140" i="32"/>
  <c r="L85" i="33" s="1"/>
  <c r="D147" i="32"/>
  <c r="W139" i="32"/>
  <c r="X84" i="33" s="1"/>
  <c r="J141" i="32"/>
  <c r="K86" i="33" s="1"/>
  <c r="S77" i="35"/>
  <c r="H140" i="32"/>
  <c r="I85" i="33" s="1"/>
  <c r="V153" i="32"/>
  <c r="W76" i="35" s="1"/>
  <c r="G139" i="32"/>
  <c r="H84" i="33" s="1"/>
  <c r="J145" i="32"/>
  <c r="K90" i="33" s="1"/>
  <c r="I139" i="32"/>
  <c r="J84" i="33" s="1"/>
  <c r="U94" i="33"/>
  <c r="W94" i="33"/>
  <c r="U153" i="32"/>
  <c r="V76" i="35" s="1"/>
  <c r="H146" i="32"/>
  <c r="I91" i="33" s="1"/>
  <c r="E143" i="32"/>
  <c r="F88" i="33" s="1"/>
  <c r="G143" i="32"/>
  <c r="H88" i="33" s="1"/>
  <c r="X139" i="32"/>
  <c r="Y84" i="33" s="1"/>
  <c r="G141" i="32"/>
  <c r="H86" i="33" s="1"/>
  <c r="W78" i="35"/>
  <c r="T94" i="33"/>
  <c r="V141" i="32"/>
  <c r="W86" i="33" s="1"/>
  <c r="F144" i="32"/>
  <c r="G89" i="33" s="1"/>
  <c r="U139" i="32"/>
  <c r="V84" i="33" s="1"/>
  <c r="M139" i="32"/>
  <c r="N84" i="33" s="1"/>
  <c r="L139" i="32"/>
  <c r="M84" i="33" s="1"/>
  <c r="T138" i="32"/>
  <c r="U83" i="33" s="1"/>
  <c r="D138" i="32"/>
  <c r="T145" i="32"/>
  <c r="U90" i="33" s="1"/>
  <c r="Q78" i="35"/>
  <c r="H143" i="32"/>
  <c r="I88" i="33" s="1"/>
  <c r="Q77" i="35"/>
  <c r="E140" i="32"/>
  <c r="F85" i="33" s="1"/>
  <c r="K153" i="32"/>
  <c r="L76" i="35" s="1"/>
  <c r="E144" i="32"/>
  <c r="F89" i="33" s="1"/>
  <c r="X153" i="32"/>
  <c r="Y76" i="35" s="1"/>
  <c r="K145" i="32"/>
  <c r="L90" i="33" s="1"/>
  <c r="H78" i="35"/>
  <c r="G151" i="32"/>
  <c r="H74" i="35" s="1"/>
  <c r="I144" i="32"/>
  <c r="J89" i="33" s="1"/>
  <c r="W140" i="32"/>
  <c r="X85" i="33" s="1"/>
  <c r="W150" i="32"/>
  <c r="X73" i="35" s="1"/>
  <c r="P150" i="32"/>
  <c r="Q73" i="35" s="1"/>
  <c r="F146" i="32"/>
  <c r="G91" i="33" s="1"/>
  <c r="R149" i="32"/>
  <c r="S93" i="33" s="1"/>
  <c r="W141" i="32"/>
  <c r="X86" i="33" s="1"/>
  <c r="N141" i="32"/>
  <c r="O86" i="33" s="1"/>
  <c r="K143" i="32"/>
  <c r="L88" i="33" s="1"/>
  <c r="R139" i="32"/>
  <c r="S84" i="33" s="1"/>
  <c r="G142" i="32"/>
  <c r="H87" i="33" s="1"/>
  <c r="V147" i="32"/>
  <c r="W92" i="33" s="1"/>
  <c r="W149" i="32"/>
  <c r="X93" i="33" s="1"/>
  <c r="P144" i="32"/>
  <c r="Q89" i="33" s="1"/>
  <c r="N151" i="32"/>
  <c r="O74" i="35" s="1"/>
  <c r="S142" i="32"/>
  <c r="T87" i="33" s="1"/>
  <c r="W138" i="32"/>
  <c r="X83" i="33" s="1"/>
  <c r="S143" i="32"/>
  <c r="T88" i="33" s="1"/>
  <c r="R150" i="32"/>
  <c r="S73" i="35" s="1"/>
  <c r="H138" i="32"/>
  <c r="I83" i="33" s="1"/>
  <c r="N77" i="35"/>
  <c r="P151" i="32"/>
  <c r="Q74" i="35" s="1"/>
  <c r="U152" i="32"/>
  <c r="V75" i="35" s="1"/>
  <c r="P143" i="32"/>
  <c r="Q88" i="33" s="1"/>
  <c r="L145" i="32"/>
  <c r="M90" i="33" s="1"/>
  <c r="I142" i="32"/>
  <c r="J87" i="33" s="1"/>
  <c r="D149" i="32"/>
  <c r="W143" i="32"/>
  <c r="X88" i="33" s="1"/>
  <c r="M147" i="32"/>
  <c r="N92" i="33" s="1"/>
  <c r="M94" i="33"/>
  <c r="X77" i="35"/>
  <c r="T77" i="35"/>
  <c r="E146" i="32"/>
  <c r="F91" i="33" s="1"/>
  <c r="Q138" i="32"/>
  <c r="R83" i="33" s="1"/>
  <c r="O140" i="32"/>
  <c r="P85" i="33" s="1"/>
  <c r="N150" i="32"/>
  <c r="O73" i="35" s="1"/>
  <c r="D146" i="32"/>
  <c r="V139" i="32"/>
  <c r="W84" i="33" s="1"/>
  <c r="M143" i="32"/>
  <c r="N88" i="33" s="1"/>
  <c r="Q153" i="32"/>
  <c r="R76" i="35" s="1"/>
  <c r="X145" i="32"/>
  <c r="Y90" i="33" s="1"/>
  <c r="K94" i="33"/>
  <c r="O144" i="32"/>
  <c r="P89" i="33" s="1"/>
  <c r="S146" i="32"/>
  <c r="T91" i="33" s="1"/>
  <c r="M151" i="32"/>
  <c r="N74" i="35" s="1"/>
  <c r="X142" i="32"/>
  <c r="Y87" i="33" s="1"/>
  <c r="D144" i="32"/>
  <c r="K150" i="32"/>
  <c r="L73" i="35" s="1"/>
  <c r="G149" i="32"/>
  <c r="H93" i="33" s="1"/>
  <c r="P140" i="32"/>
  <c r="Q85" i="33" s="1"/>
  <c r="J151" i="32"/>
  <c r="K74" i="35" s="1"/>
  <c r="T78" i="35"/>
  <c r="V140" i="32"/>
  <c r="W85" i="33" s="1"/>
  <c r="M78" i="35"/>
  <c r="K139" i="32"/>
  <c r="L84" i="33" s="1"/>
  <c r="M150" i="32"/>
  <c r="N73" i="35" s="1"/>
  <c r="Q146" i="32"/>
  <c r="R91" i="33" s="1"/>
  <c r="S149" i="32"/>
  <c r="T93" i="33" s="1"/>
  <c r="AI232" i="32"/>
  <c r="AJ232" i="32" s="1"/>
  <c r="AI233" i="32"/>
  <c r="AJ233" i="32" s="1"/>
  <c r="E99" i="35"/>
  <c r="D99" i="35" s="1"/>
  <c r="AI215" i="32"/>
  <c r="AJ215" i="32" s="1"/>
  <c r="AI214" i="32"/>
  <c r="AJ214" i="32" s="1"/>
  <c r="E98" i="35"/>
  <c r="D98" i="35" s="1"/>
  <c r="E92" i="35"/>
  <c r="D92" i="35" s="1"/>
  <c r="AI208" i="32"/>
  <c r="AJ208" i="32" s="1"/>
  <c r="D105" i="35"/>
  <c r="D101" i="35"/>
  <c r="AG5" i="40"/>
  <c r="AH4" i="40"/>
  <c r="AH5" i="40" s="1"/>
  <c r="AH4" i="45"/>
  <c r="AH5" i="45" s="1"/>
  <c r="AG5" i="45"/>
  <c r="O109" i="35"/>
  <c r="Z109" i="35"/>
  <c r="AA109" i="35"/>
  <c r="H109" i="35"/>
  <c r="Q109" i="35"/>
  <c r="K109" i="35"/>
  <c r="V109" i="35"/>
  <c r="S109" i="35"/>
  <c r="L109" i="35"/>
  <c r="T109" i="35"/>
  <c r="U109" i="35"/>
  <c r="P109" i="35"/>
  <c r="G109" i="35"/>
  <c r="X109" i="35"/>
  <c r="W109" i="35"/>
  <c r="J109" i="35"/>
  <c r="F109" i="35"/>
  <c r="R109" i="35"/>
  <c r="Y109" i="35"/>
  <c r="M109" i="35"/>
  <c r="I109" i="35"/>
  <c r="AB109" i="35"/>
  <c r="N109" i="35"/>
  <c r="AA197" i="32"/>
  <c r="L197" i="32"/>
  <c r="N195" i="32"/>
  <c r="O81" i="35" s="1"/>
  <c r="K197" i="32"/>
  <c r="Z195" i="32"/>
  <c r="AA81" i="35" s="1"/>
  <c r="Y197" i="32"/>
  <c r="J197" i="32"/>
  <c r="T195" i="32"/>
  <c r="U81" i="35" s="1"/>
  <c r="AB195" i="32"/>
  <c r="AC81" i="35" s="1"/>
  <c r="R192" i="32"/>
  <c r="S117" i="33" s="1"/>
  <c r="W195" i="32"/>
  <c r="X81" i="35" s="1"/>
  <c r="P192" i="32"/>
  <c r="Q117" i="33" s="1"/>
  <c r="Z192" i="32"/>
  <c r="AA117" i="33" s="1"/>
  <c r="Y194" i="32"/>
  <c r="Z80" i="35" s="1"/>
  <c r="S196" i="32"/>
  <c r="U194" i="32"/>
  <c r="V80" i="35" s="1"/>
  <c r="S192" i="32"/>
  <c r="T117" i="33" s="1"/>
  <c r="U196" i="32"/>
  <c r="AA192" i="32"/>
  <c r="AB117" i="33" s="1"/>
  <c r="I195" i="32"/>
  <c r="J81" i="35" s="1"/>
  <c r="X192" i="32"/>
  <c r="Y117" i="33" s="1"/>
  <c r="V192" i="32"/>
  <c r="W117" i="33" s="1"/>
  <c r="V196" i="32"/>
  <c r="M194" i="32"/>
  <c r="N80" i="35" s="1"/>
  <c r="AB192" i="32"/>
  <c r="AC117" i="33" s="1"/>
  <c r="J195" i="32"/>
  <c r="K81" i="35" s="1"/>
  <c r="Q198" i="32"/>
  <c r="Y192" i="32"/>
  <c r="Z117" i="33" s="1"/>
  <c r="Q195" i="32"/>
  <c r="R81" i="35" s="1"/>
  <c r="O193" i="32"/>
  <c r="P79" i="35" s="1"/>
  <c r="T192" i="32"/>
  <c r="U117" i="33" s="1"/>
  <c r="S194" i="32"/>
  <c r="T80" i="35" s="1"/>
  <c r="W192" i="32"/>
  <c r="X117" i="33" s="1"/>
  <c r="Q192" i="32"/>
  <c r="R117" i="33" s="1"/>
  <c r="AB194" i="32"/>
  <c r="AC80" i="35" s="1"/>
  <c r="U192" i="32"/>
  <c r="V117" i="33" s="1"/>
  <c r="Z197" i="32"/>
  <c r="S193" i="32"/>
  <c r="T79" i="35" s="1"/>
  <c r="AA198" i="32"/>
  <c r="Q197" i="32"/>
  <c r="H194" i="32"/>
  <c r="I80" i="35" s="1"/>
  <c r="S197" i="32"/>
  <c r="V197" i="32"/>
  <c r="N194" i="32"/>
  <c r="O80" i="35" s="1"/>
  <c r="J198" i="32"/>
  <c r="M196" i="32"/>
  <c r="U198" i="32"/>
  <c r="P197" i="32"/>
  <c r="X193" i="32"/>
  <c r="Y79" i="35" s="1"/>
  <c r="K196" i="32"/>
  <c r="P194" i="32"/>
  <c r="Q80" i="35" s="1"/>
  <c r="AB196" i="32"/>
  <c r="S198" i="32"/>
  <c r="J194" i="32"/>
  <c r="K80" i="35" s="1"/>
  <c r="V194" i="32"/>
  <c r="W80" i="35" s="1"/>
  <c r="L193" i="32"/>
  <c r="M79" i="35" s="1"/>
  <c r="P193" i="32"/>
  <c r="Q79" i="35" s="1"/>
  <c r="I196" i="32"/>
  <c r="K195" i="32"/>
  <c r="L81" i="35" s="1"/>
  <c r="Y193" i="32"/>
  <c r="Z79" i="35" s="1"/>
  <c r="K193" i="32"/>
  <c r="L79" i="35" s="1"/>
  <c r="V195" i="32"/>
  <c r="W81" i="35" s="1"/>
  <c r="L194" i="32"/>
  <c r="M80" i="35" s="1"/>
  <c r="I198" i="32"/>
  <c r="X197" i="32"/>
  <c r="W196" i="32"/>
  <c r="Y196" i="32"/>
  <c r="Q194" i="32"/>
  <c r="R80" i="35" s="1"/>
  <c r="H197" i="32"/>
  <c r="L198" i="32"/>
  <c r="V193" i="32"/>
  <c r="W79" i="35" s="1"/>
  <c r="Z198" i="32"/>
  <c r="I197" i="32"/>
  <c r="G192" i="32"/>
  <c r="H117" i="33" s="1"/>
  <c r="W194" i="32"/>
  <c r="X80" i="35" s="1"/>
  <c r="O195" i="32"/>
  <c r="P81" i="35" s="1"/>
  <c r="L195" i="32"/>
  <c r="M81" i="35" s="1"/>
  <c r="P195" i="32"/>
  <c r="Q81" i="35" s="1"/>
  <c r="T197" i="32"/>
  <c r="N196" i="32"/>
  <c r="K194" i="32"/>
  <c r="L80" i="35" s="1"/>
  <c r="AB193" i="32"/>
  <c r="AC79" i="35" s="1"/>
  <c r="AB198" i="32"/>
  <c r="H196" i="32"/>
  <c r="H198" i="32"/>
  <c r="I193" i="32"/>
  <c r="J79" i="35" s="1"/>
  <c r="T198" i="32"/>
  <c r="H193" i="32"/>
  <c r="I79" i="35" s="1"/>
  <c r="X196" i="32"/>
  <c r="O194" i="32"/>
  <c r="P80" i="35" s="1"/>
  <c r="J196" i="32"/>
  <c r="R194" i="32"/>
  <c r="S80" i="35" s="1"/>
  <c r="Z193" i="32"/>
  <c r="AA79" i="35" s="1"/>
  <c r="Y198" i="32"/>
  <c r="H195" i="32"/>
  <c r="I81" i="35" s="1"/>
  <c r="Q196" i="32"/>
  <c r="S195" i="32"/>
  <c r="T81" i="35" s="1"/>
  <c r="AA195" i="32"/>
  <c r="AB81" i="35" s="1"/>
  <c r="N193" i="32"/>
  <c r="O79" i="35" s="1"/>
  <c r="M198" i="32"/>
  <c r="R195" i="32"/>
  <c r="S81" i="35" s="1"/>
  <c r="M195" i="32"/>
  <c r="N81" i="35" s="1"/>
  <c r="I194" i="32"/>
  <c r="J80" i="35" s="1"/>
  <c r="W193" i="32"/>
  <c r="X79" i="35" s="1"/>
  <c r="N198" i="32"/>
  <c r="Y195" i="32"/>
  <c r="Z81" i="35" s="1"/>
  <c r="AA193" i="32"/>
  <c r="AB79" i="35" s="1"/>
  <c r="U197" i="32"/>
  <c r="R198" i="32"/>
  <c r="P196" i="32"/>
  <c r="T196" i="32"/>
  <c r="T193" i="32"/>
  <c r="U79" i="35" s="1"/>
  <c r="Z196" i="32"/>
  <c r="U195" i="32"/>
  <c r="V81" i="35" s="1"/>
  <c r="L196" i="32"/>
  <c r="W198" i="32"/>
  <c r="R193" i="32"/>
  <c r="S79" i="35" s="1"/>
  <c r="X198" i="32"/>
  <c r="O198" i="32"/>
  <c r="T194" i="32"/>
  <c r="U80" i="35" s="1"/>
  <c r="O197" i="32"/>
  <c r="K198" i="32"/>
  <c r="X195" i="32"/>
  <c r="Y81" i="35" s="1"/>
  <c r="J193" i="32"/>
  <c r="K79" i="35" s="1"/>
  <c r="W197" i="32"/>
  <c r="N197" i="32"/>
  <c r="Q193" i="32"/>
  <c r="R79" i="35" s="1"/>
  <c r="O196" i="32"/>
  <c r="AA196" i="32"/>
  <c r="V198" i="32"/>
  <c r="Z194" i="32"/>
  <c r="AA80" i="35" s="1"/>
  <c r="AA194" i="32"/>
  <c r="AB80" i="35" s="1"/>
  <c r="U193" i="32"/>
  <c r="V79" i="35" s="1"/>
  <c r="M193" i="32"/>
  <c r="N79" i="35" s="1"/>
  <c r="M197" i="32"/>
  <c r="P198" i="32"/>
  <c r="X194" i="32"/>
  <c r="Y80" i="35" s="1"/>
  <c r="R197" i="32"/>
  <c r="R196" i="32"/>
  <c r="M192" i="32"/>
  <c r="N117" i="33" s="1"/>
  <c r="N192" i="32"/>
  <c r="O117" i="33" s="1"/>
  <c r="G194" i="32"/>
  <c r="H80" i="35" s="1"/>
  <c r="J192" i="32"/>
  <c r="K117" i="33" s="1"/>
  <c r="I192" i="32"/>
  <c r="J117" i="33" s="1"/>
  <c r="D194" i="32"/>
  <c r="O192" i="32"/>
  <c r="P117" i="33" s="1"/>
  <c r="K192" i="32"/>
  <c r="L117" i="33" s="1"/>
  <c r="E195" i="32"/>
  <c r="F81" i="35" s="1"/>
  <c r="H192" i="32"/>
  <c r="I117" i="33" s="1"/>
  <c r="L192" i="32"/>
  <c r="M117" i="33" s="1"/>
  <c r="E85" i="35"/>
  <c r="D195" i="32"/>
  <c r="E193" i="32"/>
  <c r="F79" i="35" s="1"/>
  <c r="F197" i="32"/>
  <c r="G198" i="32"/>
  <c r="E198" i="32"/>
  <c r="G195" i="32"/>
  <c r="H81" i="35" s="1"/>
  <c r="D192" i="32"/>
  <c r="F193" i="32"/>
  <c r="G79" i="35" s="1"/>
  <c r="F195" i="32"/>
  <c r="G81" i="35" s="1"/>
  <c r="E196" i="32"/>
  <c r="E194" i="32"/>
  <c r="F80" i="35" s="1"/>
  <c r="E86" i="35"/>
  <c r="D198" i="32"/>
  <c r="F198" i="32"/>
  <c r="D196" i="32"/>
  <c r="E87" i="35" s="1"/>
  <c r="D197" i="32"/>
  <c r="F194" i="32"/>
  <c r="G80" i="35" s="1"/>
  <c r="E197" i="32"/>
  <c r="D193" i="32"/>
  <c r="G196" i="32"/>
  <c r="G193" i="32"/>
  <c r="H79" i="35" s="1"/>
  <c r="E192" i="32"/>
  <c r="F117" i="33" s="1"/>
  <c r="G197" i="32"/>
  <c r="F196" i="32"/>
  <c r="F192" i="32"/>
  <c r="G117" i="33" s="1"/>
  <c r="G60" i="35"/>
  <c r="M60" i="35"/>
  <c r="P60" i="35"/>
  <c r="X60" i="35"/>
  <c r="U60" i="35"/>
  <c r="W60" i="35"/>
  <c r="O60" i="35"/>
  <c r="N60" i="35"/>
  <c r="H60" i="35"/>
  <c r="T60" i="35"/>
  <c r="F60" i="35"/>
  <c r="K60" i="35"/>
  <c r="J60" i="35"/>
  <c r="V60" i="35"/>
  <c r="S60" i="35"/>
  <c r="Q60" i="35"/>
  <c r="Y60" i="35"/>
  <c r="R60" i="35"/>
  <c r="I60" i="35"/>
  <c r="L60" i="35"/>
  <c r="X20" i="35"/>
  <c r="G20" i="35"/>
  <c r="Z20" i="35"/>
  <c r="Y19" i="35"/>
  <c r="V18" i="35"/>
  <c r="V21" i="35"/>
  <c r="O19" i="35"/>
  <c r="V19" i="35"/>
  <c r="F20" i="35"/>
  <c r="S20" i="35"/>
  <c r="Q20" i="35"/>
  <c r="Q19" i="35"/>
  <c r="W18" i="35"/>
  <c r="W21" i="35"/>
  <c r="X19" i="35"/>
  <c r="N20" i="35"/>
  <c r="L19" i="35"/>
  <c r="Q18" i="35"/>
  <c r="Q21" i="35"/>
  <c r="J19" i="35"/>
  <c r="J18" i="35"/>
  <c r="J21" i="35"/>
  <c r="N18" i="35"/>
  <c r="N21" i="35"/>
  <c r="Z19" i="35"/>
  <c r="S19" i="35"/>
  <c r="K18" i="35"/>
  <c r="K21" i="35"/>
  <c r="U20" i="35"/>
  <c r="W20" i="35"/>
  <c r="G18" i="35"/>
  <c r="G21" i="35"/>
  <c r="I18" i="35"/>
  <c r="I21" i="35"/>
  <c r="R19" i="35"/>
  <c r="Y18" i="35"/>
  <c r="Y21" i="35"/>
  <c r="F18" i="35"/>
  <c r="F21" i="35"/>
  <c r="R18" i="35"/>
  <c r="R21" i="35"/>
  <c r="P18" i="35"/>
  <c r="P21" i="35"/>
  <c r="I19" i="35"/>
  <c r="Z18" i="35"/>
  <c r="Z21" i="35"/>
  <c r="V20" i="35"/>
  <c r="H18" i="35"/>
  <c r="H21" i="35"/>
  <c r="W19" i="35"/>
  <c r="X18" i="35"/>
  <c r="X21" i="35"/>
  <c r="L18" i="35"/>
  <c r="L21" i="35"/>
  <c r="M19" i="35"/>
  <c r="L20" i="35"/>
  <c r="U18" i="35"/>
  <c r="U21" i="35"/>
  <c r="T20" i="35"/>
  <c r="O20" i="35"/>
  <c r="M20" i="35"/>
  <c r="O18" i="35"/>
  <c r="O21" i="35"/>
  <c r="N19" i="35"/>
  <c r="K19" i="35"/>
  <c r="T19" i="35"/>
  <c r="R20" i="35"/>
  <c r="I20" i="35"/>
  <c r="P20" i="35"/>
  <c r="Y20" i="35"/>
  <c r="S18" i="35"/>
  <c r="S21" i="35"/>
  <c r="H19" i="35"/>
  <c r="G19" i="35"/>
  <c r="J20" i="35"/>
  <c r="M18" i="35"/>
  <c r="M21" i="35"/>
  <c r="K20" i="35"/>
  <c r="U19" i="35"/>
  <c r="F19" i="35"/>
  <c r="T18" i="35"/>
  <c r="T21" i="35"/>
  <c r="P19" i="35"/>
  <c r="H20" i="35"/>
  <c r="AB12" i="35"/>
  <c r="J13" i="35"/>
  <c r="L13" i="35"/>
  <c r="AC12" i="35"/>
  <c r="R13" i="35"/>
  <c r="Q12" i="35"/>
  <c r="S13" i="35"/>
  <c r="P13" i="35"/>
  <c r="N12" i="35"/>
  <c r="AF12" i="35"/>
  <c r="AB13" i="35"/>
  <c r="AG13" i="35"/>
  <c r="J12" i="35"/>
  <c r="K12" i="35"/>
  <c r="AH13" i="35"/>
  <c r="Z12" i="35"/>
  <c r="W12" i="35"/>
  <c r="P12" i="35"/>
  <c r="K13" i="35"/>
  <c r="Z13" i="35"/>
  <c r="AH12" i="35"/>
  <c r="G13" i="35"/>
  <c r="F13" i="35"/>
  <c r="T12" i="35"/>
  <c r="AC13" i="35"/>
  <c r="O13" i="35"/>
  <c r="V13" i="35"/>
  <c r="O12" i="35"/>
  <c r="L12" i="35"/>
  <c r="G12" i="35"/>
  <c r="AI13" i="35"/>
  <c r="I13" i="35"/>
  <c r="AF13" i="35"/>
  <c r="I12" i="35"/>
  <c r="T13" i="35"/>
  <c r="M12" i="35"/>
  <c r="AE13" i="35"/>
  <c r="AG12" i="35"/>
  <c r="F12" i="35"/>
  <c r="Y13" i="35"/>
  <c r="S12" i="35"/>
  <c r="R12" i="35"/>
  <c r="H12" i="35"/>
  <c r="AA12" i="35"/>
  <c r="X12" i="35"/>
  <c r="AI12" i="35"/>
  <c r="W13" i="35"/>
  <c r="M13" i="35"/>
  <c r="X13" i="35"/>
  <c r="AD12" i="35"/>
  <c r="AE12" i="35"/>
  <c r="N13" i="35"/>
  <c r="Q13" i="35"/>
  <c r="AD13" i="35"/>
  <c r="Y12" i="35"/>
  <c r="U12" i="35"/>
  <c r="H13" i="35"/>
  <c r="V12" i="35"/>
  <c r="U13" i="35"/>
  <c r="AA13" i="35"/>
  <c r="AI226" i="32"/>
  <c r="AJ226" i="32" s="1"/>
  <c r="E107" i="35"/>
  <c r="D107" i="35" s="1"/>
  <c r="AI223" i="32"/>
  <c r="AJ223" i="32" s="1"/>
  <c r="E122" i="33"/>
  <c r="D122" i="33" s="1"/>
  <c r="AI225" i="32"/>
  <c r="AJ225" i="32" s="1"/>
  <c r="E106" i="35"/>
  <c r="D106" i="35" s="1"/>
  <c r="AI224" i="32"/>
  <c r="AJ224" i="32" s="1"/>
  <c r="E119" i="33"/>
  <c r="D119" i="33" s="1"/>
  <c r="E121" i="33"/>
  <c r="D121" i="33" s="1"/>
  <c r="AI222" i="32"/>
  <c r="AJ222" i="32" s="1"/>
  <c r="E108" i="35"/>
  <c r="D108" i="35" s="1"/>
  <c r="AI13" i="32"/>
  <c r="AJ13" i="32" s="1"/>
  <c r="E14" i="33"/>
  <c r="D14" i="33" s="1"/>
  <c r="E8" i="33"/>
  <c r="D8" i="33" s="1"/>
  <c r="AI7" i="32"/>
  <c r="AJ7" i="32" s="1"/>
  <c r="AI23" i="32"/>
  <c r="AJ23" i="32" s="1"/>
  <c r="E4" i="35"/>
  <c r="AI15" i="32"/>
  <c r="AJ15" i="32" s="1"/>
  <c r="E16" i="33"/>
  <c r="AI16" i="32"/>
  <c r="AJ16" i="32" s="1"/>
  <c r="E3" i="35"/>
  <c r="D3" i="35" s="1"/>
  <c r="E15" i="33"/>
  <c r="D15" i="33" s="1"/>
  <c r="AI14" i="32"/>
  <c r="AJ14" i="32" s="1"/>
  <c r="E7" i="35"/>
  <c r="AI24" i="32"/>
  <c r="AJ24" i="32" s="1"/>
  <c r="E12" i="33"/>
  <c r="D12" i="33" s="1"/>
  <c r="E6" i="33"/>
  <c r="D6" i="33" s="1"/>
  <c r="AI5" i="32"/>
  <c r="AJ5" i="32" s="1"/>
  <c r="AI12" i="32"/>
  <c r="AJ12" i="32" s="1"/>
  <c r="E13" i="33"/>
  <c r="D13" i="33" s="1"/>
  <c r="AI26" i="32"/>
  <c r="AJ26" i="32" s="1"/>
  <c r="E5" i="35"/>
  <c r="AI17" i="32"/>
  <c r="AJ17" i="32" s="1"/>
  <c r="AI22" i="32"/>
  <c r="AJ22" i="32" s="1"/>
  <c r="AI3" i="32"/>
  <c r="AJ3" i="32" s="1"/>
  <c r="E4" i="33"/>
  <c r="D4" i="33" s="1"/>
  <c r="E3" i="33"/>
  <c r="D3" i="33" s="1"/>
  <c r="E10" i="33"/>
  <c r="D10" i="33" s="1"/>
  <c r="AI9" i="32"/>
  <c r="AJ9" i="32" s="1"/>
  <c r="AI27" i="32"/>
  <c r="AJ27" i="32" s="1"/>
  <c r="E7" i="33"/>
  <c r="D7" i="33" s="1"/>
  <c r="E6" i="35"/>
  <c r="AI18" i="32"/>
  <c r="AJ18" i="32" s="1"/>
  <c r="E11" i="33"/>
  <c r="D11" i="33" s="1"/>
  <c r="AI20" i="32"/>
  <c r="AJ20" i="32" s="1"/>
  <c r="E9" i="35"/>
  <c r="E10" i="35"/>
  <c r="AI21" i="32"/>
  <c r="AJ21" i="32" s="1"/>
  <c r="E8" i="35"/>
  <c r="AI19" i="32"/>
  <c r="AJ19" i="32" s="1"/>
  <c r="E9" i="33"/>
  <c r="AI8" i="32"/>
  <c r="AJ8" i="32" s="1"/>
  <c r="E5" i="33"/>
  <c r="D5" i="33" s="1"/>
  <c r="AI4" i="32"/>
  <c r="AJ4" i="32" s="1"/>
  <c r="E11" i="35"/>
  <c r="AI25" i="32"/>
  <c r="AJ25" i="32" s="1"/>
  <c r="E24" i="33"/>
  <c r="D24" i="33" s="1"/>
  <c r="AI36" i="32"/>
  <c r="AJ36" i="32" s="1"/>
  <c r="E28" i="33"/>
  <c r="D28" i="33" s="1"/>
  <c r="AI40" i="32"/>
  <c r="AJ40" i="32" s="1"/>
  <c r="E17" i="35"/>
  <c r="D17" i="35" s="1"/>
  <c r="E29" i="33"/>
  <c r="D29" i="33" s="1"/>
  <c r="AI41" i="32"/>
  <c r="AJ41" i="32" s="1"/>
  <c r="AI46" i="32"/>
  <c r="AJ46" i="32" s="1"/>
  <c r="E18" i="33"/>
  <c r="D18" i="33" s="1"/>
  <c r="AI30" i="32"/>
  <c r="AJ30" i="32" s="1"/>
  <c r="E27" i="33"/>
  <c r="D27" i="33" s="1"/>
  <c r="AI39" i="32"/>
  <c r="AJ39" i="32" s="1"/>
  <c r="E16" i="35"/>
  <c r="D16" i="35" s="1"/>
  <c r="AI42" i="32"/>
  <c r="AJ42" i="32" s="1"/>
  <c r="E21" i="33"/>
  <c r="D21" i="33" s="1"/>
  <c r="AI33" i="32"/>
  <c r="AJ33" i="32" s="1"/>
  <c r="E25" i="33"/>
  <c r="D25" i="33" s="1"/>
  <c r="AI37" i="32"/>
  <c r="AJ37" i="32" s="1"/>
  <c r="E19" i="35"/>
  <c r="AI44" i="32"/>
  <c r="AJ44" i="32" s="1"/>
  <c r="E22" i="33"/>
  <c r="D22" i="33" s="1"/>
  <c r="AI34" i="32"/>
  <c r="AJ34" i="32" s="1"/>
  <c r="E18" i="35"/>
  <c r="AI43" i="32"/>
  <c r="AJ43" i="32" s="1"/>
  <c r="E23" i="33"/>
  <c r="D23" i="33" s="1"/>
  <c r="AI35" i="32"/>
  <c r="AJ35" i="32" s="1"/>
  <c r="E20" i="35"/>
  <c r="AI45" i="32"/>
  <c r="AJ45" i="32" s="1"/>
  <c r="E20" i="33"/>
  <c r="D20" i="33" s="1"/>
  <c r="AI32" i="32"/>
  <c r="AJ32" i="32" s="1"/>
  <c r="E26" i="33"/>
  <c r="D26" i="33" s="1"/>
  <c r="AI38" i="32"/>
  <c r="AJ38" i="32" s="1"/>
  <c r="E17" i="33"/>
  <c r="D17" i="33" s="1"/>
  <c r="AI29" i="32"/>
  <c r="AJ29" i="32" s="1"/>
  <c r="E19" i="33"/>
  <c r="D19" i="33" s="1"/>
  <c r="AI31" i="32"/>
  <c r="AJ31" i="32" s="1"/>
  <c r="AI103" i="32"/>
  <c r="AJ103" i="32" s="1"/>
  <c r="E73" i="33"/>
  <c r="D73" i="33" s="1"/>
  <c r="E54" i="35"/>
  <c r="D54" i="35" s="1"/>
  <c r="AI125" i="32"/>
  <c r="AJ125" i="32" s="1"/>
  <c r="E52" i="35"/>
  <c r="D52" i="35" s="1"/>
  <c r="AI108" i="32"/>
  <c r="AJ108" i="32" s="1"/>
  <c r="E70" i="33"/>
  <c r="D70" i="33" s="1"/>
  <c r="AI100" i="32"/>
  <c r="AJ100" i="32" s="1"/>
  <c r="E49" i="35"/>
  <c r="D49" i="35" s="1"/>
  <c r="AI105" i="32"/>
  <c r="AJ105" i="32" s="1"/>
  <c r="E56" i="35"/>
  <c r="D56" i="35" s="1"/>
  <c r="E58" i="35"/>
  <c r="D58" i="35" s="1"/>
  <c r="E57" i="35"/>
  <c r="D57" i="35" s="1"/>
  <c r="E72" i="33"/>
  <c r="D72" i="33" s="1"/>
  <c r="AI102" i="32"/>
  <c r="AJ102" i="32" s="1"/>
  <c r="AI104" i="32"/>
  <c r="AJ104" i="32" s="1"/>
  <c r="E48" i="35"/>
  <c r="D48" i="35" s="1"/>
  <c r="E50" i="35"/>
  <c r="D50" i="35" s="1"/>
  <c r="AI106" i="32"/>
  <c r="AJ106" i="32" s="1"/>
  <c r="E51" i="35"/>
  <c r="D51" i="35" s="1"/>
  <c r="AI107" i="32"/>
  <c r="AJ107" i="32" s="1"/>
  <c r="E55" i="35"/>
  <c r="D55" i="35" s="1"/>
  <c r="E69" i="33"/>
  <c r="D69" i="33" s="1"/>
  <c r="AI99" i="32"/>
  <c r="AJ99" i="32" s="1"/>
  <c r="E72" i="35"/>
  <c r="D72" i="35" s="1"/>
  <c r="AI127" i="32"/>
  <c r="AJ127" i="32" s="1"/>
  <c r="E53" i="35"/>
  <c r="D53" i="35" s="1"/>
  <c r="AI101" i="32"/>
  <c r="AJ101" i="32" s="1"/>
  <c r="E71" i="33"/>
  <c r="D71" i="33" s="1"/>
  <c r="AI98" i="32"/>
  <c r="AJ98" i="32" s="1"/>
  <c r="E68" i="33"/>
  <c r="D68" i="33" s="1"/>
  <c r="AI124" i="32"/>
  <c r="AJ124" i="32" s="1"/>
  <c r="E59" i="35"/>
  <c r="D59" i="35" s="1"/>
  <c r="AI126" i="32"/>
  <c r="AJ126" i="32" s="1"/>
  <c r="E71" i="35"/>
  <c r="D71" i="35" s="1"/>
  <c r="E67" i="33"/>
  <c r="D67" i="33" s="1"/>
  <c r="AI97" i="32"/>
  <c r="AJ97" i="32" s="1"/>
  <c r="K44" i="35" l="1"/>
  <c r="AB66" i="32"/>
  <c r="P66" i="32"/>
  <c r="I66" i="32"/>
  <c r="Q66" i="32"/>
  <c r="AD66" i="32"/>
  <c r="AE48" i="33" s="1"/>
  <c r="AG66" i="32"/>
  <c r="AH48" i="33" s="1"/>
  <c r="N66" i="32"/>
  <c r="AA66" i="32"/>
  <c r="F66" i="32"/>
  <c r="K66" i="32"/>
  <c r="X66" i="32"/>
  <c r="T66" i="32"/>
  <c r="AH66" i="32"/>
  <c r="AI48" i="33" s="1"/>
  <c r="L66" i="32"/>
  <c r="M66" i="32"/>
  <c r="AE66" i="32"/>
  <c r="AF48" i="33" s="1"/>
  <c r="U66" i="32"/>
  <c r="D66" i="32"/>
  <c r="V66" i="32"/>
  <c r="O66" i="32"/>
  <c r="R66" i="32"/>
  <c r="Y66" i="32"/>
  <c r="G66" i="32"/>
  <c r="Z66" i="32"/>
  <c r="S66" i="32"/>
  <c r="AC66" i="32"/>
  <c r="AD48" i="33" s="1"/>
  <c r="AF66" i="32"/>
  <c r="AG48" i="33" s="1"/>
  <c r="H66" i="32"/>
  <c r="W66" i="32"/>
  <c r="J66" i="32"/>
  <c r="E66" i="32"/>
  <c r="AI201" i="32"/>
  <c r="AJ201" i="32" s="1"/>
  <c r="AI200" i="32"/>
  <c r="AJ200" i="32" s="1"/>
  <c r="D89" i="35"/>
  <c r="D88" i="35"/>
  <c r="AI154" i="32"/>
  <c r="AJ154" i="32" s="1"/>
  <c r="AI155" i="32"/>
  <c r="AJ155" i="32" s="1"/>
  <c r="AI148" i="32"/>
  <c r="AJ148" i="32" s="1"/>
  <c r="E30" i="35"/>
  <c r="D30" i="35" s="1"/>
  <c r="AI93" i="32"/>
  <c r="AJ93" i="32" s="1"/>
  <c r="E28" i="35"/>
  <c r="D28" i="35" s="1"/>
  <c r="AI91" i="32"/>
  <c r="AJ91" i="32" s="1"/>
  <c r="E31" i="35"/>
  <c r="D31" i="35" s="1"/>
  <c r="AI94" i="32"/>
  <c r="AJ94" i="32" s="1"/>
  <c r="E33" i="35"/>
  <c r="D33" i="35" s="1"/>
  <c r="AI96" i="32"/>
  <c r="AJ96" i="32" s="1"/>
  <c r="E32" i="35"/>
  <c r="D32" i="35" s="1"/>
  <c r="AI95" i="32"/>
  <c r="AJ95" i="32" s="1"/>
  <c r="E29" i="35"/>
  <c r="D29" i="35" s="1"/>
  <c r="AI92" i="32"/>
  <c r="AJ92" i="32" s="1"/>
  <c r="D9" i="33"/>
  <c r="AI10" i="32"/>
  <c r="AJ10" i="32" s="1"/>
  <c r="AI6" i="32"/>
  <c r="AJ6" i="32" s="1"/>
  <c r="AI2" i="32"/>
  <c r="AJ2" i="32" s="1"/>
  <c r="AI11" i="32"/>
  <c r="AJ11" i="32" s="1"/>
  <c r="D16" i="33"/>
  <c r="Q43" i="35"/>
  <c r="W11" i="35"/>
  <c r="O44" i="35"/>
  <c r="N43" i="35"/>
  <c r="I43" i="35"/>
  <c r="V8" i="35"/>
  <c r="J11" i="35"/>
  <c r="U8" i="35"/>
  <c r="N6" i="35"/>
  <c r="U9" i="35"/>
  <c r="I10" i="35"/>
  <c r="S10" i="35"/>
  <c r="J8" i="35"/>
  <c r="K11" i="35"/>
  <c r="H6" i="35"/>
  <c r="S43" i="35"/>
  <c r="M44" i="35"/>
  <c r="K45" i="35"/>
  <c r="S44" i="35"/>
  <c r="F44" i="35"/>
  <c r="F45" i="35"/>
  <c r="T43" i="35"/>
  <c r="U44" i="35"/>
  <c r="M43" i="35"/>
  <c r="Q44" i="35"/>
  <c r="V43" i="35"/>
  <c r="V44" i="35"/>
  <c r="R45" i="35"/>
  <c r="J44" i="35"/>
  <c r="I44" i="35"/>
  <c r="F43" i="35"/>
  <c r="L44" i="35"/>
  <c r="G43" i="35"/>
  <c r="R43" i="35"/>
  <c r="P44" i="35"/>
  <c r="M45" i="35"/>
  <c r="H43" i="35"/>
  <c r="G44" i="35"/>
  <c r="S45" i="35"/>
  <c r="L45" i="35"/>
  <c r="O43" i="35"/>
  <c r="K43" i="35"/>
  <c r="T44" i="35"/>
  <c r="J43" i="35"/>
  <c r="N44" i="35"/>
  <c r="O45" i="35"/>
  <c r="H44" i="35"/>
  <c r="W6" i="35"/>
  <c r="AI7" i="35"/>
  <c r="AC8" i="35"/>
  <c r="AC11" i="35"/>
  <c r="AB11" i="35"/>
  <c r="AA6" i="35"/>
  <c r="AI10" i="35"/>
  <c r="Y5" i="35"/>
  <c r="AE11" i="35"/>
  <c r="X4" i="35"/>
  <c r="D70" i="35"/>
  <c r="D69" i="35"/>
  <c r="D68" i="35"/>
  <c r="Q7" i="35"/>
  <c r="U7" i="35"/>
  <c r="AG7" i="35"/>
  <c r="U6" i="35"/>
  <c r="G4" i="35"/>
  <c r="R11" i="35"/>
  <c r="AD6" i="35"/>
  <c r="J4" i="35"/>
  <c r="AI8" i="35"/>
  <c r="AH6" i="35"/>
  <c r="AG4" i="35"/>
  <c r="L6" i="35"/>
  <c r="V6" i="35"/>
  <c r="U4" i="35"/>
  <c r="AB14" i="35"/>
  <c r="F7" i="35"/>
  <c r="AG9" i="35"/>
  <c r="AG10" i="35"/>
  <c r="E13" i="35"/>
  <c r="S7" i="35"/>
  <c r="R10" i="35"/>
  <c r="N15" i="35"/>
  <c r="V7" i="35"/>
  <c r="AH5" i="35"/>
  <c r="T5" i="35"/>
  <c r="L10" i="35"/>
  <c r="L15" i="35"/>
  <c r="AE15" i="35"/>
  <c r="M15" i="35"/>
  <c r="P15" i="35"/>
  <c r="X6" i="35"/>
  <c r="M6" i="35"/>
  <c r="F9" i="35"/>
  <c r="AF8" i="35"/>
  <c r="AG6" i="35"/>
  <c r="AD15" i="35"/>
  <c r="AC5" i="35"/>
  <c r="J15" i="35"/>
  <c r="I15" i="35"/>
  <c r="T15" i="35"/>
  <c r="O8" i="35"/>
  <c r="J6" i="35"/>
  <c r="Y10" i="35"/>
  <c r="I6" i="35"/>
  <c r="V14" i="35"/>
  <c r="W15" i="35"/>
  <c r="AI14" i="35"/>
  <c r="U15" i="35"/>
  <c r="AI15" i="35"/>
  <c r="AH15" i="35"/>
  <c r="Z9" i="35"/>
  <c r="Q8" i="35"/>
  <c r="AA7" i="35"/>
  <c r="L11" i="35"/>
  <c r="V9" i="35"/>
  <c r="Y7" i="35"/>
  <c r="Y11" i="35"/>
  <c r="R9" i="35"/>
  <c r="AH11" i="35"/>
  <c r="P8" i="35"/>
  <c r="I9" i="35"/>
  <c r="AF4" i="35"/>
  <c r="AI9" i="35"/>
  <c r="AB7" i="35"/>
  <c r="W8" i="35"/>
  <c r="AI5" i="35"/>
  <c r="M4" i="35"/>
  <c r="W9" i="35"/>
  <c r="V5" i="35"/>
  <c r="AC4" i="35"/>
  <c r="K4" i="35"/>
  <c r="N8" i="35"/>
  <c r="L4" i="35"/>
  <c r="Z6" i="35"/>
  <c r="AC10" i="35"/>
  <c r="L9" i="35"/>
  <c r="M9" i="35"/>
  <c r="AG5" i="35"/>
  <c r="H5" i="35"/>
  <c r="M11" i="35"/>
  <c r="U5" i="35"/>
  <c r="O14" i="35"/>
  <c r="O15" i="35"/>
  <c r="AC14" i="35"/>
  <c r="AH10" i="35"/>
  <c r="Y9" i="35"/>
  <c r="O7" i="35"/>
  <c r="T7" i="35"/>
  <c r="P9" i="35"/>
  <c r="AH7" i="35"/>
  <c r="F4" i="35"/>
  <c r="AD9" i="35"/>
  <c r="AB10" i="35"/>
  <c r="AI6" i="35"/>
  <c r="Z8" i="35"/>
  <c r="AA4" i="35"/>
  <c r="M8" i="35"/>
  <c r="AD10" i="35"/>
  <c r="AF5" i="35"/>
  <c r="M5" i="35"/>
  <c r="Z11" i="35"/>
  <c r="T4" i="35"/>
  <c r="T6" i="35"/>
  <c r="AG8" i="35"/>
  <c r="X8" i="35"/>
  <c r="AF10" i="35"/>
  <c r="Q5" i="35"/>
  <c r="P11" i="35"/>
  <c r="S9" i="35"/>
  <c r="X5" i="35"/>
  <c r="P6" i="35"/>
  <c r="H8" i="35"/>
  <c r="O5" i="35"/>
  <c r="K7" i="35"/>
  <c r="AG14" i="35"/>
  <c r="S15" i="35"/>
  <c r="AA15" i="35"/>
  <c r="G14" i="35"/>
  <c r="M10" i="35"/>
  <c r="H7" i="35"/>
  <c r="AE6" i="35"/>
  <c r="AA10" i="35"/>
  <c r="O11" i="35"/>
  <c r="AA11" i="35"/>
  <c r="S5" i="35"/>
  <c r="Q9" i="35"/>
  <c r="AE4" i="35"/>
  <c r="E12" i="35"/>
  <c r="X7" i="35"/>
  <c r="G7" i="35"/>
  <c r="I7" i="35"/>
  <c r="AH4" i="35"/>
  <c r="Q6" i="35"/>
  <c r="S4" i="35"/>
  <c r="T11" i="35"/>
  <c r="I11" i="35"/>
  <c r="AD7" i="35"/>
  <c r="J10" i="35"/>
  <c r="G5" i="35"/>
  <c r="J7" i="35"/>
  <c r="W7" i="35"/>
  <c r="AD8" i="35"/>
  <c r="Y6" i="35"/>
  <c r="N9" i="35"/>
  <c r="AF7" i="35"/>
  <c r="U10" i="35"/>
  <c r="V10" i="35"/>
  <c r="F14" i="35"/>
  <c r="X15" i="35"/>
  <c r="K15" i="35"/>
  <c r="AF15" i="35"/>
  <c r="AB4" i="35"/>
  <c r="K6" i="35"/>
  <c r="P4" i="35"/>
  <c r="W4" i="35"/>
  <c r="H9" i="35"/>
  <c r="U11" i="35"/>
  <c r="J9" i="35"/>
  <c r="R6" i="35"/>
  <c r="J5" i="35"/>
  <c r="K5" i="35"/>
  <c r="F10" i="35"/>
  <c r="H11" i="35"/>
  <c r="AA8" i="35"/>
  <c r="R7" i="35"/>
  <c r="AI11" i="35"/>
  <c r="X11" i="35"/>
  <c r="G11" i="35"/>
  <c r="F6" i="35"/>
  <c r="H10" i="35"/>
  <c r="AB6" i="35"/>
  <c r="N5" i="35"/>
  <c r="AE7" i="35"/>
  <c r="AH8" i="35"/>
  <c r="L8" i="35"/>
  <c r="G10" i="35"/>
  <c r="O6" i="35"/>
  <c r="AC9" i="35"/>
  <c r="V15" i="35"/>
  <c r="AB15" i="35"/>
  <c r="H15" i="35"/>
  <c r="Z15" i="35"/>
  <c r="Q15" i="35"/>
  <c r="R15" i="35"/>
  <c r="Y15" i="35"/>
  <c r="AI199" i="32"/>
  <c r="AJ199" i="32" s="1"/>
  <c r="E83" i="33"/>
  <c r="D83" i="33" s="1"/>
  <c r="AI138" i="32"/>
  <c r="AJ138" i="32" s="1"/>
  <c r="E78" i="35"/>
  <c r="D78" i="35" s="1"/>
  <c r="E92" i="33"/>
  <c r="D92" i="33" s="1"/>
  <c r="AI147" i="32"/>
  <c r="AJ147" i="32" s="1"/>
  <c r="E87" i="33"/>
  <c r="D87" i="33" s="1"/>
  <c r="AI142" i="32"/>
  <c r="AJ142" i="32" s="1"/>
  <c r="AI152" i="32"/>
  <c r="AJ152" i="32" s="1"/>
  <c r="E75" i="35"/>
  <c r="D75" i="35" s="1"/>
  <c r="AI153" i="32"/>
  <c r="AJ153" i="32" s="1"/>
  <c r="E76" i="35"/>
  <c r="D76" i="35" s="1"/>
  <c r="E98" i="33"/>
  <c r="D98" i="33" s="1"/>
  <c r="AI157" i="32"/>
  <c r="AJ157" i="32" s="1"/>
  <c r="E105" i="33"/>
  <c r="D105" i="33" s="1"/>
  <c r="AI164" i="32"/>
  <c r="AJ164" i="32" s="1"/>
  <c r="E44" i="35"/>
  <c r="AI187" i="32"/>
  <c r="AJ187" i="32" s="1"/>
  <c r="AI184" i="32"/>
  <c r="AJ184" i="32" s="1"/>
  <c r="E42" i="35"/>
  <c r="D42" i="35" s="1"/>
  <c r="AI182" i="32"/>
  <c r="AJ182" i="32" s="1"/>
  <c r="E40" i="35"/>
  <c r="D40" i="35" s="1"/>
  <c r="AI174" i="32"/>
  <c r="AJ174" i="32" s="1"/>
  <c r="E115" i="33"/>
  <c r="D115" i="33" s="1"/>
  <c r="E104" i="33"/>
  <c r="D104" i="33" s="1"/>
  <c r="AI163" i="32"/>
  <c r="AJ163" i="32" s="1"/>
  <c r="E43" i="35"/>
  <c r="AI186" i="32"/>
  <c r="AJ186" i="32" s="1"/>
  <c r="AI161" i="32"/>
  <c r="AJ161" i="32" s="1"/>
  <c r="E102" i="33"/>
  <c r="D102" i="33" s="1"/>
  <c r="E63" i="33"/>
  <c r="D63" i="33" s="1"/>
  <c r="AI84" i="32"/>
  <c r="AJ84" i="32" s="1"/>
  <c r="AI89" i="32"/>
  <c r="AJ89" i="32" s="1"/>
  <c r="E26" i="35"/>
  <c r="D26" i="35" s="1"/>
  <c r="AI77" i="32"/>
  <c r="AJ77" i="32" s="1"/>
  <c r="E56" i="33"/>
  <c r="D56" i="33" s="1"/>
  <c r="E65" i="33"/>
  <c r="D65" i="33" s="1"/>
  <c r="AI86" i="32"/>
  <c r="AJ86" i="32" s="1"/>
  <c r="AI85" i="32"/>
  <c r="AJ85" i="32" s="1"/>
  <c r="E64" i="33"/>
  <c r="D64" i="33" s="1"/>
  <c r="E57" i="33"/>
  <c r="D57" i="33" s="1"/>
  <c r="AI78" i="32"/>
  <c r="AJ78" i="32" s="1"/>
  <c r="E62" i="33"/>
  <c r="D62" i="33" s="1"/>
  <c r="AI83" i="32"/>
  <c r="AJ83" i="32" s="1"/>
  <c r="E127" i="33"/>
  <c r="D127" i="33" s="1"/>
  <c r="AI234" i="32"/>
  <c r="AJ234" i="32" s="1"/>
  <c r="E129" i="33"/>
  <c r="D129" i="33" s="1"/>
  <c r="AI236" i="32"/>
  <c r="AJ236" i="32" s="1"/>
  <c r="E131" i="33"/>
  <c r="D131" i="33" s="1"/>
  <c r="AI238" i="32"/>
  <c r="AJ238" i="32" s="1"/>
  <c r="E134" i="33"/>
  <c r="D134" i="33" s="1"/>
  <c r="AI241" i="32"/>
  <c r="AJ241" i="32" s="1"/>
  <c r="E91" i="33"/>
  <c r="D91" i="33" s="1"/>
  <c r="AI146" i="32"/>
  <c r="AJ146" i="32" s="1"/>
  <c r="AI140" i="32"/>
  <c r="AJ140" i="32" s="1"/>
  <c r="E85" i="33"/>
  <c r="D85" i="33" s="1"/>
  <c r="AI141" i="32"/>
  <c r="AJ141" i="32" s="1"/>
  <c r="E86" i="33"/>
  <c r="D86" i="33" s="1"/>
  <c r="AI143" i="32"/>
  <c r="AJ143" i="32" s="1"/>
  <c r="E88" i="33"/>
  <c r="D88" i="33" s="1"/>
  <c r="AI202" i="32"/>
  <c r="AJ202" i="32" s="1"/>
  <c r="AI171" i="32"/>
  <c r="AJ171" i="32" s="1"/>
  <c r="E112" i="33"/>
  <c r="D112" i="33" s="1"/>
  <c r="E37" i="35"/>
  <c r="D37" i="35" s="1"/>
  <c r="AI179" i="32"/>
  <c r="AJ179" i="32" s="1"/>
  <c r="AI158" i="32"/>
  <c r="AJ158" i="32" s="1"/>
  <c r="E99" i="33"/>
  <c r="D99" i="33" s="1"/>
  <c r="AI165" i="32"/>
  <c r="AJ165" i="32" s="1"/>
  <c r="E106" i="33"/>
  <c r="D106" i="33" s="1"/>
  <c r="AI175" i="32"/>
  <c r="AJ175" i="32" s="1"/>
  <c r="E116" i="33"/>
  <c r="D116" i="33" s="1"/>
  <c r="E53" i="33"/>
  <c r="D53" i="33" s="1"/>
  <c r="AI74" i="32"/>
  <c r="AJ74" i="32" s="1"/>
  <c r="AI75" i="32"/>
  <c r="AJ75" i="32" s="1"/>
  <c r="E54" i="33"/>
  <c r="D54" i="33" s="1"/>
  <c r="E27" i="35"/>
  <c r="D27" i="35" s="1"/>
  <c r="AI90" i="32"/>
  <c r="AJ90" i="32" s="1"/>
  <c r="AI73" i="32"/>
  <c r="AJ73" i="32" s="1"/>
  <c r="E52" i="33"/>
  <c r="D52" i="33" s="1"/>
  <c r="AI81" i="32"/>
  <c r="AJ81" i="32" s="1"/>
  <c r="E60" i="33"/>
  <c r="D60" i="33" s="1"/>
  <c r="AI239" i="32"/>
  <c r="AJ239" i="32" s="1"/>
  <c r="E132" i="33"/>
  <c r="D132" i="33" s="1"/>
  <c r="E128" i="33"/>
  <c r="D128" i="33" s="1"/>
  <c r="AI235" i="32"/>
  <c r="AJ235" i="32" s="1"/>
  <c r="E130" i="33"/>
  <c r="D130" i="33" s="1"/>
  <c r="AI237" i="32"/>
  <c r="AJ237" i="32" s="1"/>
  <c r="E89" i="33"/>
  <c r="D89" i="33" s="1"/>
  <c r="AI144" i="32"/>
  <c r="AJ144" i="32" s="1"/>
  <c r="E73" i="35"/>
  <c r="D73" i="35" s="1"/>
  <c r="AI150" i="32"/>
  <c r="AJ150" i="32" s="1"/>
  <c r="E77" i="35"/>
  <c r="D77" i="35" s="1"/>
  <c r="AI176" i="32"/>
  <c r="AJ176" i="32" s="1"/>
  <c r="E34" i="35"/>
  <c r="D34" i="35" s="1"/>
  <c r="AI185" i="32"/>
  <c r="AJ185" i="32" s="1"/>
  <c r="AI178" i="32"/>
  <c r="AJ178" i="32" s="1"/>
  <c r="E36" i="35"/>
  <c r="D36" i="35" s="1"/>
  <c r="E103" i="33"/>
  <c r="D103" i="33" s="1"/>
  <c r="AI162" i="32"/>
  <c r="AJ162" i="32" s="1"/>
  <c r="E35" i="35"/>
  <c r="D35" i="35" s="1"/>
  <c r="AI177" i="32"/>
  <c r="AJ177" i="32" s="1"/>
  <c r="AI167" i="32"/>
  <c r="AJ167" i="32" s="1"/>
  <c r="E108" i="33"/>
  <c r="D108" i="33" s="1"/>
  <c r="AI159" i="32"/>
  <c r="AJ159" i="32" s="1"/>
  <c r="E100" i="33"/>
  <c r="D100" i="33" s="1"/>
  <c r="AI180" i="32"/>
  <c r="AJ180" i="32" s="1"/>
  <c r="E38" i="35"/>
  <c r="D38" i="35" s="1"/>
  <c r="AI170" i="32"/>
  <c r="AJ170" i="32" s="1"/>
  <c r="E111" i="33"/>
  <c r="D111" i="33" s="1"/>
  <c r="E101" i="33"/>
  <c r="D101" i="33" s="1"/>
  <c r="AI160" i="32"/>
  <c r="AJ160" i="32" s="1"/>
  <c r="AI168" i="32"/>
  <c r="AJ168" i="32" s="1"/>
  <c r="E109" i="33"/>
  <c r="D109" i="33" s="1"/>
  <c r="E45" i="35"/>
  <c r="AI28" i="32"/>
  <c r="AJ28" i="32" s="1"/>
  <c r="E14" i="35"/>
  <c r="AI87" i="32"/>
  <c r="AJ87" i="32" s="1"/>
  <c r="E66" i="33"/>
  <c r="D66" i="33" s="1"/>
  <c r="E58" i="33"/>
  <c r="D58" i="33" s="1"/>
  <c r="AI79" i="32"/>
  <c r="AJ79" i="32" s="1"/>
  <c r="AI240" i="32"/>
  <c r="AJ240" i="32" s="1"/>
  <c r="E133" i="33"/>
  <c r="D133" i="33" s="1"/>
  <c r="E136" i="33"/>
  <c r="D136" i="33" s="1"/>
  <c r="AI243" i="32"/>
  <c r="AJ243" i="32" s="1"/>
  <c r="N49" i="32"/>
  <c r="O31" i="33" s="1"/>
  <c r="L56" i="32"/>
  <c r="M38" i="33" s="1"/>
  <c r="Q65" i="32"/>
  <c r="H62" i="32"/>
  <c r="I44" i="33" s="1"/>
  <c r="Y63" i="32"/>
  <c r="Z45" i="33" s="1"/>
  <c r="X56" i="32"/>
  <c r="Y38" i="33" s="1"/>
  <c r="I62" i="32"/>
  <c r="J44" i="33" s="1"/>
  <c r="N55" i="32"/>
  <c r="O37" i="33" s="1"/>
  <c r="Z58" i="32"/>
  <c r="AA40" i="33" s="1"/>
  <c r="H61" i="32"/>
  <c r="I43" i="33" s="1"/>
  <c r="U55" i="32"/>
  <c r="V37" i="33" s="1"/>
  <c r="AB51" i="32"/>
  <c r="AC33" i="33" s="1"/>
  <c r="L51" i="32"/>
  <c r="M33" i="33" s="1"/>
  <c r="Q57" i="32"/>
  <c r="R39" i="33" s="1"/>
  <c r="G48" i="32"/>
  <c r="H30" i="33" s="1"/>
  <c r="S57" i="32"/>
  <c r="T39" i="33" s="1"/>
  <c r="P56" i="32"/>
  <c r="Q38" i="33" s="1"/>
  <c r="H63" i="32"/>
  <c r="I45" i="33" s="1"/>
  <c r="S67" i="32"/>
  <c r="T22" i="35" s="1"/>
  <c r="M50" i="32"/>
  <c r="N32" i="33" s="1"/>
  <c r="Y57" i="32"/>
  <c r="Z39" i="33" s="1"/>
  <c r="T48" i="32"/>
  <c r="U30" i="33" s="1"/>
  <c r="F60" i="32"/>
  <c r="G42" i="33" s="1"/>
  <c r="R68" i="32"/>
  <c r="S23" i="35" s="1"/>
  <c r="D62" i="32"/>
  <c r="U59" i="32"/>
  <c r="V41" i="33" s="1"/>
  <c r="Q48" i="32"/>
  <c r="R30" i="33" s="1"/>
  <c r="U61" i="32"/>
  <c r="V43" i="33" s="1"/>
  <c r="Z55" i="32"/>
  <c r="AA37" i="33" s="1"/>
  <c r="P55" i="32"/>
  <c r="Q37" i="33" s="1"/>
  <c r="S60" i="32"/>
  <c r="T42" i="33" s="1"/>
  <c r="F48" i="32"/>
  <c r="G30" i="33" s="1"/>
  <c r="E59" i="32"/>
  <c r="F41" i="33" s="1"/>
  <c r="Y48" i="32"/>
  <c r="Z30" i="33" s="1"/>
  <c r="U67" i="32"/>
  <c r="V22" i="35" s="1"/>
  <c r="U68" i="32"/>
  <c r="V23" i="35" s="1"/>
  <c r="S62" i="32"/>
  <c r="T44" i="33" s="1"/>
  <c r="J54" i="32"/>
  <c r="K36" i="33" s="1"/>
  <c r="G68" i="32"/>
  <c r="H23" i="35" s="1"/>
  <c r="S59" i="32"/>
  <c r="T41" i="33" s="1"/>
  <c r="Z51" i="32"/>
  <c r="AA33" i="33" s="1"/>
  <c r="P65" i="32"/>
  <c r="Y60" i="32"/>
  <c r="Z42" i="33" s="1"/>
  <c r="M67" i="32"/>
  <c r="N22" i="35" s="1"/>
  <c r="N60" i="32"/>
  <c r="O42" i="33" s="1"/>
  <c r="L60" i="32"/>
  <c r="M42" i="33" s="1"/>
  <c r="W61" i="32"/>
  <c r="X43" i="33" s="1"/>
  <c r="O58" i="32"/>
  <c r="P40" i="33" s="1"/>
  <c r="P64" i="32"/>
  <c r="Q46" i="33" s="1"/>
  <c r="O67" i="32"/>
  <c r="P22" i="35" s="1"/>
  <c r="H67" i="32"/>
  <c r="I22" i="35" s="1"/>
  <c r="D59" i="32"/>
  <c r="O59" i="32"/>
  <c r="P41" i="33" s="1"/>
  <c r="W69" i="32"/>
  <c r="X24" i="35" s="1"/>
  <c r="J58" i="32"/>
  <c r="K40" i="33" s="1"/>
  <c r="S48" i="32"/>
  <c r="T30" i="33" s="1"/>
  <c r="T53" i="32"/>
  <c r="U35" i="33" s="1"/>
  <c r="I48" i="32"/>
  <c r="J30" i="33" s="1"/>
  <c r="X58" i="32"/>
  <c r="Y40" i="33" s="1"/>
  <c r="Z50" i="32"/>
  <c r="AA32" i="33" s="1"/>
  <c r="AB61" i="32"/>
  <c r="AC43" i="33" s="1"/>
  <c r="O60" i="32"/>
  <c r="P42" i="33" s="1"/>
  <c r="P57" i="32"/>
  <c r="Q39" i="33" s="1"/>
  <c r="I69" i="32"/>
  <c r="J24" i="35" s="1"/>
  <c r="G62" i="32"/>
  <c r="H44" i="33" s="1"/>
  <c r="M64" i="32"/>
  <c r="N46" i="33" s="1"/>
  <c r="O53" i="32"/>
  <c r="P35" i="33" s="1"/>
  <c r="X62" i="32"/>
  <c r="Y44" i="33" s="1"/>
  <c r="N50" i="32"/>
  <c r="O32" i="33" s="1"/>
  <c r="J68" i="32"/>
  <c r="K23" i="35" s="1"/>
  <c r="Y64" i="32"/>
  <c r="Z46" i="33" s="1"/>
  <c r="E65" i="32"/>
  <c r="L50" i="32"/>
  <c r="M32" i="33" s="1"/>
  <c r="E58" i="32"/>
  <c r="F40" i="33" s="1"/>
  <c r="T67" i="32"/>
  <c r="U22" i="35" s="1"/>
  <c r="M68" i="32"/>
  <c r="N23" i="35" s="1"/>
  <c r="G59" i="32"/>
  <c r="H41" i="33" s="1"/>
  <c r="V68" i="32"/>
  <c r="W23" i="35" s="1"/>
  <c r="T57" i="32"/>
  <c r="U39" i="33" s="1"/>
  <c r="W56" i="32"/>
  <c r="X38" i="33" s="1"/>
  <c r="G56" i="32"/>
  <c r="H38" i="33" s="1"/>
  <c r="I58" i="32"/>
  <c r="J40" i="33" s="1"/>
  <c r="F58" i="32"/>
  <c r="G40" i="33" s="1"/>
  <c r="L68" i="32"/>
  <c r="M23" i="35" s="1"/>
  <c r="D61" i="32"/>
  <c r="U50" i="32"/>
  <c r="V32" i="33" s="1"/>
  <c r="P67" i="32"/>
  <c r="Q22" i="35" s="1"/>
  <c r="M56" i="32"/>
  <c r="N38" i="33" s="1"/>
  <c r="G53" i="32"/>
  <c r="H35" i="33" s="1"/>
  <c r="F56" i="32"/>
  <c r="G38" i="33" s="1"/>
  <c r="E64" i="32"/>
  <c r="F46" i="33" s="1"/>
  <c r="D48" i="32"/>
  <c r="F59" i="32"/>
  <c r="G41" i="33" s="1"/>
  <c r="AB56" i="32"/>
  <c r="AC38" i="33" s="1"/>
  <c r="R67" i="32"/>
  <c r="S22" i="35" s="1"/>
  <c r="F63" i="32"/>
  <c r="G45" i="33" s="1"/>
  <c r="R64" i="32"/>
  <c r="S46" i="33" s="1"/>
  <c r="X52" i="32"/>
  <c r="Y34" i="33" s="1"/>
  <c r="I64" i="32"/>
  <c r="J46" i="33" s="1"/>
  <c r="P62" i="32"/>
  <c r="Q44" i="33" s="1"/>
  <c r="Y55" i="32"/>
  <c r="Z37" i="33" s="1"/>
  <c r="E69" i="32"/>
  <c r="F24" i="35" s="1"/>
  <c r="P50" i="32"/>
  <c r="Q32" i="33" s="1"/>
  <c r="AA56" i="32"/>
  <c r="AB38" i="33" s="1"/>
  <c r="E52" i="32"/>
  <c r="F34" i="33" s="1"/>
  <c r="V56" i="32"/>
  <c r="W38" i="33" s="1"/>
  <c r="Z48" i="32"/>
  <c r="AA30" i="33" s="1"/>
  <c r="H55" i="32"/>
  <c r="I37" i="33" s="1"/>
  <c r="K64" i="32"/>
  <c r="L46" i="33" s="1"/>
  <c r="D56" i="32"/>
  <c r="X64" i="32"/>
  <c r="Y46" i="33" s="1"/>
  <c r="AB65" i="32"/>
  <c r="R48" i="32"/>
  <c r="S30" i="33" s="1"/>
  <c r="Q51" i="32"/>
  <c r="R33" i="33" s="1"/>
  <c r="W50" i="32"/>
  <c r="X32" i="33" s="1"/>
  <c r="T62" i="32"/>
  <c r="U44" i="33" s="1"/>
  <c r="H69" i="32"/>
  <c r="I24" i="35" s="1"/>
  <c r="D68" i="32"/>
  <c r="Z69" i="32"/>
  <c r="AA24" i="35" s="1"/>
  <c r="S51" i="32"/>
  <c r="T33" i="33" s="1"/>
  <c r="X69" i="32"/>
  <c r="Y24" i="35" s="1"/>
  <c r="I61" i="32"/>
  <c r="J43" i="33" s="1"/>
  <c r="I56" i="32"/>
  <c r="J38" i="33" s="1"/>
  <c r="N68" i="32"/>
  <c r="O23" i="35" s="1"/>
  <c r="AB64" i="32"/>
  <c r="AC46" i="33" s="1"/>
  <c r="G58" i="32"/>
  <c r="H40" i="33" s="1"/>
  <c r="G54" i="32"/>
  <c r="H36" i="33" s="1"/>
  <c r="Q56" i="32"/>
  <c r="R38" i="33" s="1"/>
  <c r="J49" i="32"/>
  <c r="K31" i="33" s="1"/>
  <c r="M48" i="32"/>
  <c r="N30" i="33" s="1"/>
  <c r="AA58" i="32"/>
  <c r="AB40" i="33" s="1"/>
  <c r="N62" i="32"/>
  <c r="O44" i="33" s="1"/>
  <c r="W49" i="32"/>
  <c r="X31" i="33" s="1"/>
  <c r="U63" i="32"/>
  <c r="V45" i="33" s="1"/>
  <c r="Y68" i="32"/>
  <c r="Z23" i="35" s="1"/>
  <c r="AB62" i="32"/>
  <c r="AC44" i="33" s="1"/>
  <c r="I60" i="32"/>
  <c r="J42" i="33" s="1"/>
  <c r="F49" i="32"/>
  <c r="G31" i="33" s="1"/>
  <c r="T59" i="32"/>
  <c r="U41" i="33" s="1"/>
  <c r="K69" i="32"/>
  <c r="L24" i="35" s="1"/>
  <c r="AA51" i="32"/>
  <c r="AB33" i="33" s="1"/>
  <c r="AA67" i="32"/>
  <c r="AB22" i="35" s="1"/>
  <c r="K48" i="32"/>
  <c r="L30" i="33" s="1"/>
  <c r="T54" i="32"/>
  <c r="U36" i="33" s="1"/>
  <c r="W67" i="32"/>
  <c r="X22" i="35" s="1"/>
  <c r="S68" i="32"/>
  <c r="T23" i="35" s="1"/>
  <c r="X59" i="32"/>
  <c r="Y41" i="33" s="1"/>
  <c r="I68" i="32"/>
  <c r="J23" i="35" s="1"/>
  <c r="Z64" i="32"/>
  <c r="AA46" i="33" s="1"/>
  <c r="J60" i="32"/>
  <c r="K42" i="33" s="1"/>
  <c r="O63" i="32"/>
  <c r="P45" i="33" s="1"/>
  <c r="R49" i="32"/>
  <c r="S31" i="33" s="1"/>
  <c r="O49" i="32"/>
  <c r="P31" i="33" s="1"/>
  <c r="D63" i="32"/>
  <c r="O52" i="32"/>
  <c r="P34" i="33" s="1"/>
  <c r="O69" i="32"/>
  <c r="P24" i="35" s="1"/>
  <c r="O64" i="32"/>
  <c r="P46" i="33" s="1"/>
  <c r="X49" i="32"/>
  <c r="Y31" i="33" s="1"/>
  <c r="R54" i="32"/>
  <c r="S36" i="33" s="1"/>
  <c r="V58" i="32"/>
  <c r="W40" i="33" s="1"/>
  <c r="I55" i="32"/>
  <c r="J37" i="33" s="1"/>
  <c r="N48" i="32"/>
  <c r="O30" i="33" s="1"/>
  <c r="Z52" i="32"/>
  <c r="AA34" i="33" s="1"/>
  <c r="F55" i="32"/>
  <c r="G37" i="33" s="1"/>
  <c r="AB55" i="32"/>
  <c r="AC37" i="33" s="1"/>
  <c r="X67" i="32"/>
  <c r="Y22" i="35" s="1"/>
  <c r="M49" i="32"/>
  <c r="N31" i="33" s="1"/>
  <c r="Q52" i="32"/>
  <c r="R34" i="33" s="1"/>
  <c r="J61" i="32"/>
  <c r="K43" i="33" s="1"/>
  <c r="F51" i="32"/>
  <c r="G33" i="33" s="1"/>
  <c r="Q67" i="32"/>
  <c r="R22" i="35" s="1"/>
  <c r="K55" i="32"/>
  <c r="L37" i="33" s="1"/>
  <c r="N64" i="32"/>
  <c r="O46" i="33" s="1"/>
  <c r="L54" i="32"/>
  <c r="M36" i="33" s="1"/>
  <c r="X55" i="32"/>
  <c r="Y37" i="33" s="1"/>
  <c r="P63" i="32"/>
  <c r="Q45" i="33" s="1"/>
  <c r="U58" i="32"/>
  <c r="V40" i="33" s="1"/>
  <c r="K50" i="32"/>
  <c r="L32" i="33" s="1"/>
  <c r="O65" i="32"/>
  <c r="S65" i="32"/>
  <c r="L58" i="32"/>
  <c r="M40" i="33" s="1"/>
  <c r="AB54" i="32"/>
  <c r="AC36" i="33" s="1"/>
  <c r="G63" i="32"/>
  <c r="H45" i="33" s="1"/>
  <c r="X65" i="32"/>
  <c r="S50" i="32"/>
  <c r="T32" i="33" s="1"/>
  <c r="N61" i="32"/>
  <c r="O43" i="33" s="1"/>
  <c r="O61" i="32"/>
  <c r="P43" i="33" s="1"/>
  <c r="K57" i="32"/>
  <c r="L39" i="33" s="1"/>
  <c r="AB48" i="32"/>
  <c r="AC30" i="33" s="1"/>
  <c r="V60" i="32"/>
  <c r="W42" i="33" s="1"/>
  <c r="Q68" i="32"/>
  <c r="R23" i="35" s="1"/>
  <c r="M57" i="32"/>
  <c r="N39" i="33" s="1"/>
  <c r="N58" i="32"/>
  <c r="O40" i="33" s="1"/>
  <c r="I52" i="32"/>
  <c r="J34" i="33" s="1"/>
  <c r="U62" i="32"/>
  <c r="V44" i="33" s="1"/>
  <c r="E50" i="32"/>
  <c r="F32" i="33" s="1"/>
  <c r="M55" i="32"/>
  <c r="N37" i="33" s="1"/>
  <c r="L53" i="32"/>
  <c r="M35" i="33" s="1"/>
  <c r="W58" i="32"/>
  <c r="X40" i="33" s="1"/>
  <c r="T68" i="32"/>
  <c r="U23" i="35" s="1"/>
  <c r="AA54" i="32"/>
  <c r="AB36" i="33" s="1"/>
  <c r="I67" i="32"/>
  <c r="J22" i="35" s="1"/>
  <c r="H51" i="32"/>
  <c r="I33" i="33" s="1"/>
  <c r="D54" i="32"/>
  <c r="O57" i="32"/>
  <c r="P39" i="33" s="1"/>
  <c r="AA69" i="32"/>
  <c r="AB24" i="35" s="1"/>
  <c r="O55" i="32"/>
  <c r="P37" i="33" s="1"/>
  <c r="AA61" i="32"/>
  <c r="AB43" i="33" s="1"/>
  <c r="N63" i="32"/>
  <c r="O45" i="33" s="1"/>
  <c r="K68" i="32"/>
  <c r="L23" i="35" s="1"/>
  <c r="J51" i="32"/>
  <c r="K33" i="33" s="1"/>
  <c r="H58" i="32"/>
  <c r="I40" i="33" s="1"/>
  <c r="L49" i="32"/>
  <c r="M31" i="33" s="1"/>
  <c r="K61" i="32"/>
  <c r="L43" i="33" s="1"/>
  <c r="T51" i="32"/>
  <c r="U33" i="33" s="1"/>
  <c r="D50" i="32"/>
  <c r="AB52" i="32"/>
  <c r="AC34" i="33" s="1"/>
  <c r="Y58" i="32"/>
  <c r="Z40" i="33" s="1"/>
  <c r="Y62" i="32"/>
  <c r="Z44" i="33" s="1"/>
  <c r="U64" i="32"/>
  <c r="V46" i="33" s="1"/>
  <c r="R51" i="32"/>
  <c r="S33" i="33" s="1"/>
  <c r="P61" i="32"/>
  <c r="Q43" i="33" s="1"/>
  <c r="J63" i="32"/>
  <c r="K45" i="33" s="1"/>
  <c r="V49" i="32"/>
  <c r="W31" i="33" s="1"/>
  <c r="E53" i="32"/>
  <c r="F35" i="33" s="1"/>
  <c r="P49" i="32"/>
  <c r="Q31" i="33" s="1"/>
  <c r="D60" i="32"/>
  <c r="Y49" i="32"/>
  <c r="Z31" i="33" s="1"/>
  <c r="W65" i="32"/>
  <c r="I65" i="32"/>
  <c r="E56" i="32"/>
  <c r="F38" i="33" s="1"/>
  <c r="D49" i="32"/>
  <c r="P51" i="32"/>
  <c r="Q33" i="33" s="1"/>
  <c r="J69" i="32"/>
  <c r="K24" i="35" s="1"/>
  <c r="L65" i="32"/>
  <c r="H53" i="32"/>
  <c r="I35" i="33" s="1"/>
  <c r="S54" i="32"/>
  <c r="T36" i="33" s="1"/>
  <c r="Z68" i="32"/>
  <c r="AA23" i="35" s="1"/>
  <c r="AA60" i="32"/>
  <c r="AB42" i="33" s="1"/>
  <c r="O50" i="32"/>
  <c r="P32" i="33" s="1"/>
  <c r="W48" i="32"/>
  <c r="X30" i="33" s="1"/>
  <c r="T60" i="32"/>
  <c r="U42" i="33" s="1"/>
  <c r="AA50" i="32"/>
  <c r="AB32" i="33" s="1"/>
  <c r="G67" i="32"/>
  <c r="H22" i="35" s="1"/>
  <c r="Q54" i="32"/>
  <c r="R36" i="33" s="1"/>
  <c r="U65" i="32"/>
  <c r="M69" i="32"/>
  <c r="N24" i="35" s="1"/>
  <c r="J62" i="32"/>
  <c r="K44" i="33" s="1"/>
  <c r="U69" i="32"/>
  <c r="V24" i="35" s="1"/>
  <c r="Y61" i="32"/>
  <c r="Z43" i="33" s="1"/>
  <c r="N67" i="32"/>
  <c r="O22" i="35" s="1"/>
  <c r="W63" i="32"/>
  <c r="X45" i="33" s="1"/>
  <c r="R52" i="32"/>
  <c r="S34" i="33" s="1"/>
  <c r="X61" i="32"/>
  <c r="Y43" i="33" s="1"/>
  <c r="I50" i="32"/>
  <c r="J32" i="33" s="1"/>
  <c r="R53" i="32"/>
  <c r="S35" i="33" s="1"/>
  <c r="W52" i="32"/>
  <c r="X34" i="33" s="1"/>
  <c r="AA49" i="32"/>
  <c r="AB31" i="33" s="1"/>
  <c r="D53" i="32"/>
  <c r="W68" i="32"/>
  <c r="X23" i="35" s="1"/>
  <c r="Z61" i="32"/>
  <c r="AA43" i="33" s="1"/>
  <c r="U60" i="32"/>
  <c r="V42" i="33" s="1"/>
  <c r="K59" i="32"/>
  <c r="L41" i="33" s="1"/>
  <c r="F53" i="32"/>
  <c r="G35" i="33" s="1"/>
  <c r="X50" i="32"/>
  <c r="Y32" i="33" s="1"/>
  <c r="H59" i="32"/>
  <c r="I41" i="33" s="1"/>
  <c r="Q69" i="32"/>
  <c r="R24" i="35" s="1"/>
  <c r="I59" i="32"/>
  <c r="J41" i="33" s="1"/>
  <c r="L62" i="32"/>
  <c r="M44" i="33" s="1"/>
  <c r="F57" i="32"/>
  <c r="G39" i="33" s="1"/>
  <c r="Q50" i="32"/>
  <c r="R32" i="33" s="1"/>
  <c r="Y51" i="32"/>
  <c r="Z33" i="33" s="1"/>
  <c r="D69" i="32"/>
  <c r="S63" i="32"/>
  <c r="T45" i="33" s="1"/>
  <c r="U54" i="32"/>
  <c r="V36" i="33" s="1"/>
  <c r="AB59" i="32"/>
  <c r="AC41" i="33" s="1"/>
  <c r="M51" i="32"/>
  <c r="N33" i="33" s="1"/>
  <c r="T64" i="32"/>
  <c r="U46" i="33" s="1"/>
  <c r="AB53" i="32"/>
  <c r="AC35" i="33" s="1"/>
  <c r="Z62" i="32"/>
  <c r="AA44" i="33" s="1"/>
  <c r="I57" i="32"/>
  <c r="J39" i="33" s="1"/>
  <c r="Z49" i="32"/>
  <c r="AA31" i="33" s="1"/>
  <c r="N54" i="32"/>
  <c r="O36" i="33" s="1"/>
  <c r="G52" i="32"/>
  <c r="H34" i="33" s="1"/>
  <c r="Z67" i="32"/>
  <c r="AA22" i="35" s="1"/>
  <c r="V55" i="32"/>
  <c r="W37" i="33" s="1"/>
  <c r="Q60" i="32"/>
  <c r="R42" i="33" s="1"/>
  <c r="N56" i="32"/>
  <c r="O38" i="33" s="1"/>
  <c r="W60" i="32"/>
  <c r="X42" i="33" s="1"/>
  <c r="Y56" i="32"/>
  <c r="Z38" i="33" s="1"/>
  <c r="S64" i="32"/>
  <c r="T46" i="33" s="1"/>
  <c r="N51" i="32"/>
  <c r="O33" i="33" s="1"/>
  <c r="V69" i="32"/>
  <c r="W24" i="35" s="1"/>
  <c r="D51" i="32"/>
  <c r="E48" i="32"/>
  <c r="F30" i="33" s="1"/>
  <c r="N59" i="32"/>
  <c r="O41" i="33" s="1"/>
  <c r="I54" i="32"/>
  <c r="J36" i="33" s="1"/>
  <c r="K63" i="32"/>
  <c r="L45" i="33" s="1"/>
  <c r="K53" i="32"/>
  <c r="L35" i="33" s="1"/>
  <c r="Q53" i="32"/>
  <c r="R35" i="33" s="1"/>
  <c r="G50" i="32"/>
  <c r="H32" i="33" s="1"/>
  <c r="V51" i="32"/>
  <c r="W33" i="33" s="1"/>
  <c r="G65" i="32"/>
  <c r="O62" i="32"/>
  <c r="P44" i="33" s="1"/>
  <c r="J50" i="32"/>
  <c r="K32" i="33" s="1"/>
  <c r="K62" i="32"/>
  <c r="L44" i="33" s="1"/>
  <c r="T55" i="32"/>
  <c r="U37" i="33" s="1"/>
  <c r="P58" i="32"/>
  <c r="Q40" i="33" s="1"/>
  <c r="E60" i="32"/>
  <c r="F42" i="33" s="1"/>
  <c r="T58" i="32"/>
  <c r="U40" i="33" s="1"/>
  <c r="O68" i="32"/>
  <c r="P23" i="35" s="1"/>
  <c r="M59" i="32"/>
  <c r="N41" i="33" s="1"/>
  <c r="G49" i="32"/>
  <c r="H31" i="33" s="1"/>
  <c r="AB63" i="32"/>
  <c r="AC45" i="33" s="1"/>
  <c r="R65" i="32"/>
  <c r="K60" i="32"/>
  <c r="L42" i="33" s="1"/>
  <c r="X51" i="32"/>
  <c r="Y33" i="33" s="1"/>
  <c r="Q55" i="32"/>
  <c r="R37" i="33" s="1"/>
  <c r="AB50" i="32"/>
  <c r="AC32" i="33" s="1"/>
  <c r="Z60" i="32"/>
  <c r="AA42" i="33" s="1"/>
  <c r="Z59" i="32"/>
  <c r="AA41" i="33" s="1"/>
  <c r="AB69" i="32"/>
  <c r="AC24" i="35" s="1"/>
  <c r="U49" i="32"/>
  <c r="V31" i="33" s="1"/>
  <c r="L52" i="32"/>
  <c r="M34" i="33" s="1"/>
  <c r="X60" i="32"/>
  <c r="Y42" i="33" s="1"/>
  <c r="E54" i="32"/>
  <c r="F36" i="33" s="1"/>
  <c r="V54" i="32"/>
  <c r="W36" i="33" s="1"/>
  <c r="V64" i="32"/>
  <c r="W46" i="33" s="1"/>
  <c r="Y52" i="32"/>
  <c r="Z34" i="33" s="1"/>
  <c r="R59" i="32"/>
  <c r="S41" i="33" s="1"/>
  <c r="E67" i="32"/>
  <c r="F22" i="35" s="1"/>
  <c r="T65" i="32"/>
  <c r="S55" i="32"/>
  <c r="T37" i="33" s="1"/>
  <c r="H54" i="32"/>
  <c r="I36" i="33" s="1"/>
  <c r="V52" i="32"/>
  <c r="W34" i="33" s="1"/>
  <c r="L64" i="32"/>
  <c r="M46" i="33" s="1"/>
  <c r="D55" i="32"/>
  <c r="AA64" i="32"/>
  <c r="AB46" i="33" s="1"/>
  <c r="F54" i="32"/>
  <c r="G36" i="33" s="1"/>
  <c r="R58" i="32"/>
  <c r="S40" i="33" s="1"/>
  <c r="G60" i="32"/>
  <c r="H42" i="33" s="1"/>
  <c r="S49" i="32"/>
  <c r="T31" i="33" s="1"/>
  <c r="W55" i="32"/>
  <c r="X37" i="33" s="1"/>
  <c r="H48" i="32"/>
  <c r="I30" i="33" s="1"/>
  <c r="AB60" i="32"/>
  <c r="AC42" i="33" s="1"/>
  <c r="K49" i="32"/>
  <c r="L31" i="33" s="1"/>
  <c r="V59" i="32"/>
  <c r="W41" i="33" s="1"/>
  <c r="P68" i="32"/>
  <c r="Q23" i="35" s="1"/>
  <c r="O51" i="32"/>
  <c r="P33" i="33" s="1"/>
  <c r="Z57" i="32"/>
  <c r="AA39" i="33" s="1"/>
  <c r="F61" i="32"/>
  <c r="G43" i="33" s="1"/>
  <c r="AA52" i="32"/>
  <c r="AB34" i="33" s="1"/>
  <c r="R69" i="32"/>
  <c r="S24" i="35" s="1"/>
  <c r="U53" i="32"/>
  <c r="V35" i="33" s="1"/>
  <c r="X53" i="32"/>
  <c r="Y35" i="33" s="1"/>
  <c r="AA59" i="32"/>
  <c r="AB41" i="33" s="1"/>
  <c r="F69" i="32"/>
  <c r="G24" i="35" s="1"/>
  <c r="R63" i="32"/>
  <c r="S45" i="33" s="1"/>
  <c r="K67" i="32"/>
  <c r="L22" i="35" s="1"/>
  <c r="H68" i="32"/>
  <c r="I23" i="35" s="1"/>
  <c r="Q61" i="32"/>
  <c r="R43" i="33" s="1"/>
  <c r="N65" i="32"/>
  <c r="R60" i="32"/>
  <c r="S42" i="33" s="1"/>
  <c r="T63" i="32"/>
  <c r="U45" i="33" s="1"/>
  <c r="L55" i="32"/>
  <c r="M37" i="33" s="1"/>
  <c r="M63" i="32"/>
  <c r="N45" i="33" s="1"/>
  <c r="J56" i="32"/>
  <c r="K38" i="33" s="1"/>
  <c r="P52" i="32"/>
  <c r="Q34" i="33" s="1"/>
  <c r="T61" i="32"/>
  <c r="U43" i="33" s="1"/>
  <c r="L63" i="32"/>
  <c r="M45" i="33" s="1"/>
  <c r="R61" i="32"/>
  <c r="S43" i="33" s="1"/>
  <c r="E68" i="32"/>
  <c r="F23" i="35" s="1"/>
  <c r="M58" i="32"/>
  <c r="N40" i="33" s="1"/>
  <c r="L59" i="32"/>
  <c r="M41" i="33" s="1"/>
  <c r="X63" i="32"/>
  <c r="Y45" i="33" s="1"/>
  <c r="Y65" i="32"/>
  <c r="AA48" i="32"/>
  <c r="AB30" i="33" s="1"/>
  <c r="AA63" i="32"/>
  <c r="AB45" i="33" s="1"/>
  <c r="J67" i="32"/>
  <c r="K22" i="35" s="1"/>
  <c r="G61" i="32"/>
  <c r="H43" i="33" s="1"/>
  <c r="T69" i="32"/>
  <c r="U24" i="35" s="1"/>
  <c r="J64" i="32"/>
  <c r="K46" i="33" s="1"/>
  <c r="J53" i="32"/>
  <c r="K35" i="33" s="1"/>
  <c r="T56" i="32"/>
  <c r="U38" i="33" s="1"/>
  <c r="Z56" i="32"/>
  <c r="AA38" i="33" s="1"/>
  <c r="N69" i="32"/>
  <c r="O24" i="35" s="1"/>
  <c r="R55" i="32"/>
  <c r="S37" i="33" s="1"/>
  <c r="T52" i="32"/>
  <c r="U34" i="33" s="1"/>
  <c r="V50" i="32"/>
  <c r="W32" i="33" s="1"/>
  <c r="K52" i="32"/>
  <c r="L34" i="33" s="1"/>
  <c r="P54" i="32"/>
  <c r="Q36" i="33" s="1"/>
  <c r="L48" i="32"/>
  <c r="M30" i="33" s="1"/>
  <c r="W51" i="32"/>
  <c r="X33" i="33" s="1"/>
  <c r="M53" i="32"/>
  <c r="N35" i="33" s="1"/>
  <c r="W59" i="32"/>
  <c r="X41" i="33" s="1"/>
  <c r="L69" i="32"/>
  <c r="M24" i="35" s="1"/>
  <c r="Q59" i="32"/>
  <c r="R41" i="33" s="1"/>
  <c r="AB49" i="32"/>
  <c r="AC31" i="33" s="1"/>
  <c r="M65" i="32"/>
  <c r="AA57" i="32"/>
  <c r="AB39" i="33" s="1"/>
  <c r="K51" i="32"/>
  <c r="L33" i="33" s="1"/>
  <c r="J59" i="32"/>
  <c r="K41" i="33" s="1"/>
  <c r="Q58" i="32"/>
  <c r="R40" i="33" s="1"/>
  <c r="Y67" i="32"/>
  <c r="Z22" i="35" s="1"/>
  <c r="S61" i="32"/>
  <c r="T43" i="33" s="1"/>
  <c r="P59" i="32"/>
  <c r="Q41" i="33" s="1"/>
  <c r="K58" i="32"/>
  <c r="L40" i="33" s="1"/>
  <c r="F62" i="32"/>
  <c r="G44" i="33" s="1"/>
  <c r="V67" i="32"/>
  <c r="W22" i="35" s="1"/>
  <c r="D65" i="32"/>
  <c r="E48" i="33" s="1"/>
  <c r="F65" i="32"/>
  <c r="I51" i="32"/>
  <c r="J33" i="33" s="1"/>
  <c r="F64" i="32"/>
  <c r="G46" i="33" s="1"/>
  <c r="L57" i="32"/>
  <c r="M39" i="33" s="1"/>
  <c r="AB57" i="32"/>
  <c r="AC39" i="33" s="1"/>
  <c r="M52" i="32"/>
  <c r="N34" i="33" s="1"/>
  <c r="W62" i="32"/>
  <c r="X44" i="33" s="1"/>
  <c r="X54" i="32"/>
  <c r="Y36" i="33" s="1"/>
  <c r="V61" i="32"/>
  <c r="W43" i="33" s="1"/>
  <c r="S52" i="32"/>
  <c r="T34" i="33" s="1"/>
  <c r="R62" i="32"/>
  <c r="S44" i="33" s="1"/>
  <c r="X68" i="32"/>
  <c r="Y23" i="35" s="1"/>
  <c r="AB58" i="32"/>
  <c r="AC40" i="33" s="1"/>
  <c r="V53" i="32"/>
  <c r="W35" i="33" s="1"/>
  <c r="G55" i="32"/>
  <c r="H37" i="33" s="1"/>
  <c r="G69" i="32"/>
  <c r="H24" i="35" s="1"/>
  <c r="V48" i="32"/>
  <c r="W30" i="33" s="1"/>
  <c r="P60" i="32"/>
  <c r="Q42" i="33" s="1"/>
  <c r="F68" i="32"/>
  <c r="G23" i="35" s="1"/>
  <c r="R50" i="32"/>
  <c r="S32" i="33" s="1"/>
  <c r="H56" i="32"/>
  <c r="I38" i="33" s="1"/>
  <c r="N57" i="32"/>
  <c r="O39" i="33" s="1"/>
  <c r="D58" i="32"/>
  <c r="G51" i="32"/>
  <c r="H33" i="33" s="1"/>
  <c r="E63" i="32"/>
  <c r="F45" i="33" s="1"/>
  <c r="L61" i="32"/>
  <c r="M43" i="33" s="1"/>
  <c r="I53" i="32"/>
  <c r="J35" i="33" s="1"/>
  <c r="D64" i="32"/>
  <c r="Y53" i="32"/>
  <c r="Z35" i="33" s="1"/>
  <c r="J48" i="32"/>
  <c r="K30" i="33" s="1"/>
  <c r="K54" i="32"/>
  <c r="L36" i="33" s="1"/>
  <c r="AA55" i="32"/>
  <c r="AB37" i="33" s="1"/>
  <c r="J65" i="32"/>
  <c r="S56" i="32"/>
  <c r="T38" i="33" s="1"/>
  <c r="U51" i="32"/>
  <c r="V33" i="33" s="1"/>
  <c r="U52" i="32"/>
  <c r="V34" i="33" s="1"/>
  <c r="AA62" i="32"/>
  <c r="AB44" i="33" s="1"/>
  <c r="D67" i="32"/>
  <c r="O54" i="32"/>
  <c r="P36" i="33" s="1"/>
  <c r="P53" i="32"/>
  <c r="Q35" i="33" s="1"/>
  <c r="W57" i="32"/>
  <c r="X39" i="33" s="1"/>
  <c r="G64" i="32"/>
  <c r="H46" i="33" s="1"/>
  <c r="M61" i="32"/>
  <c r="N43" i="33" s="1"/>
  <c r="W54" i="32"/>
  <c r="X36" i="33" s="1"/>
  <c r="D57" i="32"/>
  <c r="P48" i="32"/>
  <c r="Q30" i="33" s="1"/>
  <c r="Y54" i="32"/>
  <c r="Z36" i="33" s="1"/>
  <c r="P69" i="32"/>
  <c r="Q24" i="35" s="1"/>
  <c r="S69" i="32"/>
  <c r="T24" i="35" s="1"/>
  <c r="Z54" i="32"/>
  <c r="AA36" i="33" s="1"/>
  <c r="Y59" i="32"/>
  <c r="Z41" i="33" s="1"/>
  <c r="Z63" i="32"/>
  <c r="AA45" i="33" s="1"/>
  <c r="M54" i="32"/>
  <c r="N36" i="33" s="1"/>
  <c r="S53" i="32"/>
  <c r="T35" i="33" s="1"/>
  <c r="O56" i="32"/>
  <c r="P38" i="33" s="1"/>
  <c r="G57" i="32"/>
  <c r="H39" i="33" s="1"/>
  <c r="J52" i="32"/>
  <c r="K34" i="33" s="1"/>
  <c r="Q64" i="32"/>
  <c r="R46" i="33" s="1"/>
  <c r="R56" i="32"/>
  <c r="S38" i="33" s="1"/>
  <c r="F52" i="32"/>
  <c r="G34" i="33" s="1"/>
  <c r="K65" i="32"/>
  <c r="Z65" i="32"/>
  <c r="F50" i="32"/>
  <c r="G32" i="33" s="1"/>
  <c r="E62" i="32"/>
  <c r="F44" i="33" s="1"/>
  <c r="U48" i="32"/>
  <c r="V30" i="33" s="1"/>
  <c r="K56" i="32"/>
  <c r="L38" i="33" s="1"/>
  <c r="V65" i="32"/>
  <c r="H60" i="32"/>
  <c r="I42" i="33" s="1"/>
  <c r="M60" i="32"/>
  <c r="N42" i="33" s="1"/>
  <c r="U57" i="32"/>
  <c r="V39" i="33" s="1"/>
  <c r="J55" i="32"/>
  <c r="K37" i="33" s="1"/>
  <c r="AA68" i="32"/>
  <c r="AB23" i="35" s="1"/>
  <c r="E61" i="32"/>
  <c r="F43" i="33" s="1"/>
  <c r="I63" i="32"/>
  <c r="J45" i="33" s="1"/>
  <c r="N53" i="32"/>
  <c r="O35" i="33" s="1"/>
  <c r="E49" i="32"/>
  <c r="F31" i="33" s="1"/>
  <c r="U56" i="32"/>
  <c r="V38" i="33" s="1"/>
  <c r="Q62" i="32"/>
  <c r="R44" i="33" s="1"/>
  <c r="H49" i="32"/>
  <c r="I31" i="33" s="1"/>
  <c r="Z53" i="32"/>
  <c r="AA35" i="33" s="1"/>
  <c r="V63" i="32"/>
  <c r="W45" i="33" s="1"/>
  <c r="T50" i="32"/>
  <c r="U32" i="33" s="1"/>
  <c r="X57" i="32"/>
  <c r="Y39" i="33" s="1"/>
  <c r="H50" i="32"/>
  <c r="I32" i="33" s="1"/>
  <c r="J57" i="32"/>
  <c r="K39" i="33" s="1"/>
  <c r="D52" i="32"/>
  <c r="H52" i="32"/>
  <c r="I34" i="33" s="1"/>
  <c r="N52" i="32"/>
  <c r="O34" i="33" s="1"/>
  <c r="F67" i="32"/>
  <c r="G22" i="35" s="1"/>
  <c r="V57" i="32"/>
  <c r="W39" i="33" s="1"/>
  <c r="W64" i="32"/>
  <c r="X46" i="33" s="1"/>
  <c r="L67" i="32"/>
  <c r="M22" i="35" s="1"/>
  <c r="W53" i="32"/>
  <c r="X35" i="33" s="1"/>
  <c r="M62" i="32"/>
  <c r="N44" i="33" s="1"/>
  <c r="H57" i="32"/>
  <c r="I39" i="33" s="1"/>
  <c r="E51" i="32"/>
  <c r="F33" i="33" s="1"/>
  <c r="H64" i="32"/>
  <c r="I46" i="33" s="1"/>
  <c r="I49" i="32"/>
  <c r="J31" i="33" s="1"/>
  <c r="Q49" i="32"/>
  <c r="R31" i="33" s="1"/>
  <c r="H65" i="32"/>
  <c r="Y50" i="32"/>
  <c r="Z32" i="33" s="1"/>
  <c r="R57" i="32"/>
  <c r="S39" i="33" s="1"/>
  <c r="O48" i="32"/>
  <c r="P30" i="33" s="1"/>
  <c r="X48" i="32"/>
  <c r="Y30" i="33" s="1"/>
  <c r="AA65" i="32"/>
  <c r="S58" i="32"/>
  <c r="T40" i="33" s="1"/>
  <c r="E55" i="32"/>
  <c r="F37" i="33" s="1"/>
  <c r="Q63" i="32"/>
  <c r="R45" i="33" s="1"/>
  <c r="V62" i="32"/>
  <c r="W44" i="33" s="1"/>
  <c r="E57" i="32"/>
  <c r="F39" i="33" s="1"/>
  <c r="Y69" i="32"/>
  <c r="Z24" i="35" s="1"/>
  <c r="T49" i="32"/>
  <c r="U31" i="33" s="1"/>
  <c r="AI149" i="32"/>
  <c r="AJ149" i="32" s="1"/>
  <c r="E93" i="33"/>
  <c r="D93" i="33" s="1"/>
  <c r="AI139" i="32"/>
  <c r="AJ139" i="32" s="1"/>
  <c r="E84" i="33"/>
  <c r="D84" i="33" s="1"/>
  <c r="AI145" i="32"/>
  <c r="AJ145" i="32" s="1"/>
  <c r="E90" i="33"/>
  <c r="D90" i="33" s="1"/>
  <c r="E94" i="33"/>
  <c r="D94" i="33" s="1"/>
  <c r="E74" i="35"/>
  <c r="D74" i="35" s="1"/>
  <c r="AI151" i="32"/>
  <c r="AJ151" i="32" s="1"/>
  <c r="AI203" i="32"/>
  <c r="AJ203" i="32" s="1"/>
  <c r="E113" i="33"/>
  <c r="D113" i="33" s="1"/>
  <c r="AI172" i="32"/>
  <c r="AJ172" i="32" s="1"/>
  <c r="E39" i="35"/>
  <c r="D39" i="35" s="1"/>
  <c r="AI181" i="32"/>
  <c r="AJ181" i="32" s="1"/>
  <c r="AI166" i="32"/>
  <c r="AJ166" i="32" s="1"/>
  <c r="E107" i="33"/>
  <c r="D107" i="33" s="1"/>
  <c r="AI173" i="32"/>
  <c r="AJ173" i="32" s="1"/>
  <c r="E114" i="33"/>
  <c r="D114" i="33" s="1"/>
  <c r="E41" i="35"/>
  <c r="D41" i="35" s="1"/>
  <c r="AI183" i="32"/>
  <c r="AJ183" i="32" s="1"/>
  <c r="E110" i="33"/>
  <c r="D110" i="33" s="1"/>
  <c r="AI169" i="32"/>
  <c r="AJ169" i="32" s="1"/>
  <c r="E97" i="33"/>
  <c r="D97" i="33" s="1"/>
  <c r="AI156" i="32"/>
  <c r="AJ156" i="32" s="1"/>
  <c r="E15" i="35"/>
  <c r="D15" i="35" s="1"/>
  <c r="E55" i="33"/>
  <c r="D55" i="33" s="1"/>
  <c r="AI76" i="32"/>
  <c r="AJ76" i="32" s="1"/>
  <c r="E49" i="33"/>
  <c r="D49" i="33" s="1"/>
  <c r="AI70" i="32"/>
  <c r="AJ70" i="32" s="1"/>
  <c r="E50" i="33"/>
  <c r="D50" i="33" s="1"/>
  <c r="AI71" i="32"/>
  <c r="AJ71" i="32" s="1"/>
  <c r="E59" i="33"/>
  <c r="D59" i="33" s="1"/>
  <c r="AI80" i="32"/>
  <c r="AJ80" i="32" s="1"/>
  <c r="E61" i="33"/>
  <c r="D61" i="33" s="1"/>
  <c r="AI82" i="32"/>
  <c r="AJ82" i="32" s="1"/>
  <c r="AI72" i="32"/>
  <c r="AJ72" i="32" s="1"/>
  <c r="E51" i="33"/>
  <c r="D51" i="33" s="1"/>
  <c r="E25" i="35"/>
  <c r="D25" i="35" s="1"/>
  <c r="AI88" i="32"/>
  <c r="AJ88" i="32" s="1"/>
  <c r="E135" i="33"/>
  <c r="D135" i="33" s="1"/>
  <c r="AI242" i="32"/>
  <c r="AJ242" i="32" s="1"/>
  <c r="D109" i="35"/>
  <c r="G82" i="35"/>
  <c r="G87" i="35"/>
  <c r="H86" i="35"/>
  <c r="S83" i="35"/>
  <c r="N83" i="35"/>
  <c r="X85" i="35"/>
  <c r="P82" i="35"/>
  <c r="P87" i="35"/>
  <c r="I85" i="35"/>
  <c r="P83" i="35"/>
  <c r="M82" i="35"/>
  <c r="M87" i="35"/>
  <c r="AA82" i="35"/>
  <c r="AA87" i="35"/>
  <c r="U82" i="35"/>
  <c r="U87" i="35"/>
  <c r="V83" i="35"/>
  <c r="M85" i="35"/>
  <c r="R82" i="35"/>
  <c r="R87" i="35"/>
  <c r="J85" i="35"/>
  <c r="U84" i="35"/>
  <c r="AB85" i="35"/>
  <c r="I83" i="35"/>
  <c r="Z82" i="35"/>
  <c r="Z87" i="35"/>
  <c r="X82" i="35"/>
  <c r="X87" i="35"/>
  <c r="S86" i="35"/>
  <c r="J82" i="35"/>
  <c r="J87" i="35"/>
  <c r="AA85" i="35"/>
  <c r="V84" i="35"/>
  <c r="K84" i="35"/>
  <c r="AC86" i="35"/>
  <c r="K86" i="35"/>
  <c r="Z85" i="35"/>
  <c r="R85" i="35"/>
  <c r="Z83" i="35"/>
  <c r="V86" i="35"/>
  <c r="G84" i="35"/>
  <c r="F82" i="35"/>
  <c r="F87" i="35"/>
  <c r="H85" i="35"/>
  <c r="F84" i="35"/>
  <c r="G85" i="35"/>
  <c r="G86" i="35"/>
  <c r="W86" i="35"/>
  <c r="W84" i="35"/>
  <c r="O83" i="35"/>
  <c r="Q85" i="35"/>
  <c r="N86" i="35"/>
  <c r="Z86" i="35"/>
  <c r="L84" i="35"/>
  <c r="P84" i="35"/>
  <c r="X84" i="35"/>
  <c r="S84" i="35"/>
  <c r="V85" i="35"/>
  <c r="Y85" i="35"/>
  <c r="I86" i="35"/>
  <c r="P86" i="35"/>
  <c r="L86" i="35"/>
  <c r="X86" i="35"/>
  <c r="O82" i="35"/>
  <c r="O87" i="35"/>
  <c r="U85" i="35"/>
  <c r="P85" i="35"/>
  <c r="J83" i="35"/>
  <c r="Y83" i="35"/>
  <c r="T85" i="35"/>
  <c r="N82" i="35"/>
  <c r="N87" i="35"/>
  <c r="W82" i="35"/>
  <c r="W87" i="35"/>
  <c r="W85" i="35"/>
  <c r="M86" i="35"/>
  <c r="V82" i="35"/>
  <c r="V87" i="35"/>
  <c r="T82" i="35"/>
  <c r="T87" i="35"/>
  <c r="K83" i="35"/>
  <c r="F85" i="35"/>
  <c r="G83" i="35"/>
  <c r="H83" i="35"/>
  <c r="F86" i="35"/>
  <c r="H82" i="35"/>
  <c r="H87" i="35"/>
  <c r="H84" i="35"/>
  <c r="S82" i="35"/>
  <c r="S87" i="35"/>
  <c r="Q84" i="35"/>
  <c r="AB82" i="35"/>
  <c r="AB87" i="35"/>
  <c r="Y84" i="35"/>
  <c r="Q82" i="35"/>
  <c r="Q87" i="35"/>
  <c r="K85" i="35"/>
  <c r="O84" i="35"/>
  <c r="O85" i="35"/>
  <c r="K82" i="35"/>
  <c r="K87" i="35"/>
  <c r="Y82" i="35"/>
  <c r="Y87" i="35"/>
  <c r="J86" i="35"/>
  <c r="U83" i="35"/>
  <c r="AA84" i="35"/>
  <c r="Y86" i="35"/>
  <c r="T84" i="35"/>
  <c r="AC82" i="35"/>
  <c r="AC87" i="35"/>
  <c r="L82" i="35"/>
  <c r="L87" i="35"/>
  <c r="Q83" i="35"/>
  <c r="W83" i="35"/>
  <c r="T83" i="35"/>
  <c r="R83" i="35"/>
  <c r="AB84" i="35"/>
  <c r="AA83" i="35"/>
  <c r="U86" i="35"/>
  <c r="M83" i="35"/>
  <c r="F83" i="35"/>
  <c r="R86" i="35"/>
  <c r="X83" i="35"/>
  <c r="AA86" i="35"/>
  <c r="Q86" i="35"/>
  <c r="O86" i="35"/>
  <c r="L85" i="35"/>
  <c r="N84" i="35"/>
  <c r="Z84" i="35"/>
  <c r="I84" i="35"/>
  <c r="I82" i="35"/>
  <c r="I87" i="35"/>
  <c r="AC84" i="35"/>
  <c r="N85" i="35"/>
  <c r="M84" i="35"/>
  <c r="T86" i="35"/>
  <c r="J84" i="35"/>
  <c r="AB86" i="35"/>
  <c r="R84" i="35"/>
  <c r="S85" i="35"/>
  <c r="L83" i="35"/>
  <c r="AB83" i="35"/>
  <c r="E83" i="35"/>
  <c r="AI197" i="32"/>
  <c r="AJ197" i="32" s="1"/>
  <c r="AI198" i="32"/>
  <c r="AJ198" i="32" s="1"/>
  <c r="E84" i="35"/>
  <c r="E117" i="33"/>
  <c r="D117" i="33" s="1"/>
  <c r="AI192" i="32"/>
  <c r="AJ192" i="32" s="1"/>
  <c r="E81" i="35"/>
  <c r="D81" i="35" s="1"/>
  <c r="AI195" i="32"/>
  <c r="AJ195" i="32" s="1"/>
  <c r="E80" i="35"/>
  <c r="D80" i="35" s="1"/>
  <c r="AI194" i="32"/>
  <c r="AJ194" i="32" s="1"/>
  <c r="E79" i="35"/>
  <c r="D79" i="35" s="1"/>
  <c r="AI193" i="32"/>
  <c r="AJ193" i="32" s="1"/>
  <c r="E82" i="35"/>
  <c r="AI196" i="32"/>
  <c r="AJ196" i="32" s="1"/>
  <c r="D20" i="35"/>
  <c r="D18" i="35"/>
  <c r="D60" i="35"/>
  <c r="D21" i="35"/>
  <c r="D19" i="35"/>
  <c r="D13" i="35"/>
  <c r="D12" i="35"/>
  <c r="AI66" i="32" l="1"/>
  <c r="AJ66" i="32" s="1"/>
  <c r="AB47" i="33"/>
  <c r="AB48" i="33"/>
  <c r="I47" i="33"/>
  <c r="I48" i="33"/>
  <c r="W47" i="33"/>
  <c r="W48" i="33"/>
  <c r="AA47" i="33"/>
  <c r="AA48" i="33"/>
  <c r="L47" i="33"/>
  <c r="L48" i="33"/>
  <c r="K47" i="33"/>
  <c r="K48" i="33"/>
  <c r="G47" i="33"/>
  <c r="G48" i="33"/>
  <c r="N47" i="33"/>
  <c r="N48" i="33"/>
  <c r="Z47" i="33"/>
  <c r="Z48" i="33"/>
  <c r="O47" i="33"/>
  <c r="O48" i="33"/>
  <c r="U47" i="33"/>
  <c r="U48" i="33"/>
  <c r="S47" i="33"/>
  <c r="S48" i="33"/>
  <c r="H47" i="33"/>
  <c r="H48" i="33"/>
  <c r="V47" i="33"/>
  <c r="V48" i="33"/>
  <c r="M47" i="33"/>
  <c r="M48" i="33"/>
  <c r="J47" i="33"/>
  <c r="J48" i="33"/>
  <c r="X47" i="33"/>
  <c r="X48" i="33"/>
  <c r="Y47" i="33"/>
  <c r="Y48" i="33"/>
  <c r="T47" i="33"/>
  <c r="T48" i="33"/>
  <c r="P47" i="33"/>
  <c r="P48" i="33"/>
  <c r="AC47" i="33"/>
  <c r="AC48" i="33"/>
  <c r="F47" i="33"/>
  <c r="F48" i="33"/>
  <c r="Q47" i="33"/>
  <c r="Q48" i="33"/>
  <c r="R47" i="33"/>
  <c r="R48" i="33"/>
  <c r="D45" i="35"/>
  <c r="D43" i="35"/>
  <c r="D44" i="35"/>
  <c r="D14" i="35"/>
  <c r="D6" i="35"/>
  <c r="D11" i="35"/>
  <c r="D9" i="35"/>
  <c r="D8" i="35"/>
  <c r="D5" i="35"/>
  <c r="D4" i="35"/>
  <c r="D10" i="35"/>
  <c r="D7" i="35"/>
  <c r="D87" i="35"/>
  <c r="E47" i="33"/>
  <c r="AI65" i="32"/>
  <c r="AJ65" i="32" s="1"/>
  <c r="E33" i="33"/>
  <c r="D33" i="33" s="1"/>
  <c r="AI51" i="32"/>
  <c r="AJ51" i="32" s="1"/>
  <c r="AI63" i="32"/>
  <c r="AJ63" i="32" s="1"/>
  <c r="E45" i="33"/>
  <c r="D45" i="33" s="1"/>
  <c r="E23" i="35"/>
  <c r="D23" i="35" s="1"/>
  <c r="AI68" i="32"/>
  <c r="AJ68" i="32" s="1"/>
  <c r="AI56" i="32"/>
  <c r="AJ56" i="32" s="1"/>
  <c r="E38" i="33"/>
  <c r="D38" i="33" s="1"/>
  <c r="E46" i="33"/>
  <c r="D46" i="33" s="1"/>
  <c r="AI64" i="32"/>
  <c r="AJ64" i="32" s="1"/>
  <c r="E40" i="33"/>
  <c r="D40" i="33" s="1"/>
  <c r="AI58" i="32"/>
  <c r="AJ58" i="32" s="1"/>
  <c r="E37" i="33"/>
  <c r="D37" i="33" s="1"/>
  <c r="AI55" i="32"/>
  <c r="AJ55" i="32" s="1"/>
  <c r="AI69" i="32"/>
  <c r="AJ69" i="32" s="1"/>
  <c r="E24" i="35"/>
  <c r="D24" i="35" s="1"/>
  <c r="AI61" i="32"/>
  <c r="AJ61" i="32" s="1"/>
  <c r="E43" i="33"/>
  <c r="D43" i="33" s="1"/>
  <c r="AI62" i="32"/>
  <c r="AJ62" i="32" s="1"/>
  <c r="E44" i="33"/>
  <c r="D44" i="33" s="1"/>
  <c r="AI52" i="32"/>
  <c r="AJ52" i="32" s="1"/>
  <c r="E34" i="33"/>
  <c r="D34" i="33" s="1"/>
  <c r="AI67" i="32"/>
  <c r="AJ67" i="32" s="1"/>
  <c r="E22" i="35"/>
  <c r="D22" i="35" s="1"/>
  <c r="E31" i="33"/>
  <c r="D31" i="33" s="1"/>
  <c r="AI49" i="32"/>
  <c r="AJ49" i="32" s="1"/>
  <c r="AI50" i="32"/>
  <c r="AJ50" i="32" s="1"/>
  <c r="E32" i="33"/>
  <c r="D32" i="33" s="1"/>
  <c r="AI54" i="32"/>
  <c r="AJ54" i="32" s="1"/>
  <c r="E36" i="33"/>
  <c r="D36" i="33" s="1"/>
  <c r="E30" i="33"/>
  <c r="D30" i="33" s="1"/>
  <c r="AI48" i="32"/>
  <c r="AJ48" i="32" s="1"/>
  <c r="E41" i="33"/>
  <c r="D41" i="33" s="1"/>
  <c r="AI59" i="32"/>
  <c r="AJ59" i="32" s="1"/>
  <c r="E39" i="33"/>
  <c r="D39" i="33" s="1"/>
  <c r="AI57" i="32"/>
  <c r="AJ57" i="32" s="1"/>
  <c r="AI53" i="32"/>
  <c r="AJ53" i="32" s="1"/>
  <c r="E35" i="33"/>
  <c r="D35" i="33" s="1"/>
  <c r="E42" i="33"/>
  <c r="D42" i="33" s="1"/>
  <c r="AI60" i="32"/>
  <c r="AJ60" i="32" s="1"/>
  <c r="D84" i="35"/>
  <c r="D85" i="35"/>
  <c r="D86" i="35"/>
  <c r="D82" i="35"/>
  <c r="D83" i="35"/>
  <c r="D48" i="33" l="1"/>
  <c r="D47" i="33"/>
</calcChain>
</file>

<file path=xl/sharedStrings.xml><?xml version="1.0" encoding="utf-8"?>
<sst xmlns="http://schemas.openxmlformats.org/spreadsheetml/2006/main" count="4608" uniqueCount="914">
  <si>
    <t>江苏华凯比克希线束有限公司</t>
  </si>
  <si>
    <t>考勤人:</t>
  </si>
  <si>
    <t>姓名</t>
  </si>
  <si>
    <t>白班</t>
  </si>
  <si>
    <t>加班</t>
  </si>
  <si>
    <t>周末加班</t>
  </si>
  <si>
    <t>天数</t>
  </si>
  <si>
    <t>上午</t>
  </si>
  <si>
    <t>下午</t>
  </si>
  <si>
    <t>总计</t>
  </si>
  <si>
    <t>考勤方式:正常出勤用“4/5”表示，请假用“○”表示，休息日用“×”表示，迟到用“△”表示，旷工用“☆”表示，加班、夜班用中文注明</t>
    <phoneticPr fontId="6" type="noConversion"/>
  </si>
  <si>
    <t xml:space="preserve">单国升1902480  </t>
    <phoneticPr fontId="4" type="noConversion"/>
  </si>
  <si>
    <t>倪红0005565</t>
  </si>
  <si>
    <t>孙宏英0004463</t>
  </si>
  <si>
    <t xml:space="preserve"> </t>
    <phoneticPr fontId="4" type="noConversion"/>
  </si>
  <si>
    <t>杨涛
1904054</t>
    <phoneticPr fontId="4" type="noConversion"/>
  </si>
  <si>
    <t xml:space="preserve">杨淑君2003403  </t>
    <phoneticPr fontId="4" type="noConversion"/>
  </si>
  <si>
    <t>上午</t>
    <phoneticPr fontId="4" type="noConversion"/>
  </si>
  <si>
    <t>培训部</t>
    <phoneticPr fontId="4" type="noConversion"/>
  </si>
  <si>
    <t>朱克亮  0004596</t>
    <phoneticPr fontId="4" type="noConversion"/>
  </si>
  <si>
    <t>费祥  1712879</t>
    <phoneticPr fontId="4" type="noConversion"/>
  </si>
  <si>
    <t>黄金超       1712257</t>
    <phoneticPr fontId="4" type="noConversion"/>
  </si>
  <si>
    <t>祝广海       2007224</t>
    <phoneticPr fontId="4" type="noConversion"/>
  </si>
  <si>
    <t>赖小清       2007190</t>
    <phoneticPr fontId="4" type="noConversion"/>
  </si>
  <si>
    <t>单板2</t>
    <phoneticPr fontId="4" type="noConversion"/>
  </si>
  <si>
    <t>耿美华        0005732</t>
    <phoneticPr fontId="4" type="noConversion"/>
  </si>
  <si>
    <t>周梦柯      2009334</t>
    <phoneticPr fontId="4" type="noConversion"/>
  </si>
  <si>
    <t>龚仁欢  0006312</t>
    <phoneticPr fontId="4" type="noConversion"/>
  </si>
  <si>
    <t>祝广玲       2010051</t>
    <phoneticPr fontId="4" type="noConversion"/>
  </si>
  <si>
    <t>徐青青       2007223</t>
    <phoneticPr fontId="4" type="noConversion"/>
  </si>
  <si>
    <t>郑涛          1807092</t>
    <phoneticPr fontId="4" type="noConversion"/>
  </si>
  <si>
    <t>李倩           2010189</t>
    <phoneticPr fontId="4" type="noConversion"/>
  </si>
  <si>
    <t>胡广秀       0001628</t>
    <phoneticPr fontId="4" type="noConversion"/>
  </si>
  <si>
    <t>梁秀芹        1808012</t>
    <phoneticPr fontId="4" type="noConversion"/>
  </si>
  <si>
    <t>杨昌尚 2004088</t>
    <phoneticPr fontId="4" type="noConversion"/>
  </si>
  <si>
    <t>蒋银莉       0004317</t>
    <phoneticPr fontId="4" type="noConversion"/>
  </si>
  <si>
    <t>王刘娜   1908109</t>
    <phoneticPr fontId="4" type="noConversion"/>
  </si>
  <si>
    <t>汪云霞    2012111</t>
    <phoneticPr fontId="4" type="noConversion"/>
  </si>
  <si>
    <t>杨伟桐       1902561</t>
    <phoneticPr fontId="4" type="noConversion"/>
  </si>
  <si>
    <t>梅建新     2003344</t>
    <phoneticPr fontId="4" type="noConversion"/>
  </si>
  <si>
    <t>餐补</t>
  </si>
  <si>
    <t>李丹丹</t>
  </si>
  <si>
    <t>单国升</t>
  </si>
  <si>
    <t>工号</t>
  </si>
  <si>
    <t>班组</t>
  </si>
  <si>
    <t>0002965</t>
  </si>
  <si>
    <t>0003114</t>
  </si>
  <si>
    <t>0007129</t>
  </si>
  <si>
    <t>0007361</t>
  </si>
  <si>
    <t>钱芹</t>
  </si>
  <si>
    <t>宫能武</t>
  </si>
  <si>
    <t>吴雪梅</t>
  </si>
  <si>
    <t>李纯梅</t>
  </si>
  <si>
    <t>奚月江</t>
  </si>
  <si>
    <t>0004463</t>
  </si>
  <si>
    <t>孙宏英</t>
  </si>
  <si>
    <t>0005565</t>
    <phoneticPr fontId="4" type="noConversion"/>
  </si>
  <si>
    <t>0005565</t>
  </si>
  <si>
    <t>倪红</t>
  </si>
  <si>
    <t>0005732</t>
  </si>
  <si>
    <t>2007224</t>
  </si>
  <si>
    <t>0006312</t>
  </si>
  <si>
    <t>龚仁欢</t>
  </si>
  <si>
    <t>2004088</t>
  </si>
  <si>
    <t>杨昌尚</t>
  </si>
  <si>
    <t>1908192</t>
  </si>
  <si>
    <t>施章莉</t>
  </si>
  <si>
    <t>2002082</t>
  </si>
  <si>
    <t>卢俊伟</t>
  </si>
  <si>
    <t>2003312</t>
  </si>
  <si>
    <t>吴明吉</t>
  </si>
  <si>
    <t>2005078</t>
  </si>
  <si>
    <t>季一平</t>
  </si>
  <si>
    <t>2009130</t>
  </si>
  <si>
    <t>田庆荣</t>
  </si>
  <si>
    <t>0004596</t>
  </si>
  <si>
    <t xml:space="preserve"> 0001628</t>
  </si>
  <si>
    <t>0001628</t>
  </si>
  <si>
    <t>1712257</t>
  </si>
  <si>
    <t>黄金超</t>
  </si>
  <si>
    <t>1808012</t>
  </si>
  <si>
    <t>梁秀芹</t>
  </si>
  <si>
    <t>固定板2</t>
  </si>
  <si>
    <t>0004317</t>
  </si>
  <si>
    <t>1807092</t>
  </si>
  <si>
    <t>郑涛</t>
  </si>
  <si>
    <t>1902561</t>
  </si>
  <si>
    <t>杨伟桐</t>
  </si>
  <si>
    <t>2007223</t>
  </si>
  <si>
    <t>徐青青</t>
  </si>
  <si>
    <t>2009334</t>
  </si>
  <si>
    <t>周梦柯</t>
  </si>
  <si>
    <t>2010051</t>
  </si>
  <si>
    <t>祝广玲</t>
  </si>
  <si>
    <t>2010189</t>
  </si>
  <si>
    <t>李倩</t>
  </si>
  <si>
    <t>单板</t>
    <phoneticPr fontId="4" type="noConversion"/>
  </si>
  <si>
    <t>刘立春0006974</t>
    <phoneticPr fontId="4" type="noConversion"/>
  </si>
  <si>
    <t>0006974</t>
  </si>
  <si>
    <t>0008611</t>
  </si>
  <si>
    <t>纪梦坤       2009212</t>
    <phoneticPr fontId="4" type="noConversion"/>
  </si>
  <si>
    <t>施阿玲</t>
  </si>
  <si>
    <t>赖小清</t>
  </si>
  <si>
    <t>杨涛</t>
  </si>
  <si>
    <t>间接</t>
    <phoneticPr fontId="4" type="noConversion"/>
  </si>
  <si>
    <t xml:space="preserve">葛娇娇   2003396     </t>
    <phoneticPr fontId="4" type="noConversion"/>
  </si>
  <si>
    <t>施章莉1908192</t>
    <phoneticPr fontId="4" type="noConversion"/>
  </si>
  <si>
    <t xml:space="preserve">卢俊伟2002082   </t>
    <phoneticPr fontId="4" type="noConversion"/>
  </si>
  <si>
    <t>季一平   2005078</t>
    <phoneticPr fontId="4" type="noConversion"/>
  </si>
  <si>
    <t xml:space="preserve">田庆荣   2009130  </t>
    <phoneticPr fontId="4" type="noConversion"/>
  </si>
  <si>
    <t xml:space="preserve">2002082   </t>
  </si>
  <si>
    <t>陈正芳       2102038</t>
    <phoneticPr fontId="4" type="noConversion"/>
  </si>
  <si>
    <t>杨正军</t>
  </si>
  <si>
    <t>杨正军    2102037</t>
    <phoneticPr fontId="4" type="noConversion"/>
  </si>
  <si>
    <t>陈正芳</t>
  </si>
  <si>
    <t>李丹丹1710070</t>
    <phoneticPr fontId="4" type="noConversion"/>
  </si>
  <si>
    <t>流25</t>
    <phoneticPr fontId="4" type="noConversion"/>
  </si>
  <si>
    <r>
      <t xml:space="preserve">奚月江1902369  </t>
    </r>
    <r>
      <rPr>
        <b/>
        <sz val="12"/>
        <color rgb="FFFF0000"/>
        <rFont val="等线"/>
        <family val="3"/>
        <charset val="134"/>
      </rPr>
      <t xml:space="preserve"> </t>
    </r>
    <phoneticPr fontId="4" type="noConversion"/>
  </si>
  <si>
    <t>周雪平    1712321</t>
    <phoneticPr fontId="4" type="noConversion"/>
  </si>
  <si>
    <t>0003701</t>
  </si>
  <si>
    <t>流27</t>
    <phoneticPr fontId="4" type="noConversion"/>
  </si>
  <si>
    <t xml:space="preserve">胡银竹     2102071     </t>
    <phoneticPr fontId="4" type="noConversion"/>
  </si>
  <si>
    <t xml:space="preserve">葛小军      1712556       </t>
    <phoneticPr fontId="4" type="noConversion"/>
  </si>
  <si>
    <t xml:space="preserve">仲伟芹         2102093          </t>
    <phoneticPr fontId="4" type="noConversion"/>
  </si>
  <si>
    <t xml:space="preserve">孙仙仙   2102260  </t>
    <phoneticPr fontId="4" type="noConversion"/>
  </si>
  <si>
    <t>1712321</t>
  </si>
  <si>
    <t>0003755</t>
  </si>
  <si>
    <t xml:space="preserve">2103529 </t>
  </si>
  <si>
    <t>`</t>
    <phoneticPr fontId="4" type="noConversion"/>
  </si>
  <si>
    <t>庄恒平  0005491</t>
    <phoneticPr fontId="4" type="noConversion"/>
  </si>
  <si>
    <t>0005491</t>
  </si>
  <si>
    <t xml:space="preserve">刘天龙    2103529      </t>
    <phoneticPr fontId="4" type="noConversion"/>
  </si>
  <si>
    <t xml:space="preserve"> </t>
    <phoneticPr fontId="4" type="noConversion"/>
  </si>
  <si>
    <t>施阿玲
1904067</t>
    <phoneticPr fontId="4" type="noConversion"/>
  </si>
  <si>
    <t>宫能武0003114</t>
    <phoneticPr fontId="4" type="noConversion"/>
  </si>
  <si>
    <t>吴雪梅0007129</t>
    <phoneticPr fontId="4" type="noConversion"/>
  </si>
  <si>
    <t>李纯梅0007361</t>
    <phoneticPr fontId="4" type="noConversion"/>
  </si>
  <si>
    <t xml:space="preserve">吴明吉  2003312 </t>
    <phoneticPr fontId="4" type="noConversion"/>
  </si>
  <si>
    <t xml:space="preserve">李桂兰    2109023       </t>
    <phoneticPr fontId="4" type="noConversion"/>
  </si>
  <si>
    <t>2109023</t>
  </si>
  <si>
    <t>张利琼   0001324</t>
    <phoneticPr fontId="4" type="noConversion"/>
  </si>
  <si>
    <t>0001324</t>
  </si>
  <si>
    <t xml:space="preserve">王金女   2109034 </t>
    <phoneticPr fontId="4" type="noConversion"/>
  </si>
  <si>
    <t>2109034</t>
    <phoneticPr fontId="4" type="noConversion"/>
  </si>
  <si>
    <t>0005623</t>
  </si>
  <si>
    <t>史婷婷  0005623</t>
    <phoneticPr fontId="4" type="noConversion"/>
  </si>
  <si>
    <t>庄恒平</t>
  </si>
  <si>
    <t>1710070</t>
  </si>
  <si>
    <t>1902480</t>
  </si>
  <si>
    <t>2102071</t>
  </si>
  <si>
    <t>胡银竹</t>
  </si>
  <si>
    <t>1902369</t>
  </si>
  <si>
    <t>1908109</t>
  </si>
  <si>
    <t>王刘娜</t>
  </si>
  <si>
    <t>2102037</t>
  </si>
  <si>
    <t>李桂兰</t>
  </si>
  <si>
    <t>2102093</t>
  </si>
  <si>
    <t>仲伟芹</t>
  </si>
  <si>
    <t>2103529</t>
  </si>
  <si>
    <t>刘天龙</t>
  </si>
  <si>
    <t>周雪平</t>
  </si>
  <si>
    <t>2109034</t>
  </si>
  <si>
    <t>王金女</t>
  </si>
  <si>
    <t>张利琼</t>
  </si>
  <si>
    <t>史婷婷</t>
  </si>
  <si>
    <t>杨梅</t>
  </si>
  <si>
    <t>2003344</t>
  </si>
  <si>
    <t>梅建新</t>
  </si>
  <si>
    <t>刘立春</t>
  </si>
  <si>
    <t>赵娟娟</t>
  </si>
  <si>
    <t>2003396</t>
  </si>
  <si>
    <t>葛娇娇</t>
  </si>
  <si>
    <t>2009212</t>
  </si>
  <si>
    <t>纪梦坤</t>
  </si>
  <si>
    <t>2012111</t>
  </si>
  <si>
    <t>汪云霞</t>
  </si>
  <si>
    <t>2102260</t>
  </si>
  <si>
    <t>孙仙仙</t>
  </si>
  <si>
    <t>胡广秀</t>
  </si>
  <si>
    <t>蒋银莉</t>
  </si>
  <si>
    <t>1712556</t>
  </si>
  <si>
    <t>葛小军</t>
  </si>
  <si>
    <t>2102038</t>
  </si>
  <si>
    <t>1904067</t>
  </si>
  <si>
    <t>1904054</t>
  </si>
  <si>
    <t>2007190</t>
  </si>
  <si>
    <t>王五星</t>
  </si>
  <si>
    <t>2111019</t>
  </si>
  <si>
    <t>2111017</t>
  </si>
  <si>
    <t>梁国建</t>
  </si>
  <si>
    <t>朱克亮</t>
  </si>
  <si>
    <t>1712879</t>
  </si>
  <si>
    <t>费祥</t>
  </si>
  <si>
    <t>2003403</t>
  </si>
  <si>
    <t>杨淑君</t>
  </si>
  <si>
    <t>杨梦男</t>
  </si>
  <si>
    <t>2111019</t>
    <phoneticPr fontId="4" type="noConversion"/>
  </si>
  <si>
    <t>0005623</t>
    <phoneticPr fontId="4" type="noConversion"/>
  </si>
  <si>
    <t>2102260</t>
    <phoneticPr fontId="4" type="noConversion"/>
  </si>
  <si>
    <t>1902369</t>
    <phoneticPr fontId="4" type="noConversion"/>
  </si>
  <si>
    <t>1712257</t>
    <phoneticPr fontId="4" type="noConversion"/>
  </si>
  <si>
    <t>0005732</t>
    <phoneticPr fontId="4" type="noConversion"/>
  </si>
  <si>
    <t>2004088</t>
    <phoneticPr fontId="4" type="noConversion"/>
  </si>
  <si>
    <t>邵春丽</t>
  </si>
  <si>
    <t xml:space="preserve">2202042  </t>
  </si>
  <si>
    <t>2202081</t>
  </si>
  <si>
    <t>2202048</t>
  </si>
  <si>
    <t>耿爱荣      1908049</t>
    <phoneticPr fontId="4" type="noConversion"/>
  </si>
  <si>
    <t>人数</t>
    <phoneticPr fontId="4" type="noConversion"/>
  </si>
  <si>
    <t>杨传浩2103044</t>
    <phoneticPr fontId="4" type="noConversion"/>
  </si>
  <si>
    <t>2103044</t>
  </si>
  <si>
    <t>2203070</t>
  </si>
  <si>
    <t>2203018</t>
  </si>
  <si>
    <t xml:space="preserve">苏峡     2202081  </t>
    <phoneticPr fontId="4" type="noConversion"/>
  </si>
  <si>
    <t xml:space="preserve">梁国建  2111017      </t>
    <phoneticPr fontId="4" type="noConversion"/>
  </si>
  <si>
    <t>舒必花  2203018</t>
    <phoneticPr fontId="4" type="noConversion"/>
  </si>
  <si>
    <t>舒必花</t>
  </si>
  <si>
    <t>苏峡</t>
  </si>
  <si>
    <t xml:space="preserve">董社菊   2203070 </t>
    <phoneticPr fontId="4" type="noConversion"/>
  </si>
  <si>
    <t>耿美华</t>
  </si>
  <si>
    <t>董社菊</t>
  </si>
  <si>
    <t xml:space="preserve">邵春丽   2202042  </t>
    <phoneticPr fontId="4" type="noConversion"/>
  </si>
  <si>
    <t>2202042</t>
  </si>
  <si>
    <t xml:space="preserve">杨梦男           2111019 </t>
    <phoneticPr fontId="4" type="noConversion"/>
  </si>
  <si>
    <t xml:space="preserve">杨梅      2202048 </t>
    <phoneticPr fontId="4" type="noConversion"/>
  </si>
  <si>
    <t>何小云</t>
  </si>
  <si>
    <t>杨传浩</t>
  </si>
  <si>
    <t>1908049</t>
  </si>
  <si>
    <t xml:space="preserve"> 2203089</t>
  </si>
  <si>
    <t xml:space="preserve"> 2203089</t>
    <phoneticPr fontId="4" type="noConversion"/>
  </si>
  <si>
    <t>耿爱荣</t>
  </si>
  <si>
    <t>2203089</t>
  </si>
  <si>
    <t>总计工时</t>
    <phoneticPr fontId="4" type="noConversion"/>
  </si>
  <si>
    <t>2204022</t>
  </si>
  <si>
    <t>总计天数</t>
    <phoneticPr fontId="4" type="noConversion"/>
  </si>
  <si>
    <t>2204022</t>
    <phoneticPr fontId="4" type="noConversion"/>
  </si>
  <si>
    <t>周雪超2204022</t>
    <phoneticPr fontId="4" type="noConversion"/>
  </si>
  <si>
    <t>祝广海</t>
    <phoneticPr fontId="4" type="noConversion"/>
  </si>
  <si>
    <t>2206042</t>
  </si>
  <si>
    <t>杨建新</t>
  </si>
  <si>
    <t xml:space="preserve">2206006 </t>
  </si>
  <si>
    <t>刘金金</t>
  </si>
  <si>
    <t>2209003</t>
  </si>
  <si>
    <t>汪海梁</t>
  </si>
  <si>
    <t xml:space="preserve">刘金金     2206006 </t>
    <phoneticPr fontId="4" type="noConversion"/>
  </si>
  <si>
    <t>刘福兰</t>
  </si>
  <si>
    <t>间接人员-杨涛</t>
    <phoneticPr fontId="4" type="noConversion"/>
  </si>
  <si>
    <t>黄敏</t>
  </si>
  <si>
    <t>祝广海</t>
  </si>
  <si>
    <t>严丽丽</t>
  </si>
  <si>
    <t>2210062</t>
  </si>
  <si>
    <t>付婷</t>
  </si>
  <si>
    <t>付婷      0007420</t>
    <phoneticPr fontId="6" type="noConversion"/>
  </si>
  <si>
    <t>0007420</t>
  </si>
  <si>
    <t>钱芹0002965</t>
  </si>
  <si>
    <t>石磊        0001626</t>
    <phoneticPr fontId="4" type="noConversion"/>
  </si>
  <si>
    <t>0001626</t>
    <phoneticPr fontId="4" type="noConversion"/>
  </si>
  <si>
    <t xml:space="preserve">日期         </t>
    <phoneticPr fontId="4" type="noConversion"/>
  </si>
  <si>
    <t>星期</t>
    <phoneticPr fontId="4" type="noConversion"/>
  </si>
  <si>
    <t>白班</t>
    <phoneticPr fontId="4" type="noConversion"/>
  </si>
  <si>
    <t>加班</t>
    <phoneticPr fontId="4" type="noConversion"/>
  </si>
  <si>
    <t>周末加班</t>
    <phoneticPr fontId="4" type="noConversion"/>
  </si>
  <si>
    <t>天数</t>
    <phoneticPr fontId="4" type="noConversion"/>
  </si>
  <si>
    <t>月</t>
    <phoneticPr fontId="6" type="noConversion"/>
  </si>
  <si>
    <t>年</t>
    <phoneticPr fontId="4" type="noConversion"/>
  </si>
  <si>
    <t>月</t>
    <phoneticPr fontId="4" type="noConversion"/>
  </si>
  <si>
    <t>姓名</t>
    <phoneticPr fontId="4" type="noConversion"/>
  </si>
  <si>
    <t xml:space="preserve">严丽丽   2210062  </t>
    <phoneticPr fontId="4" type="noConversion"/>
  </si>
  <si>
    <t>吴建豪</t>
    <phoneticPr fontId="4" type="noConversion"/>
  </si>
  <si>
    <t>张玉款</t>
    <phoneticPr fontId="4" type="noConversion"/>
  </si>
  <si>
    <t>陈小花</t>
    <phoneticPr fontId="4" type="noConversion"/>
  </si>
  <si>
    <t>流26</t>
    <phoneticPr fontId="4" type="noConversion"/>
  </si>
  <si>
    <t>2302173</t>
  </si>
  <si>
    <t>2302171</t>
  </si>
  <si>
    <t>2301007</t>
  </si>
  <si>
    <t>2302136</t>
  </si>
  <si>
    <t>2302013</t>
  </si>
  <si>
    <t>2302052</t>
  </si>
  <si>
    <t>2302010</t>
  </si>
  <si>
    <t>2302114</t>
  </si>
  <si>
    <t>2302137</t>
  </si>
  <si>
    <t>2302168</t>
  </si>
  <si>
    <t>2302218</t>
  </si>
  <si>
    <t xml:space="preserve">左海庆    2302113 </t>
    <phoneticPr fontId="4" type="noConversion"/>
  </si>
  <si>
    <t>2302170</t>
  </si>
  <si>
    <t>2302009</t>
  </si>
  <si>
    <t>周雪超</t>
  </si>
  <si>
    <t>庞丽霞</t>
  </si>
  <si>
    <t>张丽丽</t>
  </si>
  <si>
    <t>张欣宇</t>
  </si>
  <si>
    <t>2302270</t>
  </si>
  <si>
    <t>左海庆</t>
  </si>
  <si>
    <t>王静</t>
  </si>
  <si>
    <t>奚云军</t>
  </si>
  <si>
    <t>刘男男</t>
  </si>
  <si>
    <t>马云瑞</t>
  </si>
  <si>
    <t>2206006</t>
  </si>
  <si>
    <t>一汽单板</t>
    <phoneticPr fontId="4" type="noConversion"/>
  </si>
  <si>
    <t>2302289</t>
  </si>
  <si>
    <t>2302065</t>
  </si>
  <si>
    <t>郭小芳</t>
  </si>
  <si>
    <t>丁春华</t>
  </si>
  <si>
    <t>刘海燕</t>
  </si>
  <si>
    <t>刘卫峰</t>
  </si>
  <si>
    <t>固定板2</t>
    <phoneticPr fontId="4" type="noConversion"/>
  </si>
  <si>
    <t>崔森煜</t>
  </si>
  <si>
    <t>马打根</t>
  </si>
  <si>
    <t>韩代平</t>
  </si>
  <si>
    <t>徐绍涛</t>
  </si>
  <si>
    <t>2303234</t>
  </si>
  <si>
    <t>2301019</t>
  </si>
  <si>
    <t>2303263</t>
  </si>
  <si>
    <t>2303263</t>
    <phoneticPr fontId="4" type="noConversion"/>
  </si>
  <si>
    <t xml:space="preserve">刘男男   2302168 </t>
    <phoneticPr fontId="4" type="noConversion"/>
  </si>
  <si>
    <t xml:space="preserve">韩小花   2302170 </t>
    <phoneticPr fontId="4" type="noConversion"/>
  </si>
  <si>
    <t xml:space="preserve">张欣宇   2302009  </t>
    <phoneticPr fontId="4" type="noConversion"/>
  </si>
  <si>
    <t xml:space="preserve">武自先   2303263 </t>
    <phoneticPr fontId="4" type="noConversion"/>
  </si>
  <si>
    <t>韩小花</t>
  </si>
  <si>
    <t>措达</t>
  </si>
  <si>
    <t>武自先</t>
  </si>
  <si>
    <t>2303287</t>
  </si>
  <si>
    <r>
      <t xml:space="preserve">吉胡那清莫             2302137  </t>
    </r>
    <r>
      <rPr>
        <b/>
        <sz val="12"/>
        <color rgb="FF00B0F0"/>
        <rFont val="等线"/>
        <family val="3"/>
        <charset val="134"/>
      </rPr>
      <t xml:space="preserve"> </t>
    </r>
    <phoneticPr fontId="4" type="noConversion"/>
  </si>
  <si>
    <t>吉胡那清莫</t>
  </si>
  <si>
    <t>李学霞</t>
  </si>
  <si>
    <t>2303128</t>
  </si>
  <si>
    <t xml:space="preserve">韩代平   2302171  </t>
    <phoneticPr fontId="4" type="noConversion"/>
  </si>
  <si>
    <t xml:space="preserve">马云瑞            2302218  </t>
    <phoneticPr fontId="4" type="noConversion"/>
  </si>
  <si>
    <t xml:space="preserve">马打根      2302136 </t>
    <phoneticPr fontId="4" type="noConversion"/>
  </si>
  <si>
    <t xml:space="preserve">崔森煜  2302013  </t>
    <phoneticPr fontId="4" type="noConversion"/>
  </si>
  <si>
    <t xml:space="preserve">段志山    2301019  </t>
    <phoneticPr fontId="4" type="noConversion"/>
  </si>
  <si>
    <t>段志山</t>
  </si>
  <si>
    <t>姬彦露</t>
  </si>
  <si>
    <t>石磊</t>
  </si>
  <si>
    <t>0001626</t>
  </si>
  <si>
    <t>间接</t>
    <phoneticPr fontId="4" type="noConversion"/>
  </si>
  <si>
    <t>陈小花</t>
  </si>
  <si>
    <t>120000</t>
  </si>
  <si>
    <t>000110</t>
  </si>
  <si>
    <t>987145</t>
  </si>
  <si>
    <t>6523189</t>
  </si>
  <si>
    <t>陈小花       000110</t>
    <phoneticPr fontId="4" type="noConversion"/>
  </si>
  <si>
    <t>顾彩琴</t>
  </si>
  <si>
    <t>韩耀星</t>
  </si>
  <si>
    <t>穆柯萌</t>
  </si>
  <si>
    <t>邓新亮</t>
    <phoneticPr fontId="4" type="noConversion"/>
  </si>
  <si>
    <t>刘进飞</t>
  </si>
  <si>
    <t>王晓熙</t>
  </si>
  <si>
    <t>丁红兵</t>
  </si>
  <si>
    <t xml:space="preserve"> 0007420</t>
  </si>
  <si>
    <t>689712</t>
  </si>
  <si>
    <t>69641</t>
  </si>
  <si>
    <t>654315</t>
  </si>
  <si>
    <t xml:space="preserve"> 698751</t>
  </si>
  <si>
    <t>385412</t>
  </si>
  <si>
    <t>质量</t>
    <phoneticPr fontId="4" type="noConversion"/>
  </si>
  <si>
    <t xml:space="preserve">姬彦露      2303128          </t>
    <phoneticPr fontId="4" type="noConversion"/>
  </si>
  <si>
    <t>小线-胡银竹</t>
    <phoneticPr fontId="4" type="noConversion"/>
  </si>
  <si>
    <t>王静</t>
    <phoneticPr fontId="4" type="noConversion"/>
  </si>
  <si>
    <t>0003701</t>
    <phoneticPr fontId="4" type="noConversion"/>
  </si>
  <si>
    <t>2302174</t>
  </si>
  <si>
    <t xml:space="preserve">张丽丽     2302174   </t>
    <phoneticPr fontId="4" type="noConversion"/>
  </si>
  <si>
    <t xml:space="preserve">刘学海    2302052   </t>
    <phoneticPr fontId="4" type="noConversion"/>
  </si>
  <si>
    <t xml:space="preserve">庞丽霞   2302173 </t>
    <phoneticPr fontId="4" type="noConversion"/>
  </si>
  <si>
    <t xml:space="preserve">闫卫礼    2302010  </t>
    <phoneticPr fontId="4" type="noConversion"/>
  </si>
  <si>
    <t xml:space="preserve">李学霞    2303287 </t>
    <phoneticPr fontId="4" type="noConversion"/>
  </si>
  <si>
    <t xml:space="preserve">奚云军   2302270   </t>
    <phoneticPr fontId="4" type="noConversion"/>
  </si>
  <si>
    <t xml:space="preserve">杨想来  2303234  </t>
    <phoneticPr fontId="4" type="noConversion"/>
  </si>
  <si>
    <t xml:space="preserve">吴云华      2302065          </t>
    <phoneticPr fontId="4" type="noConversion"/>
  </si>
  <si>
    <t xml:space="preserve">郭小芳      2302222                    </t>
    <phoneticPr fontId="4" type="noConversion"/>
  </si>
  <si>
    <t xml:space="preserve">丁春华     2302289      </t>
    <phoneticPr fontId="4" type="noConversion"/>
  </si>
  <si>
    <t>张宏兵</t>
  </si>
  <si>
    <t xml:space="preserve">张宏兵    2301007  </t>
    <phoneticPr fontId="4" type="noConversion"/>
  </si>
  <si>
    <t>流水线15</t>
    <phoneticPr fontId="4" type="noConversion"/>
  </si>
  <si>
    <t>DW项目</t>
    <phoneticPr fontId="4" type="noConversion"/>
  </si>
  <si>
    <t>赵娟娟0008611</t>
    <phoneticPr fontId="4" type="noConversion"/>
  </si>
  <si>
    <t>0008611</t>
    <phoneticPr fontId="4" type="noConversion"/>
  </si>
  <si>
    <t>2307016</t>
  </si>
  <si>
    <t>2307016</t>
    <phoneticPr fontId="4" type="noConversion"/>
  </si>
  <si>
    <t>2307017</t>
  </si>
  <si>
    <t>2307017</t>
    <phoneticPr fontId="4" type="noConversion"/>
  </si>
  <si>
    <t xml:space="preserve">杨建新      2206042  </t>
    <phoneticPr fontId="4" type="noConversion"/>
  </si>
  <si>
    <t xml:space="preserve">2206042  </t>
  </si>
  <si>
    <t>2023</t>
    <phoneticPr fontId="4" type="noConversion"/>
  </si>
  <si>
    <t>2306036</t>
  </si>
  <si>
    <t>吴青尚2306113 劳务工</t>
    <phoneticPr fontId="4" type="noConversion"/>
  </si>
  <si>
    <t>2306113</t>
  </si>
  <si>
    <t>马欣豪  2307059</t>
    <phoneticPr fontId="4" type="noConversion"/>
  </si>
  <si>
    <t>2307059</t>
  </si>
  <si>
    <t>考勤方式:正常出勤用“4/5”表示，请假用“○”表示，休息日用“×”表示，迟到用“△”表示，旷工用“☆”表示，加班、夜班用中文注明</t>
    <phoneticPr fontId="6" type="noConversion"/>
  </si>
  <si>
    <t>吴青尚</t>
  </si>
  <si>
    <t>韩从昌</t>
  </si>
  <si>
    <t>屈可快</t>
  </si>
  <si>
    <t>马欣豪</t>
  </si>
  <si>
    <t>外包</t>
    <phoneticPr fontId="4" type="noConversion"/>
  </si>
  <si>
    <t>黄金超</t>
    <phoneticPr fontId="4" type="noConversion"/>
  </si>
  <si>
    <t>2302113</t>
  </si>
  <si>
    <t>0003701</t>
    <phoneticPr fontId="4" type="noConversion"/>
  </si>
  <si>
    <t xml:space="preserve">                                                                       何小云  0003701  </t>
    <phoneticPr fontId="4" type="noConversion"/>
  </si>
  <si>
    <t>2307079</t>
  </si>
  <si>
    <t>李树森</t>
  </si>
  <si>
    <t>刘训周</t>
  </si>
  <si>
    <t>2208077</t>
  </si>
  <si>
    <t>0002341</t>
  </si>
  <si>
    <t>流水线12</t>
  </si>
  <si>
    <t>流水线27</t>
  </si>
  <si>
    <t>流水线26</t>
  </si>
  <si>
    <t>流水线15</t>
  </si>
  <si>
    <t>流水线25</t>
  </si>
  <si>
    <t>2308104</t>
  </si>
  <si>
    <t>流水线25</t>
    <phoneticPr fontId="4" type="noConversion"/>
  </si>
  <si>
    <t>谭克龙    2309031 劳务工</t>
    <phoneticPr fontId="4" type="noConversion"/>
  </si>
  <si>
    <t>李娅娜  2309026  劳务工</t>
    <phoneticPr fontId="4" type="noConversion"/>
  </si>
  <si>
    <t>王火军      2309030  劳务工</t>
    <phoneticPr fontId="4" type="noConversion"/>
  </si>
  <si>
    <t>程绪冬   2309068  劳务工</t>
    <phoneticPr fontId="4" type="noConversion"/>
  </si>
  <si>
    <t xml:space="preserve">2302189 </t>
  </si>
  <si>
    <t>0004037</t>
  </si>
  <si>
    <t>2302353</t>
  </si>
  <si>
    <t>2303231</t>
  </si>
  <si>
    <t>2302355</t>
    <phoneticPr fontId="4" type="noConversion"/>
  </si>
  <si>
    <t>2304043</t>
  </si>
  <si>
    <t>2308116</t>
  </si>
  <si>
    <t>2107007</t>
  </si>
  <si>
    <t>2306054</t>
    <phoneticPr fontId="4" type="noConversion"/>
  </si>
  <si>
    <t>2307055</t>
    <phoneticPr fontId="4" type="noConversion"/>
  </si>
  <si>
    <t>2307054</t>
    <phoneticPr fontId="4" type="noConversion"/>
  </si>
  <si>
    <t xml:space="preserve">邓新亮    2302189              </t>
    <phoneticPr fontId="4" type="noConversion"/>
  </si>
  <si>
    <t>顾彩琴   0004037</t>
    <phoneticPr fontId="4" type="noConversion"/>
  </si>
  <si>
    <r>
      <t xml:space="preserve">刘进飞  2302353 </t>
    </r>
    <r>
      <rPr>
        <sz val="14"/>
        <color rgb="FFFF0000"/>
        <rFont val="微软雅黑"/>
        <family val="2"/>
        <charset val="134"/>
      </rPr>
      <t xml:space="preserve">             </t>
    </r>
    <phoneticPr fontId="4" type="noConversion"/>
  </si>
  <si>
    <t xml:space="preserve">韩耀星   2303231                                </t>
    <phoneticPr fontId="4" type="noConversion"/>
  </si>
  <si>
    <r>
      <t xml:space="preserve">丁红兵  2302355      </t>
    </r>
    <r>
      <rPr>
        <sz val="14"/>
        <color rgb="FFFF0000"/>
        <rFont val="微软雅黑"/>
        <family val="2"/>
        <charset val="134"/>
      </rPr>
      <t xml:space="preserve">         </t>
    </r>
    <phoneticPr fontId="4" type="noConversion"/>
  </si>
  <si>
    <r>
      <t xml:space="preserve">崔建丽 2304043              </t>
    </r>
    <r>
      <rPr>
        <sz val="14"/>
        <color rgb="FFFF0000"/>
        <rFont val="微软雅黑"/>
        <family val="2"/>
        <charset val="134"/>
      </rPr>
      <t xml:space="preserve"> </t>
    </r>
    <r>
      <rPr>
        <sz val="14"/>
        <rFont val="微软雅黑"/>
        <family val="2"/>
        <charset val="134"/>
      </rPr>
      <t xml:space="preserve"> </t>
    </r>
    <phoneticPr fontId="6" type="noConversion"/>
  </si>
  <si>
    <t>沈长江2308116</t>
    <phoneticPr fontId="6" type="noConversion"/>
  </si>
  <si>
    <t>石路阳2107007</t>
    <phoneticPr fontId="6" type="noConversion"/>
  </si>
  <si>
    <t xml:space="preserve">符礼兵2306054 </t>
    <phoneticPr fontId="6" type="noConversion"/>
  </si>
  <si>
    <t xml:space="preserve">安曲尾2307055 </t>
    <phoneticPr fontId="6" type="noConversion"/>
  </si>
  <si>
    <t xml:space="preserve">安拉则2307054 </t>
    <phoneticPr fontId="6" type="noConversion"/>
  </si>
  <si>
    <t xml:space="preserve">张彦可    2309073  劳务工  </t>
    <phoneticPr fontId="4" type="noConversion"/>
  </si>
  <si>
    <t>刘珂珂      2309116   劳务工</t>
    <phoneticPr fontId="4" type="noConversion"/>
  </si>
  <si>
    <t>杨帅        2309140  劳务工</t>
    <phoneticPr fontId="4" type="noConversion"/>
  </si>
  <si>
    <t>刘杰        2309034   劳务工</t>
    <phoneticPr fontId="4" type="noConversion"/>
  </si>
  <si>
    <t>李雪雨    2309154   劳务工</t>
    <phoneticPr fontId="4" type="noConversion"/>
  </si>
  <si>
    <t>陈小东    2309115 劳务工</t>
    <phoneticPr fontId="4" type="noConversion"/>
  </si>
  <si>
    <t xml:space="preserve">屈可快  2307017    </t>
    <phoneticPr fontId="4" type="noConversion"/>
  </si>
  <si>
    <t xml:space="preserve">韩从昌 2307016   </t>
    <phoneticPr fontId="4" type="noConversion"/>
  </si>
  <si>
    <t xml:space="preserve">刘训周  2208077  </t>
    <phoneticPr fontId="4" type="noConversion"/>
  </si>
  <si>
    <t>王居霞   2309237  劳务工</t>
    <phoneticPr fontId="4" type="noConversion"/>
  </si>
  <si>
    <t>冷智措      2309256    劳务工</t>
    <phoneticPr fontId="4" type="noConversion"/>
  </si>
  <si>
    <t>张志晶      2309261   劳务工</t>
    <phoneticPr fontId="4" type="noConversion"/>
  </si>
  <si>
    <t>杨浪     2309330   劳务工</t>
    <phoneticPr fontId="4" type="noConversion"/>
  </si>
  <si>
    <t>李国文      2309015   劳务工</t>
    <phoneticPr fontId="4" type="noConversion"/>
  </si>
  <si>
    <t>呼秀英       2309021   劳务工</t>
    <phoneticPr fontId="4" type="noConversion"/>
  </si>
  <si>
    <t xml:space="preserve">王爱花   2309289   </t>
    <phoneticPr fontId="4" type="noConversion"/>
  </si>
  <si>
    <t xml:space="preserve">赵冬山   2309290  </t>
    <phoneticPr fontId="4" type="noConversion"/>
  </si>
  <si>
    <t>戚丽勤     2309064   劳务工</t>
    <phoneticPr fontId="4" type="noConversion"/>
  </si>
  <si>
    <t>李同飞   2309016 劳务工</t>
    <phoneticPr fontId="4" type="noConversion"/>
  </si>
  <si>
    <t>王岩法   2309425 劳务工</t>
    <phoneticPr fontId="4" type="noConversion"/>
  </si>
  <si>
    <t>王长军   2309433 劳务工</t>
    <phoneticPr fontId="4" type="noConversion"/>
  </si>
  <si>
    <t>索南多杰 2309434 劳务工</t>
    <phoneticPr fontId="4" type="noConversion"/>
  </si>
  <si>
    <t>尕藏     2309440 劳务工</t>
    <phoneticPr fontId="4" type="noConversion"/>
  </si>
  <si>
    <t>杨常柱   2309422 劳务工</t>
    <phoneticPr fontId="4" type="noConversion"/>
  </si>
  <si>
    <t>凯迪日   2309416 劳务工</t>
    <phoneticPr fontId="4" type="noConversion"/>
  </si>
  <si>
    <t>于豪伟    2309397  劳务工</t>
    <phoneticPr fontId="4" type="noConversion"/>
  </si>
  <si>
    <t xml:space="preserve">王静   2302114 </t>
    <phoneticPr fontId="4" type="noConversion"/>
  </si>
  <si>
    <t xml:space="preserve">郁在俄   2309452   劳务工    </t>
    <phoneticPr fontId="4" type="noConversion"/>
  </si>
  <si>
    <t>多杰措      2309485   劳务工</t>
    <phoneticPr fontId="4" type="noConversion"/>
  </si>
  <si>
    <t>2309016</t>
  </si>
  <si>
    <t>2309154</t>
    <phoneticPr fontId="4" type="noConversion"/>
  </si>
  <si>
    <t>2309485</t>
  </si>
  <si>
    <t>2309425</t>
    <phoneticPr fontId="4" type="noConversion"/>
  </si>
  <si>
    <t>2309433</t>
    <phoneticPr fontId="4" type="noConversion"/>
  </si>
  <si>
    <t>2309434</t>
    <phoneticPr fontId="4" type="noConversion"/>
  </si>
  <si>
    <t>2309440</t>
    <phoneticPr fontId="4" type="noConversion"/>
  </si>
  <si>
    <t>2309422</t>
    <phoneticPr fontId="4" type="noConversion"/>
  </si>
  <si>
    <t>2309416</t>
    <phoneticPr fontId="4" type="noConversion"/>
  </si>
  <si>
    <t>2309026</t>
    <phoneticPr fontId="4" type="noConversion"/>
  </si>
  <si>
    <t>2309115</t>
    <phoneticPr fontId="4" type="noConversion"/>
  </si>
  <si>
    <t>2309015</t>
    <phoneticPr fontId="4" type="noConversion"/>
  </si>
  <si>
    <t>2309021</t>
    <phoneticPr fontId="4" type="noConversion"/>
  </si>
  <si>
    <t>2309031</t>
    <phoneticPr fontId="4" type="noConversion"/>
  </si>
  <si>
    <t>2309068</t>
    <phoneticPr fontId="4" type="noConversion"/>
  </si>
  <si>
    <t>2309140</t>
    <phoneticPr fontId="4" type="noConversion"/>
  </si>
  <si>
    <t>2309290</t>
    <phoneticPr fontId="4" type="noConversion"/>
  </si>
  <si>
    <t>2309261</t>
    <phoneticPr fontId="4" type="noConversion"/>
  </si>
  <si>
    <t>2309256</t>
    <phoneticPr fontId="4" type="noConversion"/>
  </si>
  <si>
    <t>2309330</t>
    <phoneticPr fontId="4" type="noConversion"/>
  </si>
  <si>
    <t>2309289</t>
    <phoneticPr fontId="4" type="noConversion"/>
  </si>
  <si>
    <t>2309452</t>
    <phoneticPr fontId="4" type="noConversion"/>
  </si>
  <si>
    <t>2309034</t>
    <phoneticPr fontId="4" type="noConversion"/>
  </si>
  <si>
    <t>陈雨蝶</t>
  </si>
  <si>
    <t>吉天旭      2309494   劳务工</t>
    <phoneticPr fontId="4" type="noConversion"/>
  </si>
  <si>
    <t>夏锦凤</t>
  </si>
  <si>
    <t>叶宇新      2309533 劳务工</t>
    <phoneticPr fontId="4" type="noConversion"/>
  </si>
  <si>
    <t>2309598</t>
  </si>
  <si>
    <t>2309518</t>
  </si>
  <si>
    <t>2309518</t>
    <phoneticPr fontId="4" type="noConversion"/>
  </si>
  <si>
    <t>吉尔日拉</t>
  </si>
  <si>
    <t>乃古么土杂 23095889  劳务工</t>
    <phoneticPr fontId="4" type="noConversion"/>
  </si>
  <si>
    <t>2309533</t>
    <phoneticPr fontId="4" type="noConversion"/>
  </si>
  <si>
    <t>李娅娜</t>
  </si>
  <si>
    <t>陈小东</t>
  </si>
  <si>
    <t>叶宇新</t>
  </si>
  <si>
    <t>呼秀英</t>
  </si>
  <si>
    <t>谭克龙</t>
  </si>
  <si>
    <t>2309021</t>
  </si>
  <si>
    <t>2309031</t>
  </si>
  <si>
    <t>王爱花</t>
  </si>
  <si>
    <t>程绪冬</t>
  </si>
  <si>
    <t>杨帅</t>
  </si>
  <si>
    <t>张志晶</t>
  </si>
  <si>
    <t>冷智措</t>
  </si>
  <si>
    <t>杨浪</t>
  </si>
  <si>
    <t>刘帅</t>
  </si>
  <si>
    <t>郁在俄</t>
  </si>
  <si>
    <t>2309290</t>
  </si>
  <si>
    <t>2309289</t>
  </si>
  <si>
    <t>2309068</t>
  </si>
  <si>
    <t>2309140</t>
  </si>
  <si>
    <t>2309261</t>
  </si>
  <si>
    <t>2309256</t>
  </si>
  <si>
    <t>2309330</t>
  </si>
  <si>
    <t>2309271</t>
  </si>
  <si>
    <t>2309452</t>
  </si>
  <si>
    <t>李同飞</t>
  </si>
  <si>
    <t>李雪雨</t>
  </si>
  <si>
    <t>多杰措</t>
  </si>
  <si>
    <t>王岩法</t>
  </si>
  <si>
    <t>王长军</t>
  </si>
  <si>
    <t>索南多杰</t>
  </si>
  <si>
    <t>尕藏</t>
  </si>
  <si>
    <t>杨常柱</t>
  </si>
  <si>
    <t>凯迪日</t>
  </si>
  <si>
    <t>王伟</t>
  </si>
  <si>
    <t>王杰</t>
  </si>
  <si>
    <t>2309154</t>
  </si>
  <si>
    <t>2309425</t>
  </si>
  <si>
    <t>2309433</t>
  </si>
  <si>
    <t>2309434</t>
  </si>
  <si>
    <t>2309440</t>
  </si>
  <si>
    <t>2309422</t>
  </si>
  <si>
    <t>2309416</t>
  </si>
  <si>
    <t>刘杰</t>
  </si>
  <si>
    <t>外包</t>
    <phoneticPr fontId="4" type="noConversion"/>
  </si>
  <si>
    <t>赵媛媛</t>
  </si>
  <si>
    <t>王火军</t>
  </si>
  <si>
    <t>刘珂珂</t>
  </si>
  <si>
    <t>于豪伟</t>
  </si>
  <si>
    <t>乃古么土杂</t>
  </si>
  <si>
    <t>翟俊超</t>
  </si>
  <si>
    <t>张彦可</t>
  </si>
  <si>
    <t>戚丽勤</t>
  </si>
  <si>
    <t>王居霞</t>
  </si>
  <si>
    <t>吉天旭</t>
  </si>
  <si>
    <t>2309287</t>
  </si>
  <si>
    <t>2309030</t>
  </si>
  <si>
    <t>2309116</t>
  </si>
  <si>
    <t>2309397</t>
  </si>
  <si>
    <t>23095889</t>
  </si>
  <si>
    <t>2309073</t>
  </si>
  <si>
    <t>2309064</t>
  </si>
  <si>
    <t>2309237</t>
  </si>
  <si>
    <t>2309494</t>
  </si>
  <si>
    <t>吴艳丽       2310031      劳务工</t>
    <phoneticPr fontId="4" type="noConversion"/>
  </si>
  <si>
    <t>洪杏灵    2310021  劳务工</t>
    <phoneticPr fontId="4" type="noConversion"/>
  </si>
  <si>
    <t>夏锦凤     2309569   劳务工</t>
    <phoneticPr fontId="4" type="noConversion"/>
  </si>
  <si>
    <t>沈轩轩   2308104  劳务工</t>
    <phoneticPr fontId="4" type="noConversion"/>
  </si>
  <si>
    <t>何红侠      2310169  劳务工</t>
    <phoneticPr fontId="4" type="noConversion"/>
  </si>
  <si>
    <t>万天琼      2310182      劳务工</t>
    <phoneticPr fontId="4" type="noConversion"/>
  </si>
  <si>
    <t>张秋霞         2310170      劳务工</t>
    <phoneticPr fontId="4" type="noConversion"/>
  </si>
  <si>
    <t>南措加     2310111   劳务工</t>
    <phoneticPr fontId="4" type="noConversion"/>
  </si>
  <si>
    <t>张璐       2310112  劳务工</t>
    <phoneticPr fontId="4" type="noConversion"/>
  </si>
  <si>
    <t xml:space="preserve">比补鲁三   2310192  劳务工   </t>
    <phoneticPr fontId="4" type="noConversion"/>
  </si>
  <si>
    <t>姬光       2310208   劳务工</t>
    <phoneticPr fontId="4" type="noConversion"/>
  </si>
  <si>
    <t>刘海军      2310154  劳务工</t>
    <phoneticPr fontId="4" type="noConversion"/>
  </si>
  <si>
    <t>王伟      2309505   劳务工</t>
    <phoneticPr fontId="4" type="noConversion"/>
  </si>
  <si>
    <t>刘海军</t>
  </si>
  <si>
    <t>DW仪表</t>
    <phoneticPr fontId="4" type="noConversion"/>
  </si>
  <si>
    <t>DW车架</t>
    <phoneticPr fontId="4" type="noConversion"/>
  </si>
  <si>
    <t>2310058</t>
  </si>
  <si>
    <t>2302222</t>
  </si>
  <si>
    <t>10月份正式工餐补</t>
    <phoneticPr fontId="4" type="noConversion"/>
  </si>
  <si>
    <t>10月份劳务工餐补</t>
    <phoneticPr fontId="4" type="noConversion"/>
  </si>
  <si>
    <t>催惠生    2310290   劳务工</t>
    <phoneticPr fontId="4" type="noConversion"/>
  </si>
  <si>
    <t>姓名</t>
    <phoneticPr fontId="4" type="noConversion"/>
  </si>
  <si>
    <t>餐补</t>
    <phoneticPr fontId="4" type="noConversion"/>
  </si>
  <si>
    <t xml:space="preserve">黄敏     0003755  </t>
    <phoneticPr fontId="4" type="noConversion"/>
  </si>
  <si>
    <t>赵孝琳      2310304   劳务工</t>
    <phoneticPr fontId="4" type="noConversion"/>
  </si>
  <si>
    <t>李自进     2310223   劳务工</t>
    <phoneticPr fontId="4" type="noConversion"/>
  </si>
  <si>
    <t>张子阳     2310221   劳务工</t>
    <phoneticPr fontId="4" type="noConversion"/>
  </si>
  <si>
    <t>吴顺喜    2310224   劳务工</t>
    <phoneticPr fontId="4" type="noConversion"/>
  </si>
  <si>
    <t>彭茂捷     2310222  劳务工</t>
    <phoneticPr fontId="4" type="noConversion"/>
  </si>
  <si>
    <t>刘帅       2309271         劳务工</t>
    <phoneticPr fontId="4" type="noConversion"/>
  </si>
  <si>
    <t>张财运</t>
  </si>
  <si>
    <t>张财运   2310115  劳务工</t>
    <phoneticPr fontId="4" type="noConversion"/>
  </si>
  <si>
    <t>李雯雯</t>
  </si>
  <si>
    <t>李雯雯   2310249   劳务工</t>
    <phoneticPr fontId="4" type="noConversion"/>
  </si>
  <si>
    <t>董仪仁</t>
  </si>
  <si>
    <t xml:space="preserve">董仪仁   2310248  劳务工    </t>
    <phoneticPr fontId="4" type="noConversion"/>
  </si>
  <si>
    <t>2310248</t>
  </si>
  <si>
    <t>2310249</t>
  </si>
  <si>
    <t>2310115</t>
  </si>
  <si>
    <t>2310115</t>
    <phoneticPr fontId="4" type="noConversion"/>
  </si>
  <si>
    <t>2310296</t>
  </si>
  <si>
    <t>2310169</t>
  </si>
  <si>
    <t>2310318</t>
  </si>
  <si>
    <t>2310254</t>
  </si>
  <si>
    <t>2310059</t>
  </si>
  <si>
    <t>2310059</t>
    <phoneticPr fontId="4" type="noConversion"/>
  </si>
  <si>
    <t>2310290</t>
  </si>
  <si>
    <t>2310304</t>
  </si>
  <si>
    <t>2311005</t>
  </si>
  <si>
    <t>2311006</t>
  </si>
  <si>
    <t>2310319</t>
  </si>
  <si>
    <t>2310321</t>
  </si>
  <si>
    <t>2310223</t>
  </si>
  <si>
    <t>2310111</t>
  </si>
  <si>
    <t>张艳荣</t>
  </si>
  <si>
    <t>张艳荣   2310078  劳务工</t>
    <phoneticPr fontId="4" type="noConversion"/>
  </si>
  <si>
    <t>2310078</t>
  </si>
  <si>
    <t>2310224</t>
  </si>
  <si>
    <t>张杨杨</t>
  </si>
  <si>
    <t xml:space="preserve">张杨杨   2310258 </t>
    <phoneticPr fontId="4" type="noConversion"/>
  </si>
  <si>
    <t>2310258</t>
  </si>
  <si>
    <t>王跃斌</t>
  </si>
  <si>
    <t>2310175</t>
  </si>
  <si>
    <t>2310175</t>
    <phoneticPr fontId="4" type="noConversion"/>
  </si>
  <si>
    <t xml:space="preserve">王跃斌      2310175       劳务工 </t>
    <phoneticPr fontId="4" type="noConversion"/>
  </si>
  <si>
    <t>2310170</t>
  </si>
  <si>
    <t>2310182</t>
  </si>
  <si>
    <t>2310031</t>
  </si>
  <si>
    <t>2310060</t>
  </si>
  <si>
    <t>2309505</t>
  </si>
  <si>
    <t>王杰     2310083   劳务工</t>
    <phoneticPr fontId="4" type="noConversion"/>
  </si>
  <si>
    <t>吉尔日拉   2309536  劳务工</t>
    <phoneticPr fontId="4" type="noConversion"/>
  </si>
  <si>
    <t>陈雨蝶    2309568   劳务工</t>
    <phoneticPr fontId="4" type="noConversion"/>
  </si>
  <si>
    <t>林树冬</t>
  </si>
  <si>
    <t>林树冬   2310187   劳务工</t>
    <phoneticPr fontId="4" type="noConversion"/>
  </si>
  <si>
    <t>2310187</t>
  </si>
  <si>
    <t>胡孟雨</t>
  </si>
  <si>
    <t>2310296</t>
    <phoneticPr fontId="4" type="noConversion"/>
  </si>
  <si>
    <t>2309026</t>
  </si>
  <si>
    <t>2309115</t>
  </si>
  <si>
    <t>2309533</t>
  </si>
  <si>
    <t xml:space="preserve"> 0005491</t>
  </si>
  <si>
    <t>刘学海</t>
  </si>
  <si>
    <t>陈义军</t>
    <phoneticPr fontId="12" type="noConversion"/>
  </si>
  <si>
    <t>仲紫璇</t>
  </si>
  <si>
    <t>刘学峰</t>
  </si>
  <si>
    <t>2306113</t>
    <phoneticPr fontId="12" type="noConversion"/>
  </si>
  <si>
    <t>2309569</t>
    <phoneticPr fontId="12" type="noConversion"/>
  </si>
  <si>
    <t>2310169</t>
    <phoneticPr fontId="12" type="noConversion"/>
  </si>
  <si>
    <t>何红侠</t>
  </si>
  <si>
    <t>2309271</t>
    <phoneticPr fontId="12" type="noConversion"/>
  </si>
  <si>
    <t>小线胡银竹</t>
  </si>
  <si>
    <t>小线胡银竹</t>
    <phoneticPr fontId="4" type="noConversion"/>
  </si>
  <si>
    <t>小线胡银竹</t>
    <phoneticPr fontId="4" type="noConversion"/>
  </si>
  <si>
    <t>闫卫礼</t>
  </si>
  <si>
    <t>2308104</t>
    <phoneticPr fontId="12" type="noConversion"/>
  </si>
  <si>
    <t>沈轩轩</t>
    <phoneticPr fontId="12" type="noConversion"/>
  </si>
  <si>
    <t>催惠生</t>
  </si>
  <si>
    <t>赵孝琳</t>
  </si>
  <si>
    <t xml:space="preserve"> 2012111</t>
  </si>
  <si>
    <t>2310319</t>
    <phoneticPr fontId="12" type="noConversion"/>
  </si>
  <si>
    <t>李青</t>
    <phoneticPr fontId="12" type="noConversion"/>
  </si>
  <si>
    <t>李霞</t>
  </si>
  <si>
    <t>扎西东周</t>
  </si>
  <si>
    <t>2309015</t>
  </si>
  <si>
    <t>李国文</t>
  </si>
  <si>
    <t>2303234</t>
    <phoneticPr fontId="12" type="noConversion"/>
  </si>
  <si>
    <t>杨想来</t>
  </si>
  <si>
    <t>2302137</t>
    <phoneticPr fontId="12" type="noConversion"/>
  </si>
  <si>
    <t>吴顺喜</t>
  </si>
  <si>
    <t>王金玲</t>
  </si>
  <si>
    <t>南措加</t>
  </si>
  <si>
    <t>李自进</t>
  </si>
  <si>
    <t xml:space="preserve">王静 </t>
  </si>
  <si>
    <t>吴云华</t>
  </si>
  <si>
    <t>2306036</t>
    <phoneticPr fontId="12" type="noConversion"/>
  </si>
  <si>
    <t>奚月云</t>
    <phoneticPr fontId="12" type="noConversion"/>
  </si>
  <si>
    <t>吴艳丽</t>
  </si>
  <si>
    <t>万天琼</t>
  </si>
  <si>
    <t>张秋霞</t>
  </si>
  <si>
    <t>2310058</t>
    <phoneticPr fontId="12" type="noConversion"/>
  </si>
  <si>
    <t>陈义喜</t>
    <phoneticPr fontId="12" type="noConversion"/>
  </si>
  <si>
    <t>魏正梅</t>
  </si>
  <si>
    <t>2310154</t>
  </si>
  <si>
    <t>张子阳</t>
  </si>
  <si>
    <t>2310221</t>
  </si>
  <si>
    <t>2309536</t>
  </si>
  <si>
    <t>2309568</t>
  </si>
  <si>
    <t>2310021</t>
  </si>
  <si>
    <t>洪杏灵</t>
  </si>
  <si>
    <t>2310083</t>
  </si>
  <si>
    <t>2310112</t>
  </si>
  <si>
    <t>张璐</t>
  </si>
  <si>
    <t>2310192</t>
  </si>
  <si>
    <t>比补鲁三</t>
  </si>
  <si>
    <t>2310222</t>
  </si>
  <si>
    <t>彭茂捷</t>
  </si>
  <si>
    <t>2310094</t>
  </si>
  <si>
    <t>2310094</t>
    <phoneticPr fontId="4" type="noConversion"/>
  </si>
  <si>
    <t>王金玲     2310094   劳务工</t>
    <phoneticPr fontId="4" type="noConversion"/>
  </si>
  <si>
    <t>DW小线</t>
    <phoneticPr fontId="4" type="noConversion"/>
  </si>
  <si>
    <t xml:space="preserve">奚月云    2306036      </t>
    <phoneticPr fontId="4" type="noConversion"/>
  </si>
  <si>
    <t xml:space="preserve">翟俊超  2309053     </t>
    <phoneticPr fontId="4" type="noConversion"/>
  </si>
  <si>
    <t xml:space="preserve">赵媛媛      2309287     </t>
    <phoneticPr fontId="4" type="noConversion"/>
  </si>
  <si>
    <t xml:space="preserve">李树森   2307079  </t>
    <phoneticPr fontId="4" type="noConversion"/>
  </si>
  <si>
    <t xml:space="preserve"> 0001324</t>
  </si>
  <si>
    <t>翟献英</t>
  </si>
  <si>
    <t xml:space="preserve">翟献英       2309518      </t>
    <phoneticPr fontId="4" type="noConversion"/>
  </si>
  <si>
    <t>2311053</t>
  </si>
  <si>
    <t>张思怡</t>
  </si>
  <si>
    <t xml:space="preserve">胡孟雨     2310296       </t>
    <phoneticPr fontId="4" type="noConversion"/>
  </si>
  <si>
    <t>2311055</t>
  </si>
  <si>
    <t>王五星                   2203089</t>
    <phoneticPr fontId="4" type="noConversion"/>
  </si>
  <si>
    <t>李宏进      2311065    劳务工</t>
    <phoneticPr fontId="4" type="noConversion"/>
  </si>
  <si>
    <t>2311065</t>
  </si>
  <si>
    <t>李宏进</t>
  </si>
  <si>
    <t>田荘荘</t>
  </si>
  <si>
    <t>2309505</t>
    <phoneticPr fontId="4" type="noConversion"/>
  </si>
  <si>
    <t xml:space="preserve"> </t>
    <phoneticPr fontId="4" type="noConversion"/>
  </si>
  <si>
    <t>2311014</t>
  </si>
  <si>
    <t>2311014</t>
    <phoneticPr fontId="4" type="noConversion"/>
  </si>
  <si>
    <t>2311013</t>
    <phoneticPr fontId="4" type="noConversion"/>
  </si>
  <si>
    <t>2311012</t>
  </si>
  <si>
    <t>2311012</t>
    <phoneticPr fontId="4" type="noConversion"/>
  </si>
  <si>
    <t>2311004</t>
  </si>
  <si>
    <t>2311004</t>
    <phoneticPr fontId="4" type="noConversion"/>
  </si>
  <si>
    <t xml:space="preserve">徐绍涛   2311004    11月3号劳务转正 </t>
    <phoneticPr fontId="4" type="noConversion"/>
  </si>
  <si>
    <t>2103044</t>
    <phoneticPr fontId="4" type="noConversion"/>
  </si>
  <si>
    <t>张治宏</t>
  </si>
  <si>
    <t>刘卫锋</t>
    <phoneticPr fontId="4" type="noConversion"/>
  </si>
  <si>
    <t>赵冬山</t>
    <phoneticPr fontId="4" type="noConversion"/>
  </si>
  <si>
    <t>赵冬山</t>
  </si>
  <si>
    <t>2312055</t>
  </si>
  <si>
    <t>2312055</t>
    <phoneticPr fontId="4" type="noConversion"/>
  </si>
  <si>
    <t xml:space="preserve">郭少华    2312055   劳务工    </t>
    <phoneticPr fontId="4" type="noConversion"/>
  </si>
  <si>
    <t>郭少华</t>
  </si>
  <si>
    <t>李平</t>
  </si>
  <si>
    <t>杨胜康</t>
  </si>
  <si>
    <t>霍宏亮     2312093  劳务工</t>
    <phoneticPr fontId="4" type="noConversion"/>
  </si>
  <si>
    <t>2312093</t>
  </si>
  <si>
    <t>李平      2312104   劳务工</t>
    <phoneticPr fontId="4" type="noConversion"/>
  </si>
  <si>
    <t>2312104</t>
    <phoneticPr fontId="4" type="noConversion"/>
  </si>
  <si>
    <t>杨胜康    2312099  劳务工</t>
    <phoneticPr fontId="4" type="noConversion"/>
  </si>
  <si>
    <t>2312099</t>
  </si>
  <si>
    <t>李祥      2312082   劳务工</t>
    <phoneticPr fontId="4" type="noConversion"/>
  </si>
  <si>
    <t>2312082</t>
  </si>
  <si>
    <t>李祥</t>
  </si>
  <si>
    <t xml:space="preserve">吉木布古   2312076   劳务工   </t>
    <phoneticPr fontId="4" type="noConversion"/>
  </si>
  <si>
    <t>2312076</t>
  </si>
  <si>
    <t>吉木布古</t>
  </si>
  <si>
    <t>张垒      2312032  劳务工</t>
    <phoneticPr fontId="4" type="noConversion"/>
  </si>
  <si>
    <t xml:space="preserve">帕差子里    2312031  劳务工   </t>
    <phoneticPr fontId="4" type="noConversion"/>
  </si>
  <si>
    <t>石一布吉  2312028  劳务工</t>
    <phoneticPr fontId="4" type="noConversion"/>
  </si>
  <si>
    <t>张垒</t>
  </si>
  <si>
    <t>帕差子里</t>
  </si>
  <si>
    <t>石一布吉</t>
  </si>
  <si>
    <t>赵伟                2312008   劳务</t>
    <phoneticPr fontId="4" type="noConversion"/>
  </si>
  <si>
    <t>赵伟</t>
  </si>
  <si>
    <t>2312008</t>
  </si>
  <si>
    <t>赵强文      2312011    劳务工</t>
    <phoneticPr fontId="4" type="noConversion"/>
  </si>
  <si>
    <t>阿都马吉   2312030   劳务工</t>
    <phoneticPr fontId="4" type="noConversion"/>
  </si>
  <si>
    <t>吉朵牛细   2312029  劳务工</t>
    <phoneticPr fontId="4" type="noConversion"/>
  </si>
  <si>
    <t>赵强文</t>
  </si>
  <si>
    <t>阿都马吉</t>
  </si>
  <si>
    <t>吉朵牛细</t>
  </si>
  <si>
    <t>X</t>
    <phoneticPr fontId="4" type="noConversion"/>
  </si>
  <si>
    <t>离职</t>
    <phoneticPr fontId="4" type="noConversion"/>
  </si>
  <si>
    <t>X</t>
  </si>
  <si>
    <t>X</t>
    <phoneticPr fontId="4" type="noConversion"/>
  </si>
  <si>
    <t>自离</t>
  </si>
  <si>
    <t>洪杏灵</t>
    <phoneticPr fontId="4" type="noConversion"/>
  </si>
  <si>
    <t>离职</t>
    <phoneticPr fontId="4" type="noConversion"/>
  </si>
  <si>
    <t>李清俊   2401079   劳务工</t>
    <phoneticPr fontId="4" type="noConversion"/>
  </si>
  <si>
    <t xml:space="preserve">刘福兰  2311012 </t>
    <phoneticPr fontId="4" type="noConversion"/>
  </si>
  <si>
    <t xml:space="preserve">刘海燕      2311013    </t>
    <phoneticPr fontId="4" type="noConversion"/>
  </si>
  <si>
    <t xml:space="preserve">刘学峰        2310318    </t>
    <phoneticPr fontId="4" type="noConversion"/>
  </si>
  <si>
    <t xml:space="preserve">仲紫璇   2310254    </t>
    <phoneticPr fontId="4" type="noConversion"/>
  </si>
  <si>
    <t xml:space="preserve">陈义军    2310059     </t>
    <phoneticPr fontId="4" type="noConversion"/>
  </si>
  <si>
    <t xml:space="preserve">田荘荘         2311055    </t>
    <phoneticPr fontId="4" type="noConversion"/>
  </si>
  <si>
    <t xml:space="preserve">李青      2310319     </t>
    <phoneticPr fontId="4" type="noConversion"/>
  </si>
  <si>
    <t xml:space="preserve">李霞       2310321   </t>
    <phoneticPr fontId="4" type="noConversion"/>
  </si>
  <si>
    <t xml:space="preserve">措达         2311005   </t>
    <phoneticPr fontId="4" type="noConversion"/>
  </si>
  <si>
    <t xml:space="preserve">扎西东周   2311006    </t>
    <phoneticPr fontId="4" type="noConversion"/>
  </si>
  <si>
    <t>*</t>
    <phoneticPr fontId="4" type="noConversion"/>
  </si>
  <si>
    <r>
      <t xml:space="preserve">张思怡       2311054   </t>
    </r>
    <r>
      <rPr>
        <b/>
        <sz val="12"/>
        <color rgb="FF00B0F0"/>
        <rFont val="等线"/>
        <family val="3"/>
        <charset val="134"/>
      </rPr>
      <t xml:space="preserve"> </t>
    </r>
    <phoneticPr fontId="4" type="noConversion"/>
  </si>
  <si>
    <t xml:space="preserve">张治宏       2311053   </t>
    <phoneticPr fontId="4" type="noConversion"/>
  </si>
  <si>
    <t>X</t>
    <phoneticPr fontId="4" type="noConversion"/>
  </si>
  <si>
    <t>X</t>
    <phoneticPr fontId="4" type="noConversion"/>
  </si>
  <si>
    <t>徐跃飞2401114   劳务工</t>
    <phoneticPr fontId="4" type="noConversion"/>
  </si>
  <si>
    <t>郗华伟2401111  劳务工</t>
    <phoneticPr fontId="4" type="noConversion"/>
  </si>
  <si>
    <t>木可依作2401117  劳务工</t>
    <phoneticPr fontId="4" type="noConversion"/>
  </si>
  <si>
    <t>自离</t>
    <phoneticPr fontId="4" type="noConversion"/>
  </si>
  <si>
    <t>X</t>
    <phoneticPr fontId="4" type="noConversion"/>
  </si>
  <si>
    <t>离职</t>
    <phoneticPr fontId="4" type="noConversion"/>
  </si>
  <si>
    <t>X</t>
    <phoneticPr fontId="4" type="noConversion"/>
  </si>
  <si>
    <t>离职</t>
    <phoneticPr fontId="4" type="noConversion"/>
  </si>
  <si>
    <t>贾鹏飞2401157劳务工</t>
    <phoneticPr fontId="4" type="noConversion"/>
  </si>
  <si>
    <t>杨作理2401158劳务工</t>
    <phoneticPr fontId="4" type="noConversion"/>
  </si>
  <si>
    <t>胡洋</t>
  </si>
  <si>
    <t>聂豪      2401186 劳务工</t>
    <phoneticPr fontId="4" type="noConversion"/>
  </si>
  <si>
    <t>陈双龙   2401185  劳务工</t>
    <phoneticPr fontId="4" type="noConversion"/>
  </si>
  <si>
    <t xml:space="preserve">袁光平       2401075      劳务工 </t>
    <phoneticPr fontId="4" type="noConversion"/>
  </si>
  <si>
    <t>胡洋      2401097 劳务工</t>
    <phoneticPr fontId="4" type="noConversion"/>
  </si>
  <si>
    <t>朱燚明     2401092   劳务工</t>
    <phoneticPr fontId="4" type="noConversion"/>
  </si>
  <si>
    <t>石永海   2401084 劳务工</t>
    <phoneticPr fontId="4" type="noConversion"/>
  </si>
  <si>
    <t>陈普打     2401096  劳务工</t>
    <phoneticPr fontId="4" type="noConversion"/>
  </si>
  <si>
    <t>范玉侠   2401095劳务工</t>
    <phoneticPr fontId="4" type="noConversion"/>
  </si>
  <si>
    <t>田亿圆   2401055  劳务工</t>
    <phoneticPr fontId="4" type="noConversion"/>
  </si>
  <si>
    <t>李鲸强   2401101  劳务工</t>
    <phoneticPr fontId="4" type="noConversion"/>
  </si>
  <si>
    <t>岳煜     2401093  劳务工</t>
    <phoneticPr fontId="4" type="noConversion"/>
  </si>
  <si>
    <t>岳书菊    2401094  劳务工</t>
    <phoneticPr fontId="4" type="noConversion"/>
  </si>
  <si>
    <t>刘平   2401102 劳务工</t>
    <phoneticPr fontId="4" type="noConversion"/>
  </si>
  <si>
    <t>缪前虎   2312103  劳务工</t>
    <phoneticPr fontId="4" type="noConversion"/>
  </si>
  <si>
    <t>2312103</t>
  </si>
  <si>
    <t>俄底此也</t>
  </si>
  <si>
    <t>俄底此也2401053 劳务工</t>
    <phoneticPr fontId="4" type="noConversion"/>
  </si>
  <si>
    <t>2401053</t>
  </si>
  <si>
    <t>吴期木衣</t>
  </si>
  <si>
    <t xml:space="preserve">阿比尔呷 2401029劳务工 </t>
    <phoneticPr fontId="4" type="noConversion"/>
  </si>
  <si>
    <t>施记新</t>
  </si>
  <si>
    <t>施记新2401061劳务工</t>
    <phoneticPr fontId="4" type="noConversion"/>
  </si>
  <si>
    <t>吉尔沙鬼</t>
  </si>
  <si>
    <t>吉尔沙鬼 2401054     劳务工</t>
    <phoneticPr fontId="4" type="noConversion"/>
  </si>
  <si>
    <t>张旭东    2401190  劳务工</t>
    <phoneticPr fontId="4" type="noConversion"/>
  </si>
  <si>
    <t>阿西克的莫  2401051     劳务工</t>
    <phoneticPr fontId="4" type="noConversion"/>
  </si>
  <si>
    <t>吴期木衣   2401052  劳务工</t>
    <phoneticPr fontId="4" type="noConversion"/>
  </si>
  <si>
    <t>崔耀强</t>
  </si>
  <si>
    <t>自离</t>
    <phoneticPr fontId="4" type="noConversion"/>
  </si>
  <si>
    <t>*</t>
    <phoneticPr fontId="4" type="noConversion"/>
  </si>
  <si>
    <t>2401186</t>
  </si>
  <si>
    <t>2401185</t>
  </si>
  <si>
    <t>2312104</t>
  </si>
  <si>
    <t>聂豪</t>
  </si>
  <si>
    <t>陈双龙</t>
  </si>
  <si>
    <t>霍宏亮</t>
  </si>
  <si>
    <t>缪前虎</t>
  </si>
  <si>
    <t>2312103</t>
    <phoneticPr fontId="12" type="noConversion"/>
  </si>
  <si>
    <t>2401092</t>
  </si>
  <si>
    <t>2401084</t>
  </si>
  <si>
    <t>2401095</t>
  </si>
  <si>
    <t>2401190</t>
  </si>
  <si>
    <t>2401055</t>
  </si>
  <si>
    <t>朱燚明</t>
  </si>
  <si>
    <t>石永海</t>
  </si>
  <si>
    <t>范玉侠</t>
  </si>
  <si>
    <t>张旭东</t>
  </si>
  <si>
    <t>田亿圆</t>
  </si>
  <si>
    <t>2401029</t>
  </si>
  <si>
    <t>2401061</t>
  </si>
  <si>
    <t>2401102</t>
  </si>
  <si>
    <t>2401093</t>
  </si>
  <si>
    <t>2401101</t>
  </si>
  <si>
    <t>2401094</t>
  </si>
  <si>
    <t>2401111</t>
  </si>
  <si>
    <t>2401157</t>
  </si>
  <si>
    <t>2401158</t>
  </si>
  <si>
    <t>崔耀强   2401187 劳务工</t>
    <phoneticPr fontId="4" type="noConversion"/>
  </si>
  <si>
    <t>2401187</t>
  </si>
  <si>
    <t>2401114</t>
  </si>
  <si>
    <t>2401052</t>
  </si>
  <si>
    <t>阿比尔呷</t>
  </si>
  <si>
    <t>刘平</t>
  </si>
  <si>
    <t>岳煜</t>
  </si>
  <si>
    <t>李鲸强</t>
  </si>
  <si>
    <t>岳书菊</t>
  </si>
  <si>
    <t>郗华伟</t>
  </si>
  <si>
    <t>贾鹏飞</t>
  </si>
  <si>
    <t>杨作理</t>
  </si>
  <si>
    <t>徐跃飞</t>
  </si>
  <si>
    <t>2401075</t>
  </si>
  <si>
    <t>2401051</t>
  </si>
  <si>
    <t>袁光平</t>
  </si>
  <si>
    <t>阿西克的莫</t>
  </si>
  <si>
    <t>2401079</t>
  </si>
  <si>
    <t>2401096</t>
  </si>
  <si>
    <t>2401097</t>
  </si>
  <si>
    <t xml:space="preserve">魏正梅   2310060 </t>
    <phoneticPr fontId="4" type="noConversion"/>
  </si>
  <si>
    <t xml:space="preserve">陈义喜   2310058 </t>
    <phoneticPr fontId="4" type="noConversion"/>
  </si>
  <si>
    <t>李清俊</t>
  </si>
  <si>
    <t>陈普打</t>
  </si>
  <si>
    <t>2309053</t>
  </si>
  <si>
    <t>2401054</t>
  </si>
  <si>
    <t>2309034</t>
  </si>
  <si>
    <t>哈马有色2401116    劳务工</t>
    <phoneticPr fontId="4" type="noConversion"/>
  </si>
  <si>
    <t>2401116</t>
  </si>
  <si>
    <t>哈马有色</t>
  </si>
  <si>
    <t>2401117</t>
  </si>
  <si>
    <t>木可依作</t>
  </si>
  <si>
    <t>左海庆</t>
    <phoneticPr fontId="4" type="noConversion"/>
  </si>
  <si>
    <t xml:space="preserve">刘卫峰       2311014     </t>
    <phoneticPr fontId="4" type="noConversion"/>
  </si>
  <si>
    <t>离职</t>
    <phoneticPr fontId="4" type="noConversion"/>
  </si>
  <si>
    <t>X</t>
    <phoneticPr fontId="4" type="noConversion"/>
  </si>
  <si>
    <t>质量</t>
    <phoneticPr fontId="4" type="noConversion"/>
  </si>
  <si>
    <t>调</t>
    <phoneticPr fontId="4" type="noConversion"/>
  </si>
  <si>
    <t>X</t>
    <phoneticPr fontId="4" type="noConversion"/>
  </si>
  <si>
    <t>离职</t>
    <phoneticPr fontId="4" type="noConversion"/>
  </si>
  <si>
    <t>离职</t>
    <phoneticPr fontId="4" type="noConversion"/>
  </si>
  <si>
    <t>X</t>
    <phoneticPr fontId="4" type="noConversion"/>
  </si>
  <si>
    <t>李军伟</t>
  </si>
  <si>
    <t>李军伟</t>
    <phoneticPr fontId="4" type="noConversion"/>
  </si>
  <si>
    <t xml:space="preserve">赵孝琳 </t>
  </si>
  <si>
    <t>2401243</t>
    <phoneticPr fontId="4" type="noConversion"/>
  </si>
  <si>
    <r>
      <t>赵孝琳  2401243</t>
    </r>
    <r>
      <rPr>
        <b/>
        <sz val="12"/>
        <color rgb="FF00B0F0"/>
        <rFont val="等线"/>
        <family val="3"/>
        <charset val="134"/>
      </rPr>
      <t xml:space="preserve">    老员工返 厂</t>
    </r>
    <r>
      <rPr>
        <b/>
        <sz val="12"/>
        <rFont val="等线"/>
        <family val="3"/>
        <charset val="134"/>
      </rPr>
      <t xml:space="preserve">      </t>
    </r>
    <phoneticPr fontId="4" type="noConversion"/>
  </si>
  <si>
    <t>胡水花    2401236 劳务工</t>
    <phoneticPr fontId="4" type="noConversion"/>
  </si>
  <si>
    <t>张磊     2401238   劳务工</t>
    <phoneticPr fontId="4" type="noConversion"/>
  </si>
  <si>
    <t>胡水花</t>
  </si>
  <si>
    <t>张磊</t>
    <phoneticPr fontId="4" type="noConversion"/>
  </si>
  <si>
    <t>陈三朋    2401239 劳务工</t>
    <phoneticPr fontId="4" type="noConversion"/>
  </si>
  <si>
    <t>李军伟    2401237   劳务工</t>
    <phoneticPr fontId="4" type="noConversion"/>
  </si>
  <si>
    <t>陈三明</t>
  </si>
  <si>
    <t>陈三明</t>
    <phoneticPr fontId="4" type="noConversion"/>
  </si>
  <si>
    <t>X</t>
    <phoneticPr fontId="4" type="noConversion"/>
  </si>
  <si>
    <t>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</si>
</sst>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&quot;¥&quot;* #,##0.00_ ;_ &quot;¥&quot;* \-#,##0.00_ ;_ &quot;¥&quot;* &quot;-&quot;??_ ;_ @_ "/>
    <numFmt numFmtId="176" formatCode="0.00_);[Red]\(0.00\)"/>
    <numFmt numFmtId="177" formatCode="_ \¥* #,##0_ ;_ \¥* \-#,##0_ ;_ \¥* &quot;-&quot;_ ;_ @_ "/>
    <numFmt numFmtId="178" formatCode="0.00_ "/>
    <numFmt numFmtId="179" formatCode="d"/>
    <numFmt numFmtId="180" formatCode="aaa"/>
    <numFmt numFmtId="181" formatCode="000000"/>
  </numFmts>
  <fonts count="4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6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2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</font>
    <font>
      <b/>
      <sz val="10"/>
      <name val="等线"/>
      <family val="3"/>
      <charset val="134"/>
    </font>
    <font>
      <b/>
      <sz val="11"/>
      <name val="等线"/>
      <family val="3"/>
      <charset val="134"/>
    </font>
    <font>
      <sz val="12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name val="宋体"/>
      <family val="3"/>
      <charset val="134"/>
    </font>
    <font>
      <sz val="12"/>
      <color rgb="FFFF0000"/>
      <name val="等线"/>
      <family val="3"/>
      <charset val="134"/>
    </font>
    <font>
      <sz val="12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rgb="FF00B0F0"/>
      <name val="等线"/>
      <family val="3"/>
      <charset val="134"/>
    </font>
    <font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0"/>
      <color rgb="FF00B050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20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</font>
    <font>
      <b/>
      <sz val="12"/>
      <name val="等线"/>
      <family val="3"/>
      <charset val="134"/>
      <scheme val="minor"/>
    </font>
    <font>
      <b/>
      <sz val="12"/>
      <name val="黑体"/>
      <family val="3"/>
      <charset val="134"/>
    </font>
    <font>
      <b/>
      <sz val="12"/>
      <color theme="1"/>
      <name val="等线"/>
      <family val="3"/>
      <charset val="134"/>
    </font>
    <font>
      <sz val="10"/>
      <color rgb="FF000001"/>
      <name val="Arial"/>
      <family val="2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2"/>
      <color rgb="FF00B0F0"/>
      <name val="等线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16"/>
      <name val="等线"/>
      <family val="3"/>
      <charset val="134"/>
      <scheme val="minor"/>
    </font>
    <font>
      <b/>
      <sz val="16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9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0"/>
      <color rgb="FF00000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7320474868007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83886226996673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/>
    <xf numFmtId="0" fontId="15" fillId="0" borderId="0">
      <alignment vertical="center"/>
    </xf>
    <xf numFmtId="0" fontId="2" fillId="0" borderId="0">
      <alignment vertical="center"/>
    </xf>
    <xf numFmtId="0" fontId="15" fillId="0" borderId="0"/>
    <xf numFmtId="0" fontId="15" fillId="0" borderId="0"/>
    <xf numFmtId="0" fontId="2" fillId="0" borderId="0">
      <alignment vertical="center"/>
    </xf>
    <xf numFmtId="0" fontId="15" fillId="0" borderId="0"/>
    <xf numFmtId="0" fontId="15" fillId="0" borderId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5" fillId="0" borderId="0"/>
    <xf numFmtId="0" fontId="15" fillId="0" borderId="0"/>
    <xf numFmtId="0" fontId="2" fillId="0" borderId="0">
      <alignment vertical="center"/>
    </xf>
    <xf numFmtId="0" fontId="15" fillId="0" borderId="0"/>
    <xf numFmtId="0" fontId="1" fillId="0" borderId="0"/>
    <xf numFmtId="0" fontId="1" fillId="0" borderId="0"/>
    <xf numFmtId="44" fontId="15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2" fillId="0" borderId="0" xfId="1" applyAlignment="1"/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0" fillId="0" borderId="0" xfId="1" applyFont="1" applyAlignment="1"/>
    <xf numFmtId="176" fontId="10" fillId="0" borderId="0" xfId="1" applyNumberFormat="1" applyFont="1" applyAlignment="1"/>
    <xf numFmtId="0" fontId="7" fillId="0" borderId="1" xfId="1" applyFont="1" applyBorder="1" applyAlignment="1" applyProtection="1">
      <alignment horizontal="center" vertical="center"/>
      <protection locked="0"/>
    </xf>
    <xf numFmtId="0" fontId="2" fillId="0" borderId="0" xfId="1" applyAlignment="1" applyProtection="1">
      <protection locked="0"/>
    </xf>
    <xf numFmtId="0" fontId="10" fillId="0" borderId="0" xfId="1" applyFont="1" applyAlignment="1" applyProtection="1">
      <protection locked="0"/>
    </xf>
    <xf numFmtId="176" fontId="10" fillId="0" borderId="0" xfId="1" applyNumberFormat="1" applyFont="1" applyAlignment="1" applyProtection="1">
      <protection locked="0"/>
    </xf>
    <xf numFmtId="0" fontId="7" fillId="4" borderId="1" xfId="1" applyFont="1" applyFill="1" applyBorder="1" applyAlignment="1" applyProtection="1">
      <alignment horizontal="center" vertical="center"/>
      <protection locked="0"/>
    </xf>
    <xf numFmtId="0" fontId="8" fillId="5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protection locked="0"/>
    </xf>
    <xf numFmtId="0" fontId="10" fillId="6" borderId="0" xfId="1" applyFont="1" applyFill="1" applyAlignment="1"/>
    <xf numFmtId="0" fontId="14" fillId="0" borderId="1" xfId="1" applyFont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2" fillId="0" borderId="0" xfId="1" applyNumberFormat="1" applyAlignment="1"/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1" applyFont="1" applyBorder="1" applyAlignment="1" applyProtection="1">
      <alignment horizontal="center"/>
      <protection locked="0"/>
    </xf>
    <xf numFmtId="0" fontId="21" fillId="4" borderId="1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" xfId="0" applyFont="1" applyFill="1" applyBorder="1">
      <alignment vertical="center"/>
    </xf>
    <xf numFmtId="0" fontId="25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left" vertical="center"/>
    </xf>
    <xf numFmtId="0" fontId="10" fillId="4" borderId="0" xfId="1" applyFont="1" applyFill="1" applyAlignment="1" applyProtection="1">
      <protection locked="0"/>
    </xf>
    <xf numFmtId="0" fontId="18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49" fontId="2" fillId="0" borderId="0" xfId="1" applyNumberFormat="1" applyAlignment="1">
      <alignment horizontal="left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Alignment="1" applyProtection="1">
      <protection locked="0"/>
    </xf>
    <xf numFmtId="49" fontId="2" fillId="0" borderId="0" xfId="1" applyNumberFormat="1" applyAlignment="1">
      <alignment horizontal="center"/>
    </xf>
    <xf numFmtId="49" fontId="12" fillId="0" borderId="0" xfId="1" applyNumberFormat="1" applyFont="1" applyAlignment="1" applyProtection="1">
      <protection locked="0"/>
    </xf>
    <xf numFmtId="49" fontId="2" fillId="0" borderId="0" xfId="1" applyNumberFormat="1" applyAlignment="1" applyProtection="1">
      <alignment horizontal="center"/>
      <protection locked="0"/>
    </xf>
    <xf numFmtId="0" fontId="10" fillId="0" borderId="3" xfId="1" applyFont="1" applyBorder="1" applyAlignment="1"/>
    <xf numFmtId="49" fontId="0" fillId="0" borderId="0" xfId="0" applyNumberFormat="1" applyAlignment="1"/>
    <xf numFmtId="49" fontId="32" fillId="0" borderId="0" xfId="0" applyNumberFormat="1" applyFont="1" applyAlignment="1"/>
    <xf numFmtId="0" fontId="2" fillId="0" borderId="0" xfId="1" applyAlignment="1">
      <alignment horizontal="left"/>
    </xf>
    <xf numFmtId="49" fontId="0" fillId="0" borderId="0" xfId="0" applyNumberFormat="1">
      <alignment vertical="center"/>
    </xf>
    <xf numFmtId="49" fontId="33" fillId="0" borderId="0" xfId="1" applyNumberFormat="1" applyFont="1" applyAlignment="1" applyProtection="1">
      <protection locked="0"/>
    </xf>
    <xf numFmtId="0" fontId="11" fillId="4" borderId="1" xfId="1" applyFont="1" applyFill="1" applyBorder="1" applyAlignment="1" applyProtection="1">
      <alignment horizontal="center" vertical="center"/>
      <protection locked="0"/>
    </xf>
    <xf numFmtId="0" fontId="11" fillId="0" borderId="1" xfId="1" applyFont="1" applyBorder="1" applyAlignment="1" applyProtection="1">
      <alignment horizontal="center" vertical="center"/>
      <protection locked="0"/>
    </xf>
    <xf numFmtId="0" fontId="11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 applyProtection="1">
      <alignment horizontal="center" vertical="center"/>
      <protection locked="0"/>
    </xf>
    <xf numFmtId="0" fontId="33" fillId="0" borderId="0" xfId="1" applyFont="1" applyAlignment="1" applyProtection="1">
      <protection locked="0"/>
    </xf>
    <xf numFmtId="49" fontId="34" fillId="0" borderId="0" xfId="1" applyNumberFormat="1" applyFont="1" applyAlignment="1" applyProtection="1">
      <protection locked="0"/>
    </xf>
    <xf numFmtId="0" fontId="34" fillId="0" borderId="0" xfId="1" applyFont="1" applyAlignment="1" applyProtection="1">
      <protection locked="0"/>
    </xf>
    <xf numFmtId="0" fontId="8" fillId="4" borderId="1" xfId="1" applyFont="1" applyFill="1" applyBorder="1" applyAlignment="1">
      <alignment horizontal="center" vertical="center"/>
    </xf>
    <xf numFmtId="0" fontId="10" fillId="4" borderId="0" xfId="1" applyFont="1" applyFill="1" applyAlignment="1"/>
    <xf numFmtId="0" fontId="10" fillId="4" borderId="3" xfId="1" applyFont="1" applyFill="1" applyBorder="1" applyAlignment="1"/>
    <xf numFmtId="0" fontId="2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/>
    </xf>
    <xf numFmtId="178" fontId="27" fillId="8" borderId="1" xfId="0" applyNumberFormat="1" applyFont="1" applyFill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58" fontId="10" fillId="0" borderId="0" xfId="1" applyNumberFormat="1" applyFont="1" applyAlignment="1"/>
    <xf numFmtId="0" fontId="0" fillId="3" borderId="0" xfId="0" applyFill="1">
      <alignment vertical="center"/>
    </xf>
    <xf numFmtId="49" fontId="2" fillId="4" borderId="0" xfId="1" applyNumberFormat="1" applyFill="1" applyAlignment="1"/>
    <xf numFmtId="0" fontId="18" fillId="3" borderId="1" xfId="0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6" fillId="4" borderId="0" xfId="0" applyFont="1" applyFill="1" applyAlignment="1">
      <alignment horizontal="right" vertical="center"/>
    </xf>
    <xf numFmtId="0" fontId="3" fillId="0" borderId="12" xfId="1" applyFont="1" applyBorder="1">
      <alignment vertical="center"/>
    </xf>
    <xf numFmtId="0" fontId="36" fillId="4" borderId="0" xfId="0" applyFont="1" applyFill="1">
      <alignment vertical="center"/>
    </xf>
    <xf numFmtId="0" fontId="36" fillId="4" borderId="0" xfId="0" applyFont="1" applyFill="1" applyAlignment="1">
      <alignment horizontal="left" vertical="center"/>
    </xf>
    <xf numFmtId="179" fontId="2" fillId="0" borderId="0" xfId="1" applyNumberFormat="1" applyAlignment="1"/>
    <xf numFmtId="179" fontId="5" fillId="0" borderId="1" xfId="1" applyNumberFormat="1" applyFont="1" applyBorder="1" applyAlignment="1" applyProtection="1">
      <alignment horizontal="center" vertical="center" wrapText="1"/>
      <protection locked="0"/>
    </xf>
    <xf numFmtId="179" fontId="5" fillId="4" borderId="1" xfId="1" applyNumberFormat="1" applyFont="1" applyFill="1" applyBorder="1" applyAlignment="1">
      <alignment horizontal="center" vertical="center"/>
    </xf>
    <xf numFmtId="180" fontId="2" fillId="0" borderId="0" xfId="1" applyNumberFormat="1" applyAlignment="1"/>
    <xf numFmtId="180" fontId="5" fillId="0" borderId="1" xfId="1" applyNumberFormat="1" applyFont="1" applyBorder="1" applyAlignment="1" applyProtection="1">
      <alignment horizontal="center" vertical="center" wrapText="1"/>
      <protection locked="0"/>
    </xf>
    <xf numFmtId="180" fontId="5" fillId="4" borderId="1" xfId="1" applyNumberFormat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right" vertical="center"/>
    </xf>
    <xf numFmtId="179" fontId="2" fillId="0" borderId="0" xfId="1" applyNumberFormat="1" applyAlignment="1">
      <alignment horizontal="center"/>
    </xf>
    <xf numFmtId="179" fontId="5" fillId="0" borderId="1" xfId="1" applyNumberFormat="1" applyFont="1" applyBorder="1" applyAlignment="1">
      <alignment horizontal="center" vertical="center" wrapText="1"/>
    </xf>
    <xf numFmtId="180" fontId="2" fillId="0" borderId="0" xfId="1" applyNumberFormat="1" applyAlignment="1">
      <alignment horizontal="center"/>
    </xf>
    <xf numFmtId="180" fontId="5" fillId="0" borderId="1" xfId="1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0" fillId="3" borderId="0" xfId="0" applyNumberFormat="1" applyFill="1">
      <alignment vertical="center"/>
    </xf>
    <xf numFmtId="49" fontId="37" fillId="0" borderId="0" xfId="1" applyNumberFormat="1" applyFont="1" applyAlignment="1"/>
    <xf numFmtId="181" fontId="2" fillId="0" borderId="0" xfId="1" applyNumberFormat="1" applyAlignment="1"/>
    <xf numFmtId="0" fontId="9" fillId="4" borderId="11" xfId="1" applyFont="1" applyFill="1" applyBorder="1">
      <alignment vertical="center"/>
    </xf>
    <xf numFmtId="0" fontId="9" fillId="0" borderId="12" xfId="1" applyFont="1" applyBorder="1">
      <alignment vertical="center"/>
    </xf>
    <xf numFmtId="0" fontId="9" fillId="0" borderId="13" xfId="1" applyFont="1" applyBorder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181" fontId="2" fillId="0" borderId="0" xfId="1" applyNumberFormat="1" applyAlignment="1">
      <alignment horizontal="center"/>
    </xf>
    <xf numFmtId="49" fontId="2" fillId="3" borderId="0" xfId="1" applyNumberFormat="1" applyFill="1" applyAlignment="1" applyProtection="1">
      <alignment horizontal="center"/>
      <protection locked="0"/>
    </xf>
    <xf numFmtId="49" fontId="2" fillId="0" borderId="0" xfId="1" applyNumberFormat="1" applyAlignment="1">
      <alignment horizontal="center" vertical="center"/>
    </xf>
    <xf numFmtId="179" fontId="2" fillId="0" borderId="0" xfId="1" applyNumberFormat="1" applyAlignment="1">
      <alignment horizontal="center" vertical="center"/>
    </xf>
    <xf numFmtId="18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49" fontId="34" fillId="0" borderId="0" xfId="1" applyNumberFormat="1" applyFont="1" applyAlignment="1" applyProtection="1">
      <alignment horizontal="center" vertical="center"/>
      <protection locked="0"/>
    </xf>
    <xf numFmtId="0" fontId="41" fillId="4" borderId="0" xfId="0" applyFont="1" applyFill="1" applyAlignment="1">
      <alignment horizontal="right" vertical="center"/>
    </xf>
    <xf numFmtId="0" fontId="41" fillId="4" borderId="0" xfId="0" applyFont="1" applyFill="1">
      <alignment vertical="center"/>
    </xf>
    <xf numFmtId="179" fontId="31" fillId="4" borderId="1" xfId="1" applyNumberFormat="1" applyFont="1" applyFill="1" applyBorder="1" applyAlignment="1">
      <alignment horizontal="center" vertical="center"/>
    </xf>
    <xf numFmtId="180" fontId="31" fillId="4" borderId="1" xfId="1" applyNumberFormat="1" applyFont="1" applyFill="1" applyBorder="1" applyAlignment="1">
      <alignment horizontal="center" vertical="center"/>
    </xf>
    <xf numFmtId="0" fontId="31" fillId="4" borderId="1" xfId="1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/>
    </xf>
    <xf numFmtId="0" fontId="43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center" vertical="center"/>
    </xf>
    <xf numFmtId="0" fontId="45" fillId="4" borderId="0" xfId="1" applyFont="1" applyFill="1" applyAlignment="1"/>
    <xf numFmtId="0" fontId="45" fillId="0" borderId="0" xfId="1" applyFont="1" applyAlignment="1"/>
    <xf numFmtId="0" fontId="34" fillId="0" borderId="0" xfId="1" applyFont="1" applyAlignment="1" applyProtection="1">
      <alignment horizontal="center" vertical="center"/>
      <protection locked="0"/>
    </xf>
    <xf numFmtId="0" fontId="2" fillId="0" borderId="1" xfId="1" applyBorder="1" applyAlignment="1">
      <alignment horizontal="center" vertical="center"/>
    </xf>
    <xf numFmtId="179" fontId="2" fillId="3" borderId="1" xfId="1" applyNumberFormat="1" applyFill="1" applyBorder="1" applyAlignment="1">
      <alignment horizontal="center" vertical="center"/>
    </xf>
    <xf numFmtId="0" fontId="2" fillId="0" borderId="0" xfId="1" applyAlignment="1">
      <alignment horizontal="center"/>
    </xf>
    <xf numFmtId="49" fontId="32" fillId="0" borderId="0" xfId="0" applyNumberFormat="1" applyFont="1" applyAlignment="1">
      <alignment horizontal="center"/>
    </xf>
    <xf numFmtId="49" fontId="34" fillId="0" borderId="0" xfId="1" applyNumberFormat="1" applyFont="1" applyAlignment="1" applyProtection="1">
      <alignment horizontal="center"/>
      <protection locked="0"/>
    </xf>
    <xf numFmtId="0" fontId="46" fillId="0" borderId="0" xfId="0" applyFont="1" applyAlignment="1"/>
    <xf numFmtId="49" fontId="32" fillId="3" borderId="0" xfId="0" applyNumberFormat="1" applyFont="1" applyFill="1" applyAlignment="1"/>
    <xf numFmtId="0" fontId="46" fillId="3" borderId="0" xfId="0" applyFont="1" applyFill="1" applyAlignment="1"/>
    <xf numFmtId="49" fontId="0" fillId="3" borderId="0" xfId="0" applyNumberFormat="1" applyFill="1" applyAlignment="1"/>
    <xf numFmtId="0" fontId="0" fillId="0" borderId="0" xfId="0" applyAlignment="1"/>
    <xf numFmtId="0" fontId="5" fillId="3" borderId="1" xfId="1" applyFont="1" applyFill="1" applyBorder="1" applyAlignment="1">
      <alignment horizontal="center" vertical="center"/>
    </xf>
    <xf numFmtId="0" fontId="31" fillId="3" borderId="1" xfId="1" applyFont="1" applyFill="1" applyBorder="1" applyAlignment="1">
      <alignment horizontal="center" vertical="center"/>
    </xf>
    <xf numFmtId="176" fontId="5" fillId="0" borderId="8" xfId="1" applyNumberFormat="1" applyFont="1" applyBorder="1" applyAlignment="1" applyProtection="1">
      <alignment horizontal="center" vertical="center"/>
      <protection locked="0"/>
    </xf>
    <xf numFmtId="176" fontId="5" fillId="0" borderId="9" xfId="1" applyNumberFormat="1" applyFont="1" applyBorder="1" applyAlignment="1" applyProtection="1">
      <alignment horizontal="center" vertical="center"/>
      <protection locked="0"/>
    </xf>
    <xf numFmtId="176" fontId="5" fillId="0" borderId="10" xfId="1" applyNumberFormat="1" applyFont="1" applyBorder="1" applyAlignment="1" applyProtection="1">
      <alignment horizontal="center" vertical="center"/>
      <protection locked="0"/>
    </xf>
    <xf numFmtId="0" fontId="28" fillId="9" borderId="8" xfId="1" applyFont="1" applyFill="1" applyBorder="1" applyAlignment="1">
      <alignment horizontal="center" vertical="center" wrapText="1"/>
    </xf>
    <xf numFmtId="0" fontId="28" fillId="9" borderId="9" xfId="1" applyFont="1" applyFill="1" applyBorder="1" applyAlignment="1">
      <alignment horizontal="center" vertical="center" wrapText="1"/>
    </xf>
    <xf numFmtId="0" fontId="28" fillId="9" borderId="10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28" fillId="4" borderId="8" xfId="1" applyFont="1" applyFill="1" applyBorder="1" applyAlignment="1">
      <alignment horizontal="center" vertical="center" wrapText="1"/>
    </xf>
    <xf numFmtId="0" fontId="28" fillId="4" borderId="9" xfId="1" applyFont="1" applyFill="1" applyBorder="1" applyAlignment="1">
      <alignment horizontal="center" vertical="center" wrapText="1"/>
    </xf>
    <xf numFmtId="0" fontId="28" fillId="4" borderId="10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29" fillId="4" borderId="8" xfId="1" applyFont="1" applyFill="1" applyBorder="1" applyAlignment="1">
      <alignment horizontal="center" vertical="center" wrapText="1"/>
    </xf>
    <xf numFmtId="0" fontId="29" fillId="4" borderId="9" xfId="1" applyFont="1" applyFill="1" applyBorder="1" applyAlignment="1">
      <alignment horizontal="center" vertical="center" wrapText="1"/>
    </xf>
    <xf numFmtId="0" fontId="29" fillId="4" borderId="10" xfId="1" applyFont="1" applyFill="1" applyBorder="1" applyAlignment="1">
      <alignment horizontal="center" vertical="center" wrapText="1"/>
    </xf>
    <xf numFmtId="0" fontId="31" fillId="4" borderId="8" xfId="1" applyFont="1" applyFill="1" applyBorder="1" applyAlignment="1">
      <alignment horizontal="center" vertical="center" wrapText="1"/>
    </xf>
    <xf numFmtId="0" fontId="31" fillId="4" borderId="9" xfId="1" applyFont="1" applyFill="1" applyBorder="1" applyAlignment="1">
      <alignment horizontal="center" vertical="center" wrapText="1"/>
    </xf>
    <xf numFmtId="0" fontId="31" fillId="4" borderId="10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4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8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176" fontId="5" fillId="0" borderId="8" xfId="1" applyNumberFormat="1" applyFont="1" applyBorder="1" applyAlignment="1" applyProtection="1">
      <alignment horizontal="center" vertical="center" wrapText="1"/>
      <protection locked="0"/>
    </xf>
    <xf numFmtId="176" fontId="5" fillId="0" borderId="10" xfId="1" applyNumberFormat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5" fillId="4" borderId="8" xfId="1" applyFont="1" applyFill="1" applyBorder="1" applyAlignment="1" applyProtection="1">
      <alignment horizontal="center" vertical="center" wrapText="1"/>
      <protection locked="0"/>
    </xf>
    <xf numFmtId="0" fontId="5" fillId="4" borderId="9" xfId="1" applyFont="1" applyFill="1" applyBorder="1" applyAlignment="1" applyProtection="1">
      <alignment horizontal="center" vertical="center" wrapText="1"/>
      <protection locked="0"/>
    </xf>
    <xf numFmtId="0" fontId="5" fillId="4" borderId="10" xfId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9" fillId="0" borderId="2" xfId="1" applyFont="1" applyBorder="1" applyAlignment="1" applyProtection="1">
      <alignment horizontal="center" vertical="center"/>
      <protection locked="0"/>
    </xf>
    <xf numFmtId="0" fontId="9" fillId="0" borderId="3" xfId="1" applyFont="1" applyBorder="1" applyAlignment="1" applyProtection="1">
      <alignment horizontal="center" vertical="center"/>
      <protection locked="0"/>
    </xf>
    <xf numFmtId="0" fontId="9" fillId="0" borderId="12" xfId="1" applyFont="1" applyBorder="1" applyAlignment="1" applyProtection="1">
      <alignment horizontal="center" vertical="center"/>
      <protection locked="0"/>
    </xf>
    <xf numFmtId="0" fontId="9" fillId="0" borderId="13" xfId="1" applyFont="1" applyBorder="1" applyAlignment="1" applyProtection="1">
      <alignment horizontal="center" vertical="center"/>
      <protection locked="0"/>
    </xf>
    <xf numFmtId="0" fontId="31" fillId="0" borderId="8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0" fillId="4" borderId="8" xfId="1" applyFont="1" applyFill="1" applyBorder="1" applyAlignment="1">
      <alignment horizontal="center" vertical="center" wrapText="1"/>
    </xf>
    <xf numFmtId="0" fontId="30" fillId="4" borderId="9" xfId="1" applyFont="1" applyFill="1" applyBorder="1" applyAlignment="1">
      <alignment horizontal="center" vertical="center" wrapText="1"/>
    </xf>
    <xf numFmtId="0" fontId="30" fillId="4" borderId="10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8" fillId="0" borderId="8" xfId="1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35" fillId="3" borderId="8" xfId="1" applyFont="1" applyFill="1" applyBorder="1" applyAlignment="1">
      <alignment horizontal="center" vertical="center" wrapText="1"/>
    </xf>
    <xf numFmtId="0" fontId="31" fillId="3" borderId="9" xfId="1" applyFont="1" applyFill="1" applyBorder="1" applyAlignment="1">
      <alignment horizontal="center" vertical="center" wrapText="1"/>
    </xf>
    <xf numFmtId="0" fontId="31" fillId="3" borderId="10" xfId="1" applyFont="1" applyFill="1" applyBorder="1" applyAlignment="1">
      <alignment horizontal="center" vertical="center" wrapText="1"/>
    </xf>
    <xf numFmtId="179" fontId="5" fillId="0" borderId="8" xfId="1" applyNumberFormat="1" applyFont="1" applyBorder="1" applyAlignment="1">
      <alignment horizontal="center" vertical="center" wrapText="1"/>
    </xf>
    <xf numFmtId="179" fontId="5" fillId="0" borderId="10" xfId="1" applyNumberFormat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9" borderId="9" xfId="1" applyFont="1" applyFill="1" applyBorder="1" applyAlignment="1">
      <alignment horizontal="center" vertical="center" wrapText="1"/>
    </xf>
    <xf numFmtId="0" fontId="5" fillId="9" borderId="10" xfId="1" applyFont="1" applyFill="1" applyBorder="1" applyAlignment="1">
      <alignment horizontal="center" vertical="center" wrapText="1"/>
    </xf>
    <xf numFmtId="0" fontId="31" fillId="9" borderId="8" xfId="1" applyFont="1" applyFill="1" applyBorder="1" applyAlignment="1">
      <alignment horizontal="center" vertical="center" wrapText="1"/>
    </xf>
    <xf numFmtId="0" fontId="31" fillId="9" borderId="9" xfId="1" applyFont="1" applyFill="1" applyBorder="1" applyAlignment="1">
      <alignment horizontal="center" vertical="center" wrapText="1"/>
    </xf>
    <xf numFmtId="0" fontId="31" fillId="9" borderId="10" xfId="1" applyFont="1" applyFill="1" applyBorder="1" applyAlignment="1">
      <alignment horizontal="center" vertical="center" wrapText="1"/>
    </xf>
    <xf numFmtId="0" fontId="42" fillId="0" borderId="2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42" fillId="0" borderId="4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6" xfId="1" applyFont="1" applyBorder="1" applyAlignment="1">
      <alignment horizontal="center" vertical="center"/>
    </xf>
    <xf numFmtId="0" fontId="42" fillId="0" borderId="7" xfId="1" applyFont="1" applyBorder="1" applyAlignment="1">
      <alignment horizontal="center" vertical="center"/>
    </xf>
    <xf numFmtId="0" fontId="39" fillId="4" borderId="8" xfId="1" applyFont="1" applyFill="1" applyBorder="1" applyAlignment="1">
      <alignment horizontal="center" vertical="center" wrapText="1"/>
    </xf>
    <xf numFmtId="0" fontId="39" fillId="4" borderId="9" xfId="1" applyFont="1" applyFill="1" applyBorder="1" applyAlignment="1">
      <alignment horizontal="center" vertical="center" wrapText="1"/>
    </xf>
    <xf numFmtId="0" fontId="39" fillId="4" borderId="10" xfId="1" applyFont="1" applyFill="1" applyBorder="1" applyAlignment="1">
      <alignment horizontal="center" vertical="center" wrapText="1"/>
    </xf>
    <xf numFmtId="0" fontId="39" fillId="0" borderId="8" xfId="1" applyFont="1" applyBorder="1" applyAlignment="1">
      <alignment horizontal="center" vertical="center" wrapText="1"/>
    </xf>
    <xf numFmtId="0" fontId="39" fillId="0" borderId="9" xfId="1" applyFont="1" applyBorder="1" applyAlignment="1">
      <alignment horizontal="center" vertical="center" wrapText="1"/>
    </xf>
    <xf numFmtId="0" fontId="39" fillId="0" borderId="10" xfId="1" applyFont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</cellXfs>
  <cellStyles count="21">
    <cellStyle name="Normal 2" xfId="5" xr:uid="{00000000-0005-0000-0000-000000000000}"/>
    <cellStyle name="常规" xfId="0" builtinId="0"/>
    <cellStyle name="常规 2" xfId="1" xr:uid="{00000000-0005-0000-0000-000002000000}"/>
    <cellStyle name="常规 2 2" xfId="6" xr:uid="{00000000-0005-0000-0000-000003000000}"/>
    <cellStyle name="常规 2 2 2" xfId="16" xr:uid="{00000000-0005-0000-0000-000004000000}"/>
    <cellStyle name="常规 2 2 3" xfId="9" xr:uid="{00000000-0005-0000-0000-000005000000}"/>
    <cellStyle name="常规 3" xfId="2" xr:uid="{00000000-0005-0000-0000-000006000000}"/>
    <cellStyle name="常规 3 2" xfId="3" xr:uid="{00000000-0005-0000-0000-000007000000}"/>
    <cellStyle name="常规 3 2 2" xfId="15" xr:uid="{00000000-0005-0000-0000-000008000000}"/>
    <cellStyle name="常规 3 3" xfId="17" xr:uid="{00000000-0005-0000-0000-000009000000}"/>
    <cellStyle name="常规 3 4" xfId="10" xr:uid="{00000000-0005-0000-0000-00000A000000}"/>
    <cellStyle name="常规 3 5" xfId="7" xr:uid="{00000000-0005-0000-0000-00000B000000}"/>
    <cellStyle name="常规 4" xfId="14" xr:uid="{00000000-0005-0000-0000-00000C000000}"/>
    <cellStyle name="常规 5" xfId="11" xr:uid="{00000000-0005-0000-0000-00000D000000}"/>
    <cellStyle name="常规 6" xfId="8" xr:uid="{00000000-0005-0000-0000-00000E000000}"/>
    <cellStyle name="常规 7" xfId="18" xr:uid="{00000000-0005-0000-0000-00000F000000}"/>
    <cellStyle name="常规 8" xfId="19" xr:uid="{00000000-0005-0000-0000-000010000000}"/>
    <cellStyle name="常规 9" xfId="4" xr:uid="{00000000-0005-0000-0000-000011000000}"/>
    <cellStyle name="货币 2" xfId="13" xr:uid="{00000000-0005-0000-0000-000012000000}"/>
    <cellStyle name="货币 2 2" xfId="12" xr:uid="{00000000-0005-0000-0000-000013000000}"/>
    <cellStyle name="货币 3" xfId="20" xr:uid="{00000000-0005-0000-0000-00001400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62"/>
      <tableStyleElement type="firstRowStripe" dxfId="1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1" max="2032" min="2022" page="10" val="2024"/>
</file>

<file path=xl/ctrlProps/ctrlProp10.xml><?xml version="1.0" encoding="utf-8"?>
<formControlPr xmlns="http://schemas.microsoft.com/office/spreadsheetml/2009/9/main" objectType="Spin" dx="22" fmlaLink="$E$1" max="12" min="1" page="10"/>
</file>

<file path=xl/ctrlProps/ctrlProp11.xml><?xml version="1.0" encoding="utf-8"?>
<formControlPr xmlns="http://schemas.microsoft.com/office/spreadsheetml/2009/9/main" objectType="Spin" dx="22" fmlaLink="$B$1" max="2032" min="2022" page="10" val="2024"/>
</file>

<file path=xl/ctrlProps/ctrlProp12.xml><?xml version="1.0" encoding="utf-8"?>
<formControlPr xmlns="http://schemas.microsoft.com/office/spreadsheetml/2009/9/main" objectType="Spin" dx="22" fmlaLink="$E$1" max="12" min="1" page="10"/>
</file>

<file path=xl/ctrlProps/ctrlProp13.xml><?xml version="1.0" encoding="utf-8"?>
<formControlPr xmlns="http://schemas.microsoft.com/office/spreadsheetml/2009/9/main" objectType="Spin" dx="22" fmlaLink="$B$1" max="2032" min="2022" page="10" val="2024"/>
</file>

<file path=xl/ctrlProps/ctrlProp14.xml><?xml version="1.0" encoding="utf-8"?>
<formControlPr xmlns="http://schemas.microsoft.com/office/spreadsheetml/2009/9/main" objectType="Spin" dx="22" fmlaLink="$F$1" max="12" min="1" page="10"/>
</file>

<file path=xl/ctrlProps/ctrlProp15.xml><?xml version="1.0" encoding="utf-8"?>
<formControlPr xmlns="http://schemas.microsoft.com/office/spreadsheetml/2009/9/main" objectType="Spin" dx="22" fmlaLink="$B$1" max="2032" min="2022" page="10" val="2024"/>
</file>

<file path=xl/ctrlProps/ctrlProp16.xml><?xml version="1.0" encoding="utf-8"?>
<formControlPr xmlns="http://schemas.microsoft.com/office/spreadsheetml/2009/9/main" objectType="Spin" dx="22" fmlaLink="$E$1" max="12" min="1" page="10"/>
</file>

<file path=xl/ctrlProps/ctrlProp17.xml><?xml version="1.0" encoding="utf-8"?>
<formControlPr xmlns="http://schemas.microsoft.com/office/spreadsheetml/2009/9/main" objectType="Spin" dx="22" fmlaLink="$B$1" max="2032" min="2022" page="10" val="2024"/>
</file>

<file path=xl/ctrlProps/ctrlProp18.xml><?xml version="1.0" encoding="utf-8"?>
<formControlPr xmlns="http://schemas.microsoft.com/office/spreadsheetml/2009/9/main" objectType="Spin" dx="22" fmlaLink="$F$1" max="12" min="1" page="10"/>
</file>

<file path=xl/ctrlProps/ctrlProp19.xml><?xml version="1.0" encoding="utf-8"?>
<formControlPr xmlns="http://schemas.microsoft.com/office/spreadsheetml/2009/9/main" objectType="Spin" dx="22" fmlaLink="$B$1" max="2032" min="2022" page="10" val="2024"/>
</file>

<file path=xl/ctrlProps/ctrlProp2.xml><?xml version="1.0" encoding="utf-8"?>
<formControlPr xmlns="http://schemas.microsoft.com/office/spreadsheetml/2009/9/main" objectType="Spin" dx="22" fmlaLink="$E$1" max="12" min="1" page="10"/>
</file>

<file path=xl/ctrlProps/ctrlProp20.xml><?xml version="1.0" encoding="utf-8"?>
<formControlPr xmlns="http://schemas.microsoft.com/office/spreadsheetml/2009/9/main" objectType="Spin" dx="22" fmlaLink="$E$1" max="12" min="1" page="10"/>
</file>

<file path=xl/ctrlProps/ctrlProp21.xml><?xml version="1.0" encoding="utf-8"?>
<formControlPr xmlns="http://schemas.microsoft.com/office/spreadsheetml/2009/9/main" objectType="Spin" dx="22" fmlaLink="$B$1" max="2032" min="2022" page="10" val="2024"/>
</file>

<file path=xl/ctrlProps/ctrlProp22.xml><?xml version="1.0" encoding="utf-8"?>
<formControlPr xmlns="http://schemas.microsoft.com/office/spreadsheetml/2009/9/main" objectType="Spin" dx="22" fmlaLink="$E$1" max="12" min="1" page="10"/>
</file>

<file path=xl/ctrlProps/ctrlProp23.xml><?xml version="1.0" encoding="utf-8"?>
<formControlPr xmlns="http://schemas.microsoft.com/office/spreadsheetml/2009/9/main" objectType="Spin" dx="22" fmlaLink="$B$1" max="2032" min="2022" page="10" val="2024"/>
</file>

<file path=xl/ctrlProps/ctrlProp24.xml><?xml version="1.0" encoding="utf-8"?>
<formControlPr xmlns="http://schemas.microsoft.com/office/spreadsheetml/2009/9/main" objectType="Spin" dx="22" fmlaLink="$E$1" max="12" min="1" page="10"/>
</file>

<file path=xl/ctrlProps/ctrlProp25.xml><?xml version="1.0" encoding="utf-8"?>
<formControlPr xmlns="http://schemas.microsoft.com/office/spreadsheetml/2009/9/main" objectType="Spin" dx="22" fmlaLink="$B$1" max="2032" min="2022" page="10" val="2024"/>
</file>

<file path=xl/ctrlProps/ctrlProp26.xml><?xml version="1.0" encoding="utf-8"?>
<formControlPr xmlns="http://schemas.microsoft.com/office/spreadsheetml/2009/9/main" objectType="Spin" dx="22" fmlaLink="$E$1" max="12" min="1" page="10"/>
</file>

<file path=xl/ctrlProps/ctrlProp27.xml><?xml version="1.0" encoding="utf-8"?>
<formControlPr xmlns="http://schemas.microsoft.com/office/spreadsheetml/2009/9/main" objectType="Spin" dx="22" fmlaLink="$B$1" max="2032" min="2022" page="10" val="2023"/>
</file>

<file path=xl/ctrlProps/ctrlProp28.xml><?xml version="1.0" encoding="utf-8"?>
<formControlPr xmlns="http://schemas.microsoft.com/office/spreadsheetml/2009/9/main" objectType="Spin" dx="22" fmlaLink="$E$1" max="12" min="1" page="10" val="12"/>
</file>

<file path=xl/ctrlProps/ctrlProp29.xml><?xml version="1.0" encoding="utf-8"?>
<formControlPr xmlns="http://schemas.microsoft.com/office/spreadsheetml/2009/9/main" objectType="Spin" dx="22" fmlaLink="$B$1" max="2032" min="2022" page="10" val="2023"/>
</file>

<file path=xl/ctrlProps/ctrlProp3.xml><?xml version="1.0" encoding="utf-8"?>
<formControlPr xmlns="http://schemas.microsoft.com/office/spreadsheetml/2009/9/main" objectType="Spin" dx="22" fmlaLink="$B$1" max="2032" min="2022" page="10" val="2024"/>
</file>

<file path=xl/ctrlProps/ctrlProp30.xml><?xml version="1.0" encoding="utf-8"?>
<formControlPr xmlns="http://schemas.microsoft.com/office/spreadsheetml/2009/9/main" objectType="Spin" dx="22" fmlaLink="$E$1" max="12" min="1" page="10" val="12"/>
</file>

<file path=xl/ctrlProps/ctrlProp4.xml><?xml version="1.0" encoding="utf-8"?>
<formControlPr xmlns="http://schemas.microsoft.com/office/spreadsheetml/2009/9/main" objectType="Spin" dx="22" fmlaLink="$E$1" max="12" min="1" page="10"/>
</file>

<file path=xl/ctrlProps/ctrlProp5.xml><?xml version="1.0" encoding="utf-8"?>
<formControlPr xmlns="http://schemas.microsoft.com/office/spreadsheetml/2009/9/main" objectType="Spin" dx="22" fmlaLink="$B$1" max="2032" min="2022" page="10" val="2024"/>
</file>

<file path=xl/ctrlProps/ctrlProp6.xml><?xml version="1.0" encoding="utf-8"?>
<formControlPr xmlns="http://schemas.microsoft.com/office/spreadsheetml/2009/9/main" objectType="Spin" dx="22" fmlaLink="$E$1" max="12" min="1" page="10"/>
</file>

<file path=xl/ctrlProps/ctrlProp7.xml><?xml version="1.0" encoding="utf-8"?>
<formControlPr xmlns="http://schemas.microsoft.com/office/spreadsheetml/2009/9/main" objectType="Spin" dx="22" fmlaLink="$B$1" max="2032" min="2022" page="10" val="2024"/>
</file>

<file path=xl/ctrlProps/ctrlProp8.xml><?xml version="1.0" encoding="utf-8"?>
<formControlPr xmlns="http://schemas.microsoft.com/office/spreadsheetml/2009/9/main" objectType="Spin" dx="22" fmlaLink="$E$1" max="12" min="1" page="10"/>
</file>

<file path=xl/ctrlProps/ctrlProp9.xml><?xml version="1.0" encoding="utf-8"?>
<formControlPr xmlns="http://schemas.microsoft.com/office/spreadsheetml/2009/9/main" objectType="Spin" dx="22" fmlaLink="$B$1" max="2032" min="2022" page="10" val="20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0</xdr:row>
          <xdr:rowOff>0</xdr:rowOff>
        </xdr:from>
        <xdr:to>
          <xdr:col>3</xdr:col>
          <xdr:colOff>419100</xdr:colOff>
          <xdr:row>1</xdr:row>
          <xdr:rowOff>12700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77825" name="Spinner 1" hidden="1">
              <a:extLst>
                <a:ext uri="{63B3BB69-23CF-44E3-9099-C40C66FF867C}">
                  <a14:compatExt spid="_x0000_s77825"/>
                </a:ext>
                <a:ext uri="{FF2B5EF4-FFF2-40B4-BE49-F238E27FC236}">
                  <a16:creationId xmlns:a16="http://schemas.microsoft.com/office/drawing/2014/main" id="{00000000-0008-0000-0900-00000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77826" name="Spinner 2" hidden="1">
              <a:extLst>
                <a:ext uri="{63B3BB69-23CF-44E3-9099-C40C66FF867C}">
                  <a14:compatExt spid="_x0000_s77826"/>
                </a:ext>
                <a:ext uri="{FF2B5EF4-FFF2-40B4-BE49-F238E27FC236}">
                  <a16:creationId xmlns:a16="http://schemas.microsoft.com/office/drawing/2014/main" id="{00000000-0008-0000-0900-000002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53249" name="Spinner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53250" name="Spinner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89089" name="Spinner 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0B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89090" name="Spinner 2" hidden="1">
              <a:extLst>
                <a:ext uri="{63B3BB69-23CF-44E3-9099-C40C66FF867C}">
                  <a14:compatExt spid="_x0000_s89090"/>
                </a:ext>
                <a:ext uri="{FF2B5EF4-FFF2-40B4-BE49-F238E27FC236}">
                  <a16:creationId xmlns:a16="http://schemas.microsoft.com/office/drawing/2014/main" id="{00000000-0008-0000-0B00-000002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C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C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29697" name="Spinner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D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29698" name="Spinner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D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13313" name="Spinne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E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13314" name="Spinner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E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298450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0</xdr:row>
          <xdr:rowOff>412750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18433" name="Spinner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3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18434" name="Spinner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3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36865" name="Spinner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5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203200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 macro="" textlink="">
          <xdr:nvSpPr>
            <xdr:cNvPr id="36866" name="Spinner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05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203200</xdr:colOff>
          <xdr:row>0</xdr:row>
          <xdr:rowOff>50800</xdr:rowOff>
        </xdr:from>
        <xdr:to>
          <xdr:col>2</xdr:col>
          <xdr:colOff>508000</xdr:colOff>
          <xdr:row>0</xdr:row>
          <xdr:rowOff>400050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146050</xdr:colOff>
          <xdr:row>0</xdr:row>
          <xdr:rowOff>0</xdr:rowOff>
        </xdr:from>
        <xdr:to>
          <xdr:col>5</xdr:col>
          <xdr:colOff>31750</xdr:colOff>
          <xdr:row>0</xdr:row>
          <xdr:rowOff>412750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298450</xdr:colOff>
          <xdr:row>0</xdr:row>
          <xdr:rowOff>0</xdr:rowOff>
        </xdr:from>
        <xdr:to>
          <xdr:col>4</xdr:col>
          <xdr:colOff>31750</xdr:colOff>
          <xdr:row>0</xdr:row>
          <xdr:rowOff>412750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203200</xdr:colOff>
          <xdr:row>0</xdr:row>
          <xdr:rowOff>50800</xdr:rowOff>
        </xdr:from>
        <xdr:to>
          <xdr:col>2</xdr:col>
          <xdr:colOff>508000</xdr:colOff>
          <xdr:row>0</xdr:row>
          <xdr:rowOff>400050</xdr:rowOff>
        </xdr:to>
        <xdr:sp macro="" textlink="">
          <xdr:nvSpPr>
            <xdr:cNvPr id="60417" name="Spinner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8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146050</xdr:colOff>
          <xdr:row>0</xdr:row>
          <xdr:rowOff>0</xdr:rowOff>
        </xdr:from>
        <xdr:to>
          <xdr:col>5</xdr:col>
          <xdr:colOff>31750</xdr:colOff>
          <xdr:row>1</xdr:row>
          <xdr:rowOff>412750</xdr:rowOff>
        </xdr:to>
        <xdr:sp macro="" textlink="">
          <xdr:nvSpPr>
            <xdr:cNvPr id="60418" name="Spinner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8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36"/>
  <sheetViews>
    <sheetView zoomScale="90" zoomScaleNormal="90" zoomScaleSheetLayoutView="85" workbookViewId="0">
      <pane xSplit="3" ySplit="5" topLeftCell="D51" activePane="bottomRight" state="frozen"/>
      <selection activeCell="B1" sqref="B1"/>
      <selection pane="topRight" activeCell="D1" sqref="D1"/>
      <selection pane="bottomLeft" activeCell="B6" sqref="B6"/>
      <selection pane="bottomRight" activeCell="AA58" sqref="AA58"/>
    </sheetView>
  </sheetViews>
  <sheetFormatPr defaultColWidth="9" defaultRowHeight="16" x14ac:dyDescent="0.35"/>
  <cols>
    <col min="1" max="1" width="10" style="48" customWidth="1"/>
    <col min="2" max="2" width="9.75" style="65" customWidth="1"/>
    <col min="3" max="3" width="7.25" style="4" customWidth="1"/>
    <col min="4" max="4" width="5.25" style="4" customWidth="1"/>
    <col min="5" max="5" width="5.58203125" style="4" customWidth="1"/>
    <col min="6" max="6" width="5.75" style="4" customWidth="1"/>
    <col min="7" max="7" width="5.83203125" style="4" customWidth="1"/>
    <col min="8" max="8" width="6" style="4" customWidth="1"/>
    <col min="9" max="9" width="6.5" style="4" customWidth="1"/>
    <col min="10" max="10" width="6" style="4" customWidth="1"/>
    <col min="11" max="11" width="6.33203125" style="4" customWidth="1"/>
    <col min="12" max="12" width="6.25" style="4" customWidth="1"/>
    <col min="13" max="13" width="6" style="4" customWidth="1"/>
    <col min="14" max="14" width="5.83203125" style="4" customWidth="1"/>
    <col min="15" max="15" width="6.25" style="4" customWidth="1"/>
    <col min="16" max="16" width="7" style="4" customWidth="1"/>
    <col min="17" max="17" width="6.75" style="4" customWidth="1"/>
    <col min="18" max="18" width="6.33203125" style="4" customWidth="1"/>
    <col min="19" max="19" width="6.5" style="4" customWidth="1"/>
    <col min="20" max="20" width="6.33203125" style="4" customWidth="1"/>
    <col min="21" max="21" width="5.75" style="4" customWidth="1"/>
    <col min="22" max="22" width="6" style="4" customWidth="1"/>
    <col min="23" max="23" width="5.75" style="4" customWidth="1"/>
    <col min="24" max="24" width="6.25" style="4" customWidth="1"/>
    <col min="25" max="25" width="5.58203125" style="4" customWidth="1"/>
    <col min="26" max="26" width="5.83203125" style="4" customWidth="1"/>
    <col min="27" max="27" width="6.08203125" style="4" customWidth="1"/>
    <col min="28" max="28" width="5.75" style="4" customWidth="1"/>
    <col min="29" max="29" width="5.83203125" style="4" customWidth="1"/>
    <col min="30" max="30" width="6.08203125" style="4" customWidth="1"/>
    <col min="31" max="31" width="6.58203125" style="4" customWidth="1"/>
    <col min="32" max="32" width="6" style="4" customWidth="1"/>
    <col min="33" max="34" width="6.08203125" style="4" customWidth="1"/>
    <col min="35" max="35" width="6.33203125" style="4" customWidth="1"/>
    <col min="36" max="38" width="9.25" style="5" customWidth="1"/>
    <col min="39" max="39" width="9.83203125" style="5" customWidth="1"/>
    <col min="40" max="40" width="9" style="1"/>
    <col min="41" max="41" width="25.83203125" style="1" customWidth="1"/>
    <col min="42" max="42" width="9" style="1"/>
    <col min="43" max="73" width="5" style="1" customWidth="1"/>
    <col min="74" max="16384" width="9" style="1"/>
  </cols>
  <sheetData>
    <row r="1" spans="1:73" ht="32.25" customHeight="1" x14ac:dyDescent="0.25">
      <c r="A1" s="20" t="s">
        <v>382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73" ht="14.25" customHeight="1" x14ac:dyDescent="0.25">
      <c r="A2" s="20"/>
      <c r="B2" s="155" t="s">
        <v>1</v>
      </c>
      <c r="C2" s="156"/>
      <c r="D2" s="159" t="s">
        <v>237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73" ht="14.25" customHeight="1" x14ac:dyDescent="0.25">
      <c r="A3" s="20"/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73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  <c r="AO5" s="123" t="s">
        <v>582</v>
      </c>
      <c r="AP5" s="123" t="s">
        <v>583</v>
      </c>
      <c r="AQ5" s="123">
        <v>45200</v>
      </c>
      <c r="AR5" s="123">
        <v>45201</v>
      </c>
      <c r="AS5" s="123">
        <v>45202</v>
      </c>
      <c r="AT5" s="123">
        <v>45203</v>
      </c>
      <c r="AU5" s="123">
        <v>45204</v>
      </c>
      <c r="AV5" s="123">
        <v>45205</v>
      </c>
      <c r="AW5" s="123">
        <v>45206</v>
      </c>
      <c r="AX5" s="123">
        <v>45207</v>
      </c>
      <c r="AY5" s="123">
        <v>45208</v>
      </c>
      <c r="AZ5" s="123">
        <v>45209</v>
      </c>
      <c r="BA5" s="123">
        <v>45210</v>
      </c>
      <c r="BB5" s="123">
        <v>45211</v>
      </c>
      <c r="BC5" s="123">
        <v>45212</v>
      </c>
      <c r="BD5" s="123">
        <v>45213</v>
      </c>
      <c r="BE5" s="123">
        <v>45214</v>
      </c>
      <c r="BF5" s="123">
        <v>45215</v>
      </c>
      <c r="BG5" s="123">
        <v>45216</v>
      </c>
      <c r="BH5" s="123">
        <v>45217</v>
      </c>
      <c r="BI5" s="123">
        <v>45218</v>
      </c>
      <c r="BJ5" s="123">
        <v>45219</v>
      </c>
      <c r="BK5" s="123">
        <v>45220</v>
      </c>
      <c r="BL5" s="123">
        <v>45221</v>
      </c>
      <c r="BM5" s="123">
        <v>45222</v>
      </c>
      <c r="BN5" s="123">
        <v>45223</v>
      </c>
      <c r="BO5" s="123">
        <v>45224</v>
      </c>
      <c r="BP5" s="123">
        <v>45225</v>
      </c>
      <c r="BQ5" s="123">
        <v>45226</v>
      </c>
      <c r="BR5" s="123">
        <v>45227</v>
      </c>
      <c r="BS5" s="123">
        <v>45228</v>
      </c>
      <c r="BT5" s="123">
        <v>45229</v>
      </c>
      <c r="BU5" s="123">
        <v>45230</v>
      </c>
    </row>
    <row r="6" spans="1:73" ht="30" customHeight="1" x14ac:dyDescent="0.25">
      <c r="A6" s="48" t="s">
        <v>45</v>
      </c>
      <c r="B6" s="146" t="s">
        <v>254</v>
      </c>
      <c r="C6" s="42" t="s">
        <v>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>SUM(D6:H7,K6:O7,R6:V7,Y6:AC7,AF6:AH7)/8</f>
        <v>22</v>
      </c>
      <c r="AK6" s="134">
        <f>SUM(D8:H8,K8:O8,R8:V8,Y8:AC8,AF8:AH8)/8</f>
        <v>13.875</v>
      </c>
      <c r="AL6" s="134">
        <f>SUM(I6:J8,P6:Q8,W6:X8,AD6:AE8)/8</f>
        <v>12.75</v>
      </c>
      <c r="AM6" s="134">
        <f>ROUND(SUM(D6:AI8)/8,2)</f>
        <v>48.63</v>
      </c>
      <c r="AO6" s="122" t="str">
        <f t="shared" ref="AO6:AO37" si="2">B6</f>
        <v>钱芹0002965</v>
      </c>
      <c r="AP6" s="122">
        <f t="shared" ref="AP6:AP37" si="3">SUM(AQ6:BU6)</f>
        <v>300</v>
      </c>
      <c r="AQ6" s="122">
        <f t="shared" ref="AQ6:AQ44" si="4">IF(SUM(D6:D8)&gt;=10.5,10,IF(SUM(D6:D8)&gt;=8.5,5,0))</f>
        <v>0</v>
      </c>
      <c r="AR6" s="122">
        <f t="shared" ref="AR6:AR44" si="5">IF(SUM(E6:E8)&gt;=10.5,10,IF(SUM(E6:E8)&gt;=8.5,5,0))</f>
        <v>10</v>
      </c>
      <c r="AS6" s="122">
        <f t="shared" ref="AS6:AS44" si="6">IF(SUM(F6:F8)&gt;=10.5,10,IF(SUM(F6:F8)&gt;=8.5,5,0))</f>
        <v>10</v>
      </c>
      <c r="AT6" s="122">
        <f t="shared" ref="AT6:AT44" si="7">IF(SUM(G6:G8)&gt;=10.5,10,IF(SUM(G6:G8)&gt;=8.5,5,0))</f>
        <v>10</v>
      </c>
      <c r="AU6" s="122">
        <f t="shared" ref="AU6:AU44" si="8">IF(SUM(H6:H8)&gt;=10.5,10,IF(SUM(H6:H8)&gt;=8.5,5,0))</f>
        <v>10</v>
      </c>
      <c r="AV6" s="122">
        <f t="shared" ref="AV6:AV44" si="9">IF(SUM(I6:I8)&gt;=10.5,10,IF(SUM(I6:I8)&gt;=8.5,5,0))</f>
        <v>10</v>
      </c>
      <c r="AW6" s="122">
        <f t="shared" ref="AW6:AW44" si="10">IF(SUM(J6:J8)&gt;=10.5,10,IF(SUM(J6:J8)&gt;=8.5,5,0))</f>
        <v>10</v>
      </c>
      <c r="AX6" s="122">
        <f t="shared" ref="AX6:AX44" si="11">IF(SUM(K6:K8)&gt;=10.5,10,IF(SUM(K6:K8)&gt;=8.5,5,0))</f>
        <v>10</v>
      </c>
      <c r="AY6" s="122">
        <f t="shared" ref="AY6:AY44" si="12">IF(SUM(L6:L8)&gt;=10.5,10,IF(SUM(L6:L8)&gt;=8.5,5,0))</f>
        <v>10</v>
      </c>
      <c r="AZ6" s="122">
        <f t="shared" ref="AZ6:AZ44" si="13">IF(SUM(M6:M8)&gt;=10.5,10,IF(SUM(M6:M8)&gt;=8.5,5,0))</f>
        <v>10</v>
      </c>
      <c r="BA6" s="122">
        <f t="shared" ref="BA6:BA44" si="14">IF(SUM(N6:N8)&gt;=10.5,10,IF(SUM(N6:N8)&gt;=8.5,5,0))</f>
        <v>10</v>
      </c>
      <c r="BB6" s="122">
        <f t="shared" ref="BB6:BB44" si="15">IF(SUM(O6:O8)&gt;=10.5,10,IF(SUM(O6:O8)&gt;=8.5,5,0))</f>
        <v>10</v>
      </c>
      <c r="BC6" s="122">
        <f t="shared" ref="BC6:BC44" si="16">IF(SUM(P6:P8)&gt;=10.5,10,IF(SUM(P6:P8)&gt;=8.5,5,0))</f>
        <v>10</v>
      </c>
      <c r="BD6" s="122">
        <f t="shared" ref="BD6:BD44" si="17">IF(SUM(Q6:Q8)&gt;=10.5,10,IF(SUM(Q6:Q8)&gt;=8.5,5,0))</f>
        <v>10</v>
      </c>
      <c r="BE6" s="122">
        <f t="shared" ref="BE6:BE44" si="18">IF(SUM(R6:R8)&gt;=10.5,10,IF(SUM(R6:R8)&gt;=8.5,5,0))</f>
        <v>10</v>
      </c>
      <c r="BF6" s="122">
        <f t="shared" ref="BF6:BF44" si="19">IF(SUM(S6:S8)&gt;=10.5,10,IF(SUM(S6:S8)&gt;=8.5,5,0))</f>
        <v>10</v>
      </c>
      <c r="BG6" s="122">
        <f t="shared" ref="BG6:BG44" si="20">IF(SUM(T6:T8)&gt;=10.5,10,IF(SUM(T6:T8)&gt;=8.5,5,0))</f>
        <v>10</v>
      </c>
      <c r="BH6" s="122">
        <f t="shared" ref="BH6:BH44" si="21">IF(SUM(U6:U8)&gt;=10.5,10,IF(SUM(U6:U8)&gt;=8.5,5,0))</f>
        <v>10</v>
      </c>
      <c r="BI6" s="122">
        <f t="shared" ref="BI6:BI44" si="22">IF(SUM(V6:V8)&gt;=10.5,10,IF(SUM(V6:V8)&gt;=8.5,5,0))</f>
        <v>10</v>
      </c>
      <c r="BJ6" s="122">
        <f t="shared" ref="BJ6:BJ44" si="23">IF(SUM(W6:W8)&gt;=10.5,10,IF(SUM(W6:W8)&gt;=8.5,5,0))</f>
        <v>10</v>
      </c>
      <c r="BK6" s="122">
        <f t="shared" ref="BK6:BK44" si="24">IF(SUM(X6:X8)&gt;=10.5,10,IF(SUM(X6:X8)&gt;=8.5,5,0))</f>
        <v>10</v>
      </c>
      <c r="BL6" s="122">
        <f t="shared" ref="BL6:BL44" si="25">IF(SUM(Y6:Y8)&gt;=10.5,10,IF(SUM(Y6:Y8)&gt;=8.5,5,0))</f>
        <v>10</v>
      </c>
      <c r="BM6" s="122">
        <f t="shared" ref="BM6:BM44" si="26">IF(SUM(Z6:Z8)&gt;=10.5,10,IF(SUM(Z6:Z8)&gt;=8.5,5,0))</f>
        <v>10</v>
      </c>
      <c r="BN6" s="122">
        <f t="shared" ref="BN6:BN44" si="27">IF(SUM(AA6:AA8)&gt;=10.5,10,IF(SUM(AA6:AA8)&gt;=8.5,5,0))</f>
        <v>10</v>
      </c>
      <c r="BO6" s="122">
        <f t="shared" ref="BO6:BO44" si="28">IF(SUM(AB6:AB8)&gt;=10.5,10,IF(SUM(AB6:AB8)&gt;=8.5,5,0))</f>
        <v>10</v>
      </c>
      <c r="BP6" s="122">
        <f t="shared" ref="BP6:BP44" si="29">IF(SUM(AC6:AC8)&gt;=10.5,10,IF(SUM(AC6:AC8)&gt;=8.5,5,0))</f>
        <v>10</v>
      </c>
      <c r="BQ6" s="122">
        <f t="shared" ref="BQ6:BQ44" si="30">IF(SUM(AD6:AD8)&gt;=10.5,10,IF(SUM(AD6:AD8)&gt;=8.5,5,0))</f>
        <v>10</v>
      </c>
      <c r="BR6" s="122">
        <f t="shared" ref="BR6:BR44" si="31">IF(SUM(AE6:AE8)&gt;=10.5,10,IF(SUM(AE6:AE8)&gt;=8.5,5,0))</f>
        <v>10</v>
      </c>
      <c r="BS6" s="122">
        <f t="shared" ref="BS6:BS44" si="32">IF(SUM(AF6:AF8)&gt;=10.5,10,IF(SUM(AF6:AF8)&gt;=8.5,5,0))</f>
        <v>10</v>
      </c>
      <c r="BT6" s="122">
        <f t="shared" ref="BT6:BT44" si="33">IF(SUM(AG6:AG8)&gt;=10.5,10,IF(SUM(AG6:AG8)&gt;=8.5,5,0))</f>
        <v>10</v>
      </c>
      <c r="BU6" s="122">
        <f t="shared" ref="BU6:BU44" si="34">IF(SUM(AH6:AH8)&gt;=10.5,10,IF(SUM(AH6:AH8)&gt;=8.5,5,0))</f>
        <v>10</v>
      </c>
    </row>
    <row r="7" spans="1:73" ht="30" customHeight="1" x14ac:dyDescent="0.25">
      <c r="A7" s="48" t="s">
        <v>45</v>
      </c>
      <c r="B7" s="147"/>
      <c r="C7" s="42" t="s">
        <v>8</v>
      </c>
      <c r="D7" s="43" t="s">
        <v>768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  <c r="AO7" s="122">
        <f t="shared" si="2"/>
        <v>0</v>
      </c>
      <c r="AP7" s="122">
        <f t="shared" si="3"/>
        <v>290</v>
      </c>
      <c r="AQ7" s="122">
        <f t="shared" si="4"/>
        <v>0</v>
      </c>
      <c r="AR7" s="122">
        <f t="shared" si="5"/>
        <v>10</v>
      </c>
      <c r="AS7" s="122">
        <f t="shared" si="6"/>
        <v>10</v>
      </c>
      <c r="AT7" s="122">
        <f t="shared" si="7"/>
        <v>10</v>
      </c>
      <c r="AU7" s="122">
        <f t="shared" si="8"/>
        <v>10</v>
      </c>
      <c r="AV7" s="122">
        <f t="shared" si="9"/>
        <v>10</v>
      </c>
      <c r="AW7" s="122">
        <f t="shared" si="10"/>
        <v>10</v>
      </c>
      <c r="AX7" s="122">
        <f t="shared" si="11"/>
        <v>10</v>
      </c>
      <c r="AY7" s="122">
        <f t="shared" si="12"/>
        <v>10</v>
      </c>
      <c r="AZ7" s="122">
        <f t="shared" si="13"/>
        <v>10</v>
      </c>
      <c r="BA7" s="122">
        <f t="shared" si="14"/>
        <v>10</v>
      </c>
      <c r="BB7" s="122">
        <f t="shared" si="15"/>
        <v>10</v>
      </c>
      <c r="BC7" s="122">
        <f t="shared" si="16"/>
        <v>10</v>
      </c>
      <c r="BD7" s="122">
        <f t="shared" si="17"/>
        <v>10</v>
      </c>
      <c r="BE7" s="122">
        <f t="shared" si="18"/>
        <v>10</v>
      </c>
      <c r="BF7" s="122">
        <f t="shared" si="19"/>
        <v>10</v>
      </c>
      <c r="BG7" s="122">
        <f t="shared" si="20"/>
        <v>10</v>
      </c>
      <c r="BH7" s="122">
        <f t="shared" si="21"/>
        <v>10</v>
      </c>
      <c r="BI7" s="122">
        <f t="shared" si="22"/>
        <v>10</v>
      </c>
      <c r="BJ7" s="122">
        <f t="shared" si="23"/>
        <v>5</v>
      </c>
      <c r="BK7" s="122">
        <f t="shared" si="24"/>
        <v>5</v>
      </c>
      <c r="BL7" s="122">
        <f t="shared" si="25"/>
        <v>10</v>
      </c>
      <c r="BM7" s="122">
        <f t="shared" si="26"/>
        <v>10</v>
      </c>
      <c r="BN7" s="122">
        <f t="shared" si="27"/>
        <v>10</v>
      </c>
      <c r="BO7" s="122">
        <f t="shared" si="28"/>
        <v>10</v>
      </c>
      <c r="BP7" s="122">
        <f t="shared" si="29"/>
        <v>10</v>
      </c>
      <c r="BQ7" s="122">
        <f t="shared" si="30"/>
        <v>10</v>
      </c>
      <c r="BR7" s="122">
        <f t="shared" si="31"/>
        <v>10</v>
      </c>
      <c r="BS7" s="122">
        <f t="shared" si="32"/>
        <v>10</v>
      </c>
      <c r="BT7" s="122">
        <f t="shared" si="33"/>
        <v>10</v>
      </c>
      <c r="BU7" s="122">
        <f t="shared" si="34"/>
        <v>10</v>
      </c>
    </row>
    <row r="8" spans="1:73" ht="30" customHeight="1" x14ac:dyDescent="0.25">
      <c r="A8" s="48" t="s">
        <v>45</v>
      </c>
      <c r="B8" s="148"/>
      <c r="C8" s="44" t="s">
        <v>4</v>
      </c>
      <c r="D8" s="44" t="s">
        <v>768</v>
      </c>
      <c r="E8" s="44">
        <v>5</v>
      </c>
      <c r="F8" s="44">
        <v>5</v>
      </c>
      <c r="G8" s="44">
        <v>5</v>
      </c>
      <c r="H8" s="44">
        <v>5</v>
      </c>
      <c r="I8" s="44">
        <v>5</v>
      </c>
      <c r="J8" s="44">
        <v>3</v>
      </c>
      <c r="K8" s="44">
        <v>5</v>
      </c>
      <c r="L8" s="44">
        <v>4</v>
      </c>
      <c r="M8" s="44">
        <v>6</v>
      </c>
      <c r="N8" s="44">
        <v>6</v>
      </c>
      <c r="O8" s="44">
        <v>6</v>
      </c>
      <c r="P8" s="44">
        <v>6</v>
      </c>
      <c r="Q8" s="44">
        <v>5</v>
      </c>
      <c r="R8" s="44">
        <v>6</v>
      </c>
      <c r="S8" s="44">
        <v>4</v>
      </c>
      <c r="T8" s="44">
        <v>4</v>
      </c>
      <c r="U8" s="44">
        <v>6</v>
      </c>
      <c r="V8" s="44">
        <v>6</v>
      </c>
      <c r="W8" s="44">
        <v>6</v>
      </c>
      <c r="X8" s="44">
        <v>5</v>
      </c>
      <c r="Y8" s="44">
        <v>6</v>
      </c>
      <c r="Z8" s="44">
        <v>6</v>
      </c>
      <c r="AA8" s="44">
        <v>6</v>
      </c>
      <c r="AB8" s="44">
        <v>6</v>
      </c>
      <c r="AC8" s="44">
        <v>5</v>
      </c>
      <c r="AD8" s="44">
        <v>5</v>
      </c>
      <c r="AE8" s="44">
        <v>3</v>
      </c>
      <c r="AF8" s="44">
        <v>3</v>
      </c>
      <c r="AG8" s="44">
        <v>3</v>
      </c>
      <c r="AH8" s="44">
        <v>3</v>
      </c>
      <c r="AI8" s="142"/>
      <c r="AJ8" s="136"/>
      <c r="AK8" s="136"/>
      <c r="AL8" s="136"/>
      <c r="AM8" s="136"/>
      <c r="AO8" s="122">
        <f t="shared" si="2"/>
        <v>0</v>
      </c>
      <c r="AP8" s="122">
        <f t="shared" si="3"/>
        <v>280</v>
      </c>
      <c r="AQ8" s="122">
        <f t="shared" si="4"/>
        <v>0</v>
      </c>
      <c r="AR8" s="122">
        <f t="shared" si="5"/>
        <v>10</v>
      </c>
      <c r="AS8" s="122">
        <f t="shared" si="6"/>
        <v>10</v>
      </c>
      <c r="AT8" s="122">
        <f t="shared" si="7"/>
        <v>10</v>
      </c>
      <c r="AU8" s="122">
        <f t="shared" si="8"/>
        <v>10</v>
      </c>
      <c r="AV8" s="122">
        <f t="shared" si="9"/>
        <v>10</v>
      </c>
      <c r="AW8" s="122">
        <f t="shared" si="10"/>
        <v>10</v>
      </c>
      <c r="AX8" s="122">
        <f t="shared" si="11"/>
        <v>10</v>
      </c>
      <c r="AY8" s="122">
        <f t="shared" si="12"/>
        <v>10</v>
      </c>
      <c r="AZ8" s="122">
        <f t="shared" si="13"/>
        <v>10</v>
      </c>
      <c r="BA8" s="122">
        <f t="shared" si="14"/>
        <v>10</v>
      </c>
      <c r="BB8" s="122">
        <f t="shared" si="15"/>
        <v>10</v>
      </c>
      <c r="BC8" s="122">
        <f t="shared" si="16"/>
        <v>10</v>
      </c>
      <c r="BD8" s="122">
        <f t="shared" si="17"/>
        <v>10</v>
      </c>
      <c r="BE8" s="122">
        <f t="shared" si="18"/>
        <v>10</v>
      </c>
      <c r="BF8" s="122">
        <f t="shared" si="19"/>
        <v>10</v>
      </c>
      <c r="BG8" s="122">
        <f t="shared" si="20"/>
        <v>10</v>
      </c>
      <c r="BH8" s="122">
        <f t="shared" si="21"/>
        <v>10</v>
      </c>
      <c r="BI8" s="122">
        <f t="shared" si="22"/>
        <v>10</v>
      </c>
      <c r="BJ8" s="122">
        <f t="shared" si="23"/>
        <v>0</v>
      </c>
      <c r="BK8" s="122">
        <f t="shared" si="24"/>
        <v>0</v>
      </c>
      <c r="BL8" s="122">
        <f t="shared" si="25"/>
        <v>10</v>
      </c>
      <c r="BM8" s="122">
        <f t="shared" si="26"/>
        <v>10</v>
      </c>
      <c r="BN8" s="122">
        <f t="shared" si="27"/>
        <v>10</v>
      </c>
      <c r="BO8" s="122">
        <f t="shared" si="28"/>
        <v>10</v>
      </c>
      <c r="BP8" s="122">
        <f t="shared" si="29"/>
        <v>10</v>
      </c>
      <c r="BQ8" s="122">
        <f t="shared" si="30"/>
        <v>10</v>
      </c>
      <c r="BR8" s="122">
        <f t="shared" si="31"/>
        <v>10</v>
      </c>
      <c r="BS8" s="122">
        <f t="shared" si="32"/>
        <v>10</v>
      </c>
      <c r="BT8" s="122">
        <f t="shared" si="33"/>
        <v>10</v>
      </c>
      <c r="BU8" s="122">
        <f t="shared" si="34"/>
        <v>10</v>
      </c>
    </row>
    <row r="9" spans="1:73" ht="30" customHeight="1" x14ac:dyDescent="0.25">
      <c r="A9" s="48" t="s">
        <v>46</v>
      </c>
      <c r="B9" s="146" t="s">
        <v>134</v>
      </c>
      <c r="C9" s="42" t="s">
        <v>7</v>
      </c>
      <c r="D9" s="43" t="s">
        <v>768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2.5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 t="s">
        <v>793</v>
      </c>
      <c r="X9" s="43" t="s">
        <v>793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>
        <v>4</v>
      </c>
      <c r="AG9" s="43">
        <v>4</v>
      </c>
      <c r="AH9" s="43">
        <v>4</v>
      </c>
      <c r="AI9" s="140"/>
      <c r="AJ9" s="134">
        <f t="shared" ref="AJ9" si="35">SUM(D9:H10,K9:O10,R9:V10,Y9:AC10,AF9:AH10)/8</f>
        <v>21.8125</v>
      </c>
      <c r="AK9" s="134">
        <f t="shared" ref="AK9" si="36">SUM(D11:H11,K11:O11,R11:V11,Y11:AC11,AF11:AH11)/8</f>
        <v>12.1875</v>
      </c>
      <c r="AL9" s="134">
        <f t="shared" ref="AL9" si="37">SUM(I9:J11,P9:Q11,W9:X11,AD9:AE11)/8</f>
        <v>9.125</v>
      </c>
      <c r="AM9" s="134">
        <f t="shared" ref="AM9" si="38">ROUND(SUM(D9:AI11)/8,2)</f>
        <v>43.13</v>
      </c>
      <c r="AO9" s="122" t="str">
        <f t="shared" si="2"/>
        <v>宫能武0003114</v>
      </c>
      <c r="AP9" s="122">
        <f t="shared" si="3"/>
        <v>275</v>
      </c>
      <c r="AQ9" s="122">
        <f t="shared" si="4"/>
        <v>0</v>
      </c>
      <c r="AR9" s="122">
        <f t="shared" si="5"/>
        <v>10</v>
      </c>
      <c r="AS9" s="122">
        <f t="shared" si="6"/>
        <v>10</v>
      </c>
      <c r="AT9" s="122">
        <f t="shared" si="7"/>
        <v>10</v>
      </c>
      <c r="AU9" s="122">
        <f t="shared" si="8"/>
        <v>10</v>
      </c>
      <c r="AV9" s="122">
        <f t="shared" si="9"/>
        <v>10</v>
      </c>
      <c r="AW9" s="122">
        <f t="shared" si="10"/>
        <v>10</v>
      </c>
      <c r="AX9" s="122">
        <f t="shared" si="11"/>
        <v>10</v>
      </c>
      <c r="AY9" s="122">
        <f t="shared" si="12"/>
        <v>10</v>
      </c>
      <c r="AZ9" s="122">
        <f t="shared" si="13"/>
        <v>10</v>
      </c>
      <c r="BA9" s="122">
        <f t="shared" si="14"/>
        <v>10</v>
      </c>
      <c r="BB9" s="122">
        <f t="shared" si="15"/>
        <v>10</v>
      </c>
      <c r="BC9" s="122">
        <f t="shared" si="16"/>
        <v>10</v>
      </c>
      <c r="BD9" s="122">
        <f t="shared" si="17"/>
        <v>10</v>
      </c>
      <c r="BE9" s="122">
        <f t="shared" si="18"/>
        <v>10</v>
      </c>
      <c r="BF9" s="122">
        <f t="shared" si="19"/>
        <v>10</v>
      </c>
      <c r="BG9" s="122">
        <f t="shared" si="20"/>
        <v>10</v>
      </c>
      <c r="BH9" s="122">
        <f t="shared" si="21"/>
        <v>10</v>
      </c>
      <c r="BI9" s="122">
        <f t="shared" si="22"/>
        <v>5</v>
      </c>
      <c r="BJ9" s="122">
        <f t="shared" si="23"/>
        <v>0</v>
      </c>
      <c r="BK9" s="122">
        <f t="shared" si="24"/>
        <v>0</v>
      </c>
      <c r="BL9" s="122">
        <f t="shared" si="25"/>
        <v>10</v>
      </c>
      <c r="BM9" s="122">
        <f t="shared" si="26"/>
        <v>10</v>
      </c>
      <c r="BN9" s="122">
        <f t="shared" si="27"/>
        <v>10</v>
      </c>
      <c r="BO9" s="122">
        <f t="shared" si="28"/>
        <v>10</v>
      </c>
      <c r="BP9" s="122">
        <f t="shared" si="29"/>
        <v>10</v>
      </c>
      <c r="BQ9" s="122">
        <f t="shared" si="30"/>
        <v>10</v>
      </c>
      <c r="BR9" s="122">
        <f t="shared" si="31"/>
        <v>10</v>
      </c>
      <c r="BS9" s="122">
        <f t="shared" si="32"/>
        <v>10</v>
      </c>
      <c r="BT9" s="122">
        <f t="shared" si="33"/>
        <v>10</v>
      </c>
      <c r="BU9" s="122">
        <f t="shared" si="34"/>
        <v>10</v>
      </c>
    </row>
    <row r="10" spans="1:73" ht="30" customHeight="1" x14ac:dyDescent="0.25">
      <c r="A10" s="48" t="s">
        <v>46</v>
      </c>
      <c r="B10" s="147"/>
      <c r="C10" s="42" t="s">
        <v>8</v>
      </c>
      <c r="D10" s="43" t="s">
        <v>768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 t="s">
        <v>793</v>
      </c>
      <c r="X10" s="43" t="s">
        <v>793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4</v>
      </c>
      <c r="AG10" s="43">
        <v>4</v>
      </c>
      <c r="AH10" s="43">
        <v>4</v>
      </c>
      <c r="AI10" s="141"/>
      <c r="AJ10" s="135"/>
      <c r="AK10" s="135"/>
      <c r="AL10" s="135"/>
      <c r="AM10" s="135"/>
      <c r="AO10" s="122">
        <f t="shared" si="2"/>
        <v>0</v>
      </c>
      <c r="AP10" s="122">
        <f t="shared" si="3"/>
        <v>270</v>
      </c>
      <c r="AQ10" s="122">
        <f t="shared" si="4"/>
        <v>0</v>
      </c>
      <c r="AR10" s="122">
        <f t="shared" si="5"/>
        <v>10</v>
      </c>
      <c r="AS10" s="122">
        <f t="shared" si="6"/>
        <v>10</v>
      </c>
      <c r="AT10" s="122">
        <f t="shared" si="7"/>
        <v>10</v>
      </c>
      <c r="AU10" s="122">
        <f t="shared" si="8"/>
        <v>10</v>
      </c>
      <c r="AV10" s="122">
        <f t="shared" si="9"/>
        <v>10</v>
      </c>
      <c r="AW10" s="122">
        <f t="shared" si="10"/>
        <v>10</v>
      </c>
      <c r="AX10" s="122">
        <f t="shared" si="11"/>
        <v>10</v>
      </c>
      <c r="AY10" s="122">
        <f t="shared" si="12"/>
        <v>10</v>
      </c>
      <c r="AZ10" s="122">
        <f t="shared" si="13"/>
        <v>10</v>
      </c>
      <c r="BA10" s="122">
        <f t="shared" si="14"/>
        <v>10</v>
      </c>
      <c r="BB10" s="122">
        <f t="shared" si="15"/>
        <v>10</v>
      </c>
      <c r="BC10" s="122">
        <f t="shared" si="16"/>
        <v>10</v>
      </c>
      <c r="BD10" s="122">
        <f t="shared" si="17"/>
        <v>10</v>
      </c>
      <c r="BE10" s="122">
        <f t="shared" si="18"/>
        <v>10</v>
      </c>
      <c r="BF10" s="122">
        <f t="shared" si="19"/>
        <v>10</v>
      </c>
      <c r="BG10" s="122">
        <f t="shared" si="20"/>
        <v>10</v>
      </c>
      <c r="BH10" s="122">
        <f t="shared" si="21"/>
        <v>10</v>
      </c>
      <c r="BI10" s="122">
        <f t="shared" si="22"/>
        <v>0</v>
      </c>
      <c r="BJ10" s="122">
        <f t="shared" si="23"/>
        <v>0</v>
      </c>
      <c r="BK10" s="122">
        <f t="shared" si="24"/>
        <v>0</v>
      </c>
      <c r="BL10" s="122">
        <f t="shared" si="25"/>
        <v>10</v>
      </c>
      <c r="BM10" s="122">
        <f t="shared" si="26"/>
        <v>10</v>
      </c>
      <c r="BN10" s="122">
        <f t="shared" si="27"/>
        <v>10</v>
      </c>
      <c r="BO10" s="122">
        <f t="shared" si="28"/>
        <v>10</v>
      </c>
      <c r="BP10" s="122">
        <f t="shared" si="29"/>
        <v>10</v>
      </c>
      <c r="BQ10" s="122">
        <f t="shared" si="30"/>
        <v>10</v>
      </c>
      <c r="BR10" s="122">
        <f t="shared" si="31"/>
        <v>10</v>
      </c>
      <c r="BS10" s="122">
        <f t="shared" si="32"/>
        <v>10</v>
      </c>
      <c r="BT10" s="122">
        <f t="shared" si="33"/>
        <v>10</v>
      </c>
      <c r="BU10" s="122">
        <f t="shared" si="34"/>
        <v>10</v>
      </c>
    </row>
    <row r="11" spans="1:73" ht="30" customHeight="1" x14ac:dyDescent="0.25">
      <c r="A11" s="48" t="s">
        <v>46</v>
      </c>
      <c r="B11" s="148"/>
      <c r="C11" s="44" t="s">
        <v>4</v>
      </c>
      <c r="D11" s="44" t="s">
        <v>768</v>
      </c>
      <c r="E11" s="44">
        <v>5</v>
      </c>
      <c r="F11" s="44">
        <v>5</v>
      </c>
      <c r="G11" s="44">
        <v>5</v>
      </c>
      <c r="H11" s="44">
        <v>5</v>
      </c>
      <c r="I11" s="44">
        <v>5</v>
      </c>
      <c r="J11" s="44">
        <v>3</v>
      </c>
      <c r="K11" s="44">
        <v>5</v>
      </c>
      <c r="L11" s="44">
        <v>4</v>
      </c>
      <c r="M11" s="44">
        <v>4</v>
      </c>
      <c r="N11" s="44">
        <v>4</v>
      </c>
      <c r="O11" s="44">
        <v>4</v>
      </c>
      <c r="P11" s="44">
        <v>4</v>
      </c>
      <c r="Q11" s="44">
        <v>5</v>
      </c>
      <c r="R11" s="44">
        <v>6</v>
      </c>
      <c r="S11" s="44">
        <v>4</v>
      </c>
      <c r="T11" s="44">
        <v>4</v>
      </c>
      <c r="U11" s="44">
        <v>4</v>
      </c>
      <c r="V11" s="44">
        <v>0.5</v>
      </c>
      <c r="W11" s="44" t="s">
        <v>793</v>
      </c>
      <c r="X11" s="44" t="s">
        <v>793</v>
      </c>
      <c r="Y11" s="44">
        <v>6</v>
      </c>
      <c r="Z11" s="44">
        <v>6</v>
      </c>
      <c r="AA11" s="44">
        <v>6</v>
      </c>
      <c r="AB11" s="44">
        <v>6</v>
      </c>
      <c r="AC11" s="44">
        <v>5</v>
      </c>
      <c r="AD11" s="44">
        <v>5</v>
      </c>
      <c r="AE11" s="44">
        <v>3</v>
      </c>
      <c r="AF11" s="44">
        <v>3</v>
      </c>
      <c r="AG11" s="44">
        <v>3</v>
      </c>
      <c r="AH11" s="44">
        <v>3</v>
      </c>
      <c r="AI11" s="142"/>
      <c r="AJ11" s="136"/>
      <c r="AK11" s="136"/>
      <c r="AL11" s="136"/>
      <c r="AM11" s="136"/>
      <c r="AO11" s="122">
        <f t="shared" si="2"/>
        <v>0</v>
      </c>
      <c r="AP11" s="122">
        <f t="shared" si="3"/>
        <v>270</v>
      </c>
      <c r="AQ11" s="122">
        <f t="shared" si="4"/>
        <v>0</v>
      </c>
      <c r="AR11" s="122">
        <f t="shared" si="5"/>
        <v>10</v>
      </c>
      <c r="AS11" s="122">
        <f t="shared" si="6"/>
        <v>10</v>
      </c>
      <c r="AT11" s="122">
        <f t="shared" si="7"/>
        <v>10</v>
      </c>
      <c r="AU11" s="122">
        <f t="shared" si="8"/>
        <v>10</v>
      </c>
      <c r="AV11" s="122">
        <f t="shared" si="9"/>
        <v>10</v>
      </c>
      <c r="AW11" s="122">
        <f t="shared" si="10"/>
        <v>10</v>
      </c>
      <c r="AX11" s="122">
        <f t="shared" si="11"/>
        <v>10</v>
      </c>
      <c r="AY11" s="122">
        <f t="shared" si="12"/>
        <v>10</v>
      </c>
      <c r="AZ11" s="122">
        <f t="shared" si="13"/>
        <v>10</v>
      </c>
      <c r="BA11" s="122">
        <f t="shared" si="14"/>
        <v>10</v>
      </c>
      <c r="BB11" s="122">
        <f t="shared" si="15"/>
        <v>10</v>
      </c>
      <c r="BC11" s="122">
        <f t="shared" si="16"/>
        <v>10</v>
      </c>
      <c r="BD11" s="122">
        <f t="shared" si="17"/>
        <v>10</v>
      </c>
      <c r="BE11" s="122">
        <f t="shared" si="18"/>
        <v>10</v>
      </c>
      <c r="BF11" s="122">
        <f t="shared" si="19"/>
        <v>10</v>
      </c>
      <c r="BG11" s="122">
        <f t="shared" si="20"/>
        <v>10</v>
      </c>
      <c r="BH11" s="122">
        <f t="shared" si="21"/>
        <v>10</v>
      </c>
      <c r="BI11" s="122">
        <f t="shared" si="22"/>
        <v>0</v>
      </c>
      <c r="BJ11" s="122">
        <f t="shared" si="23"/>
        <v>0</v>
      </c>
      <c r="BK11" s="122">
        <f t="shared" si="24"/>
        <v>0</v>
      </c>
      <c r="BL11" s="122">
        <f t="shared" si="25"/>
        <v>10</v>
      </c>
      <c r="BM11" s="122">
        <f t="shared" si="26"/>
        <v>10</v>
      </c>
      <c r="BN11" s="122">
        <f t="shared" si="27"/>
        <v>10</v>
      </c>
      <c r="BO11" s="122">
        <f t="shared" si="28"/>
        <v>10</v>
      </c>
      <c r="BP11" s="122">
        <f t="shared" si="29"/>
        <v>10</v>
      </c>
      <c r="BQ11" s="122">
        <f t="shared" si="30"/>
        <v>10</v>
      </c>
      <c r="BR11" s="122">
        <f t="shared" si="31"/>
        <v>10</v>
      </c>
      <c r="BS11" s="122">
        <f t="shared" si="32"/>
        <v>10</v>
      </c>
      <c r="BT11" s="122">
        <f t="shared" si="33"/>
        <v>10</v>
      </c>
      <c r="BU11" s="122">
        <f t="shared" si="34"/>
        <v>10</v>
      </c>
    </row>
    <row r="12" spans="1:73" ht="30.75" customHeight="1" x14ac:dyDescent="0.25">
      <c r="A12" s="48" t="s">
        <v>126</v>
      </c>
      <c r="B12" s="146" t="s">
        <v>584</v>
      </c>
      <c r="C12" s="42" t="s">
        <v>17</v>
      </c>
      <c r="D12" s="43" t="s">
        <v>768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0</v>
      </c>
      <c r="W12" s="43">
        <v>0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 t="shared" ref="AJ12" si="39">SUM(D12:H13,K12:O13,R12:V13,Y12:AC13,AF12:AH13)/8</f>
        <v>21</v>
      </c>
      <c r="AK12" s="134">
        <f t="shared" ref="AK12" si="40">SUM(D14:H14,K14:O14,R14:V14,Y14:AC14,AF14:AH14)/8</f>
        <v>12</v>
      </c>
      <c r="AL12" s="134">
        <f t="shared" ref="AL12" si="41">SUM(I12:J14,P12:Q14,W12:X14,AD12:AE14)/8</f>
        <v>10.6875</v>
      </c>
      <c r="AM12" s="134">
        <f t="shared" ref="AM12" si="42">ROUND(SUM(D12:AI14)/8,2)</f>
        <v>43.69</v>
      </c>
      <c r="AO12" s="122" t="str">
        <f t="shared" si="2"/>
        <v xml:space="preserve">黄敏     0003755  </v>
      </c>
      <c r="AP12" s="122">
        <f t="shared" si="3"/>
        <v>275</v>
      </c>
      <c r="AQ12" s="122">
        <f t="shared" si="4"/>
        <v>0</v>
      </c>
      <c r="AR12" s="122">
        <f t="shared" si="5"/>
        <v>10</v>
      </c>
      <c r="AS12" s="122">
        <f t="shared" si="6"/>
        <v>10</v>
      </c>
      <c r="AT12" s="122">
        <f t="shared" si="7"/>
        <v>10</v>
      </c>
      <c r="AU12" s="122">
        <f t="shared" si="8"/>
        <v>10</v>
      </c>
      <c r="AV12" s="122">
        <f t="shared" si="9"/>
        <v>10</v>
      </c>
      <c r="AW12" s="122">
        <f t="shared" si="10"/>
        <v>5</v>
      </c>
      <c r="AX12" s="122">
        <f t="shared" si="11"/>
        <v>10</v>
      </c>
      <c r="AY12" s="122">
        <f t="shared" si="12"/>
        <v>10</v>
      </c>
      <c r="AZ12" s="122">
        <f t="shared" si="13"/>
        <v>10</v>
      </c>
      <c r="BA12" s="122">
        <f t="shared" si="14"/>
        <v>10</v>
      </c>
      <c r="BB12" s="122">
        <f t="shared" si="15"/>
        <v>10</v>
      </c>
      <c r="BC12" s="122">
        <f t="shared" si="16"/>
        <v>10</v>
      </c>
      <c r="BD12" s="122">
        <f t="shared" si="17"/>
        <v>10</v>
      </c>
      <c r="BE12" s="122">
        <f t="shared" si="18"/>
        <v>10</v>
      </c>
      <c r="BF12" s="122">
        <f t="shared" si="19"/>
        <v>10</v>
      </c>
      <c r="BG12" s="122">
        <f t="shared" si="20"/>
        <v>10</v>
      </c>
      <c r="BH12" s="122">
        <f t="shared" si="21"/>
        <v>10</v>
      </c>
      <c r="BI12" s="122">
        <f t="shared" si="22"/>
        <v>0</v>
      </c>
      <c r="BJ12" s="122">
        <f t="shared" si="23"/>
        <v>0</v>
      </c>
      <c r="BK12" s="122">
        <f t="shared" si="24"/>
        <v>10</v>
      </c>
      <c r="BL12" s="122">
        <f t="shared" si="25"/>
        <v>10</v>
      </c>
      <c r="BM12" s="122">
        <f t="shared" si="26"/>
        <v>10</v>
      </c>
      <c r="BN12" s="122">
        <f t="shared" si="27"/>
        <v>10</v>
      </c>
      <c r="BO12" s="122">
        <f t="shared" si="28"/>
        <v>10</v>
      </c>
      <c r="BP12" s="122">
        <f t="shared" si="29"/>
        <v>10</v>
      </c>
      <c r="BQ12" s="122">
        <f t="shared" si="30"/>
        <v>10</v>
      </c>
      <c r="BR12" s="122">
        <f t="shared" si="31"/>
        <v>10</v>
      </c>
      <c r="BS12" s="122">
        <f t="shared" si="32"/>
        <v>10</v>
      </c>
      <c r="BT12" s="122">
        <f t="shared" si="33"/>
        <v>10</v>
      </c>
      <c r="BU12" s="122">
        <f t="shared" si="34"/>
        <v>10</v>
      </c>
    </row>
    <row r="13" spans="1:73" ht="30.75" customHeight="1" x14ac:dyDescent="0.25">
      <c r="A13" s="48" t="s">
        <v>126</v>
      </c>
      <c r="B13" s="147"/>
      <c r="C13" s="42" t="s">
        <v>8</v>
      </c>
      <c r="D13" s="43" t="s">
        <v>768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0</v>
      </c>
      <c r="W13" s="43">
        <v>0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  <c r="AO13" s="122">
        <f t="shared" si="2"/>
        <v>0</v>
      </c>
      <c r="AP13" s="122">
        <f t="shared" si="3"/>
        <v>275</v>
      </c>
      <c r="AQ13" s="122">
        <f t="shared" si="4"/>
        <v>0</v>
      </c>
      <c r="AR13" s="122">
        <f t="shared" si="5"/>
        <v>10</v>
      </c>
      <c r="AS13" s="122">
        <f t="shared" si="6"/>
        <v>10</v>
      </c>
      <c r="AT13" s="122">
        <f t="shared" si="7"/>
        <v>10</v>
      </c>
      <c r="AU13" s="122">
        <f t="shared" si="8"/>
        <v>10</v>
      </c>
      <c r="AV13" s="122">
        <f t="shared" si="9"/>
        <v>10</v>
      </c>
      <c r="AW13" s="122">
        <f t="shared" si="10"/>
        <v>5</v>
      </c>
      <c r="AX13" s="122">
        <f t="shared" si="11"/>
        <v>10</v>
      </c>
      <c r="AY13" s="122">
        <f t="shared" si="12"/>
        <v>10</v>
      </c>
      <c r="AZ13" s="122">
        <f t="shared" si="13"/>
        <v>10</v>
      </c>
      <c r="BA13" s="122">
        <f t="shared" si="14"/>
        <v>10</v>
      </c>
      <c r="BB13" s="122">
        <f t="shared" si="15"/>
        <v>10</v>
      </c>
      <c r="BC13" s="122">
        <f t="shared" si="16"/>
        <v>10</v>
      </c>
      <c r="BD13" s="122">
        <f t="shared" si="17"/>
        <v>10</v>
      </c>
      <c r="BE13" s="122">
        <f t="shared" si="18"/>
        <v>10</v>
      </c>
      <c r="BF13" s="122">
        <f t="shared" si="19"/>
        <v>10</v>
      </c>
      <c r="BG13" s="122">
        <f t="shared" si="20"/>
        <v>10</v>
      </c>
      <c r="BH13" s="122">
        <f t="shared" si="21"/>
        <v>10</v>
      </c>
      <c r="BI13" s="122">
        <f t="shared" si="22"/>
        <v>0</v>
      </c>
      <c r="BJ13" s="122">
        <f t="shared" si="23"/>
        <v>0</v>
      </c>
      <c r="BK13" s="122">
        <f t="shared" si="24"/>
        <v>10</v>
      </c>
      <c r="BL13" s="122">
        <f t="shared" si="25"/>
        <v>10</v>
      </c>
      <c r="BM13" s="122">
        <f t="shared" si="26"/>
        <v>10</v>
      </c>
      <c r="BN13" s="122">
        <f t="shared" si="27"/>
        <v>10</v>
      </c>
      <c r="BO13" s="122">
        <f t="shared" si="28"/>
        <v>10</v>
      </c>
      <c r="BP13" s="122">
        <f t="shared" si="29"/>
        <v>10</v>
      </c>
      <c r="BQ13" s="122">
        <f t="shared" si="30"/>
        <v>10</v>
      </c>
      <c r="BR13" s="122">
        <f t="shared" si="31"/>
        <v>10</v>
      </c>
      <c r="BS13" s="122">
        <f t="shared" si="32"/>
        <v>10</v>
      </c>
      <c r="BT13" s="122">
        <f t="shared" si="33"/>
        <v>10</v>
      </c>
      <c r="BU13" s="122">
        <f t="shared" si="34"/>
        <v>10</v>
      </c>
    </row>
    <row r="14" spans="1:73" ht="30.75" customHeight="1" x14ac:dyDescent="0.25">
      <c r="A14" s="48" t="s">
        <v>126</v>
      </c>
      <c r="B14" s="148"/>
      <c r="C14" s="44" t="s">
        <v>4</v>
      </c>
      <c r="D14" s="44" t="s">
        <v>768</v>
      </c>
      <c r="E14" s="44">
        <v>5</v>
      </c>
      <c r="F14" s="44">
        <v>5</v>
      </c>
      <c r="G14" s="44">
        <v>4</v>
      </c>
      <c r="H14" s="44">
        <v>5</v>
      </c>
      <c r="I14" s="44">
        <v>5</v>
      </c>
      <c r="J14" s="44">
        <v>0.5</v>
      </c>
      <c r="K14" s="44">
        <v>5</v>
      </c>
      <c r="L14" s="44">
        <v>4</v>
      </c>
      <c r="M14" s="44">
        <v>4</v>
      </c>
      <c r="N14" s="44">
        <v>4</v>
      </c>
      <c r="O14" s="44">
        <v>4</v>
      </c>
      <c r="P14" s="44">
        <v>6</v>
      </c>
      <c r="Q14" s="44">
        <v>5</v>
      </c>
      <c r="R14" s="44">
        <v>4</v>
      </c>
      <c r="S14" s="44">
        <v>4</v>
      </c>
      <c r="T14" s="44">
        <v>6</v>
      </c>
      <c r="U14" s="44">
        <v>4</v>
      </c>
      <c r="V14" s="44">
        <v>0</v>
      </c>
      <c r="W14" s="44">
        <v>0</v>
      </c>
      <c r="X14" s="44">
        <v>5</v>
      </c>
      <c r="Y14" s="44">
        <v>6</v>
      </c>
      <c r="Z14" s="44">
        <v>6</v>
      </c>
      <c r="AA14" s="44">
        <v>6</v>
      </c>
      <c r="AB14" s="44">
        <v>6</v>
      </c>
      <c r="AC14" s="44">
        <v>5</v>
      </c>
      <c r="AD14" s="44">
        <v>5</v>
      </c>
      <c r="AE14" s="44">
        <v>3</v>
      </c>
      <c r="AF14" s="44">
        <v>3</v>
      </c>
      <c r="AG14" s="44">
        <v>3</v>
      </c>
      <c r="AH14" s="44">
        <v>3</v>
      </c>
      <c r="AI14" s="142"/>
      <c r="AJ14" s="136"/>
      <c r="AK14" s="136"/>
      <c r="AL14" s="136"/>
      <c r="AM14" s="136"/>
      <c r="AO14" s="122">
        <f t="shared" si="2"/>
        <v>0</v>
      </c>
      <c r="AP14" s="122">
        <f t="shared" si="3"/>
        <v>275</v>
      </c>
      <c r="AQ14" s="122">
        <f t="shared" si="4"/>
        <v>0</v>
      </c>
      <c r="AR14" s="122">
        <f t="shared" si="5"/>
        <v>10</v>
      </c>
      <c r="AS14" s="122">
        <f t="shared" si="6"/>
        <v>10</v>
      </c>
      <c r="AT14" s="122">
        <f t="shared" si="7"/>
        <v>10</v>
      </c>
      <c r="AU14" s="122">
        <f t="shared" si="8"/>
        <v>10</v>
      </c>
      <c r="AV14" s="122">
        <f t="shared" si="9"/>
        <v>10</v>
      </c>
      <c r="AW14" s="122">
        <f t="shared" si="10"/>
        <v>5</v>
      </c>
      <c r="AX14" s="122">
        <f t="shared" si="11"/>
        <v>10</v>
      </c>
      <c r="AY14" s="122">
        <f t="shared" si="12"/>
        <v>10</v>
      </c>
      <c r="AZ14" s="122">
        <f t="shared" si="13"/>
        <v>10</v>
      </c>
      <c r="BA14" s="122">
        <f t="shared" si="14"/>
        <v>10</v>
      </c>
      <c r="BB14" s="122">
        <f t="shared" si="15"/>
        <v>10</v>
      </c>
      <c r="BC14" s="122">
        <f t="shared" si="16"/>
        <v>10</v>
      </c>
      <c r="BD14" s="122">
        <f t="shared" si="17"/>
        <v>10</v>
      </c>
      <c r="BE14" s="122">
        <f t="shared" si="18"/>
        <v>10</v>
      </c>
      <c r="BF14" s="122">
        <f t="shared" si="19"/>
        <v>10</v>
      </c>
      <c r="BG14" s="122">
        <f t="shared" si="20"/>
        <v>10</v>
      </c>
      <c r="BH14" s="122">
        <f t="shared" si="21"/>
        <v>10</v>
      </c>
      <c r="BI14" s="122">
        <f t="shared" si="22"/>
        <v>0</v>
      </c>
      <c r="BJ14" s="122">
        <f t="shared" si="23"/>
        <v>0</v>
      </c>
      <c r="BK14" s="122">
        <f t="shared" si="24"/>
        <v>10</v>
      </c>
      <c r="BL14" s="122">
        <f t="shared" si="25"/>
        <v>10</v>
      </c>
      <c r="BM14" s="122">
        <f t="shared" si="26"/>
        <v>10</v>
      </c>
      <c r="BN14" s="122">
        <f t="shared" si="27"/>
        <v>10</v>
      </c>
      <c r="BO14" s="122">
        <f t="shared" si="28"/>
        <v>10</v>
      </c>
      <c r="BP14" s="122">
        <f t="shared" si="29"/>
        <v>10</v>
      </c>
      <c r="BQ14" s="122">
        <f t="shared" si="30"/>
        <v>10</v>
      </c>
      <c r="BR14" s="122">
        <f t="shared" si="31"/>
        <v>10</v>
      </c>
      <c r="BS14" s="122">
        <f t="shared" si="32"/>
        <v>10</v>
      </c>
      <c r="BT14" s="122">
        <f t="shared" si="33"/>
        <v>10</v>
      </c>
      <c r="BU14" s="122">
        <f t="shared" si="34"/>
        <v>10</v>
      </c>
    </row>
    <row r="15" spans="1:73" ht="30.75" customHeight="1" x14ac:dyDescent="0.25">
      <c r="A15" s="48" t="s">
        <v>56</v>
      </c>
      <c r="B15" s="149" t="s">
        <v>12</v>
      </c>
      <c r="C15" s="45" t="s">
        <v>7</v>
      </c>
      <c r="D15" s="43" t="s">
        <v>768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 t="shared" ref="AJ15" si="43">SUM(D15:H16,K15:O16,R15:V16,Y15:AC16,AF15:AH16)/8</f>
        <v>22</v>
      </c>
      <c r="AK15" s="134">
        <f t="shared" ref="AK15" si="44">SUM(D17:H17,K17:O17,R17:V17,Y17:AC17,AF17:AH17)/8</f>
        <v>14</v>
      </c>
      <c r="AL15" s="134">
        <f t="shared" ref="AL15" si="45">SUM(I15:J17,P15:Q17,W15:X17,AD15:AE17)/8</f>
        <v>11.875</v>
      </c>
      <c r="AM15" s="134">
        <f t="shared" ref="AM15" si="46">ROUND(SUM(D15:AI17)/8,2)</f>
        <v>47.88</v>
      </c>
      <c r="AO15" s="122" t="str">
        <f t="shared" si="2"/>
        <v>倪红0005565</v>
      </c>
      <c r="AP15" s="122">
        <f t="shared" si="3"/>
        <v>290</v>
      </c>
      <c r="AQ15" s="122">
        <f t="shared" si="4"/>
        <v>0</v>
      </c>
      <c r="AR15" s="122">
        <f t="shared" si="5"/>
        <v>10</v>
      </c>
      <c r="AS15" s="122">
        <f t="shared" si="6"/>
        <v>10</v>
      </c>
      <c r="AT15" s="122">
        <f t="shared" si="7"/>
        <v>10</v>
      </c>
      <c r="AU15" s="122">
        <f t="shared" si="8"/>
        <v>10</v>
      </c>
      <c r="AV15" s="122">
        <f t="shared" si="9"/>
        <v>10</v>
      </c>
      <c r="AW15" s="122">
        <f t="shared" si="10"/>
        <v>5</v>
      </c>
      <c r="AX15" s="122">
        <f t="shared" si="11"/>
        <v>10</v>
      </c>
      <c r="AY15" s="122">
        <f t="shared" si="12"/>
        <v>10</v>
      </c>
      <c r="AZ15" s="122">
        <f t="shared" si="13"/>
        <v>10</v>
      </c>
      <c r="BA15" s="122">
        <f t="shared" si="14"/>
        <v>10</v>
      </c>
      <c r="BB15" s="122">
        <f t="shared" si="15"/>
        <v>10</v>
      </c>
      <c r="BC15" s="122">
        <f t="shared" si="16"/>
        <v>10</v>
      </c>
      <c r="BD15" s="122">
        <f t="shared" si="17"/>
        <v>10</v>
      </c>
      <c r="BE15" s="122">
        <f t="shared" si="18"/>
        <v>10</v>
      </c>
      <c r="BF15" s="122">
        <f t="shared" si="19"/>
        <v>10</v>
      </c>
      <c r="BG15" s="122">
        <f t="shared" si="20"/>
        <v>10</v>
      </c>
      <c r="BH15" s="122">
        <f t="shared" si="21"/>
        <v>10</v>
      </c>
      <c r="BI15" s="122">
        <f t="shared" si="22"/>
        <v>10</v>
      </c>
      <c r="BJ15" s="122">
        <f t="shared" si="23"/>
        <v>10</v>
      </c>
      <c r="BK15" s="122">
        <f t="shared" si="24"/>
        <v>5</v>
      </c>
      <c r="BL15" s="122">
        <f t="shared" si="25"/>
        <v>10</v>
      </c>
      <c r="BM15" s="122">
        <f t="shared" si="26"/>
        <v>10</v>
      </c>
      <c r="BN15" s="122">
        <f t="shared" si="27"/>
        <v>10</v>
      </c>
      <c r="BO15" s="122">
        <f t="shared" si="28"/>
        <v>10</v>
      </c>
      <c r="BP15" s="122">
        <f t="shared" si="29"/>
        <v>10</v>
      </c>
      <c r="BQ15" s="122">
        <f t="shared" si="30"/>
        <v>10</v>
      </c>
      <c r="BR15" s="122">
        <f t="shared" si="31"/>
        <v>10</v>
      </c>
      <c r="BS15" s="122">
        <f t="shared" si="32"/>
        <v>10</v>
      </c>
      <c r="BT15" s="122">
        <f t="shared" si="33"/>
        <v>10</v>
      </c>
      <c r="BU15" s="122">
        <f t="shared" si="34"/>
        <v>10</v>
      </c>
    </row>
    <row r="16" spans="1:73" ht="30.75" customHeight="1" x14ac:dyDescent="0.25">
      <c r="A16" s="48" t="s">
        <v>56</v>
      </c>
      <c r="B16" s="150"/>
      <c r="C16" s="45" t="s">
        <v>8</v>
      </c>
      <c r="D16" s="43" t="s">
        <v>768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  <c r="AO16" s="122">
        <f t="shared" si="2"/>
        <v>0</v>
      </c>
      <c r="AP16" s="122">
        <f t="shared" si="3"/>
        <v>250</v>
      </c>
      <c r="AQ16" s="122">
        <f t="shared" si="4"/>
        <v>0</v>
      </c>
      <c r="AR16" s="122">
        <f t="shared" si="5"/>
        <v>10</v>
      </c>
      <c r="AS16" s="122">
        <f t="shared" si="6"/>
        <v>10</v>
      </c>
      <c r="AT16" s="122">
        <f t="shared" si="7"/>
        <v>10</v>
      </c>
      <c r="AU16" s="122">
        <f t="shared" si="8"/>
        <v>10</v>
      </c>
      <c r="AV16" s="122">
        <f t="shared" si="9"/>
        <v>10</v>
      </c>
      <c r="AW16" s="122">
        <f t="shared" si="10"/>
        <v>5</v>
      </c>
      <c r="AX16" s="122">
        <f t="shared" si="11"/>
        <v>10</v>
      </c>
      <c r="AY16" s="122">
        <f t="shared" si="12"/>
        <v>10</v>
      </c>
      <c r="AZ16" s="122">
        <f t="shared" si="13"/>
        <v>10</v>
      </c>
      <c r="BA16" s="122">
        <f t="shared" si="14"/>
        <v>10</v>
      </c>
      <c r="BB16" s="122">
        <f t="shared" si="15"/>
        <v>10</v>
      </c>
      <c r="BC16" s="122">
        <f t="shared" si="16"/>
        <v>10</v>
      </c>
      <c r="BD16" s="122">
        <f t="shared" si="17"/>
        <v>10</v>
      </c>
      <c r="BE16" s="122">
        <f t="shared" si="18"/>
        <v>5</v>
      </c>
      <c r="BF16" s="122">
        <f t="shared" si="19"/>
        <v>0</v>
      </c>
      <c r="BG16" s="122">
        <f t="shared" si="20"/>
        <v>5</v>
      </c>
      <c r="BH16" s="122">
        <f t="shared" si="21"/>
        <v>5</v>
      </c>
      <c r="BI16" s="122">
        <f t="shared" si="22"/>
        <v>5</v>
      </c>
      <c r="BJ16" s="122">
        <f t="shared" si="23"/>
        <v>5</v>
      </c>
      <c r="BK16" s="122">
        <f t="shared" si="24"/>
        <v>0</v>
      </c>
      <c r="BL16" s="122">
        <f t="shared" si="25"/>
        <v>10</v>
      </c>
      <c r="BM16" s="122">
        <f t="shared" si="26"/>
        <v>10</v>
      </c>
      <c r="BN16" s="122">
        <f t="shared" si="27"/>
        <v>10</v>
      </c>
      <c r="BO16" s="122">
        <f t="shared" si="28"/>
        <v>10</v>
      </c>
      <c r="BP16" s="122">
        <f t="shared" si="29"/>
        <v>10</v>
      </c>
      <c r="BQ16" s="122">
        <f t="shared" si="30"/>
        <v>10</v>
      </c>
      <c r="BR16" s="122">
        <f t="shared" si="31"/>
        <v>10</v>
      </c>
      <c r="BS16" s="122">
        <f t="shared" si="32"/>
        <v>10</v>
      </c>
      <c r="BT16" s="122">
        <f t="shared" si="33"/>
        <v>10</v>
      </c>
      <c r="BU16" s="122">
        <f t="shared" si="34"/>
        <v>10</v>
      </c>
    </row>
    <row r="17" spans="1:73" ht="30.75" customHeight="1" x14ac:dyDescent="0.25">
      <c r="A17" s="48" t="s">
        <v>56</v>
      </c>
      <c r="B17" s="151"/>
      <c r="C17" s="46" t="s">
        <v>4</v>
      </c>
      <c r="D17" s="44" t="s">
        <v>768</v>
      </c>
      <c r="E17" s="44">
        <v>5</v>
      </c>
      <c r="F17" s="44">
        <v>5</v>
      </c>
      <c r="G17" s="44">
        <v>4</v>
      </c>
      <c r="H17" s="44">
        <v>5</v>
      </c>
      <c r="I17" s="44">
        <v>5</v>
      </c>
      <c r="J17" s="44">
        <v>0.5</v>
      </c>
      <c r="K17" s="44">
        <v>5</v>
      </c>
      <c r="L17" s="44">
        <v>4</v>
      </c>
      <c r="M17" s="44">
        <v>6</v>
      </c>
      <c r="N17" s="44">
        <v>6</v>
      </c>
      <c r="O17" s="44">
        <v>6</v>
      </c>
      <c r="P17" s="44">
        <v>6</v>
      </c>
      <c r="Q17" s="44">
        <v>5</v>
      </c>
      <c r="R17" s="44">
        <v>6</v>
      </c>
      <c r="S17" s="44">
        <v>4</v>
      </c>
      <c r="T17" s="44">
        <v>6</v>
      </c>
      <c r="U17" s="44">
        <v>6</v>
      </c>
      <c r="V17" s="44">
        <v>6</v>
      </c>
      <c r="W17" s="44">
        <v>6</v>
      </c>
      <c r="X17" s="44">
        <v>0.5</v>
      </c>
      <c r="Y17" s="44">
        <v>6</v>
      </c>
      <c r="Z17" s="44">
        <v>6</v>
      </c>
      <c r="AA17" s="44">
        <v>6</v>
      </c>
      <c r="AB17" s="44">
        <v>6</v>
      </c>
      <c r="AC17" s="44">
        <v>5</v>
      </c>
      <c r="AD17" s="44">
        <v>5</v>
      </c>
      <c r="AE17" s="44">
        <v>3</v>
      </c>
      <c r="AF17" s="44">
        <v>3</v>
      </c>
      <c r="AG17" s="44">
        <v>3</v>
      </c>
      <c r="AH17" s="44">
        <v>3</v>
      </c>
      <c r="AI17" s="142"/>
      <c r="AJ17" s="136"/>
      <c r="AK17" s="136"/>
      <c r="AL17" s="136"/>
      <c r="AM17" s="136"/>
      <c r="AO17" s="122">
        <f t="shared" si="2"/>
        <v>0</v>
      </c>
      <c r="AP17" s="122">
        <f t="shared" si="3"/>
        <v>225</v>
      </c>
      <c r="AQ17" s="122">
        <f t="shared" si="4"/>
        <v>0</v>
      </c>
      <c r="AR17" s="122">
        <f t="shared" si="5"/>
        <v>10</v>
      </c>
      <c r="AS17" s="122">
        <f t="shared" si="6"/>
        <v>10</v>
      </c>
      <c r="AT17" s="122">
        <f t="shared" si="7"/>
        <v>10</v>
      </c>
      <c r="AU17" s="122">
        <f t="shared" si="8"/>
        <v>10</v>
      </c>
      <c r="AV17" s="122">
        <f t="shared" si="9"/>
        <v>10</v>
      </c>
      <c r="AW17" s="122">
        <f t="shared" si="10"/>
        <v>5</v>
      </c>
      <c r="AX17" s="122">
        <f t="shared" si="11"/>
        <v>10</v>
      </c>
      <c r="AY17" s="122">
        <f t="shared" si="12"/>
        <v>10</v>
      </c>
      <c r="AZ17" s="122">
        <f t="shared" si="13"/>
        <v>10</v>
      </c>
      <c r="BA17" s="122">
        <f t="shared" si="14"/>
        <v>10</v>
      </c>
      <c r="BB17" s="122">
        <f t="shared" si="15"/>
        <v>10</v>
      </c>
      <c r="BC17" s="122">
        <f t="shared" si="16"/>
        <v>10</v>
      </c>
      <c r="BD17" s="122">
        <f t="shared" si="17"/>
        <v>10</v>
      </c>
      <c r="BE17" s="122">
        <f t="shared" si="18"/>
        <v>0</v>
      </c>
      <c r="BF17" s="122">
        <f t="shared" si="19"/>
        <v>0</v>
      </c>
      <c r="BG17" s="122">
        <f t="shared" si="20"/>
        <v>0</v>
      </c>
      <c r="BH17" s="122">
        <f t="shared" si="21"/>
        <v>0</v>
      </c>
      <c r="BI17" s="122">
        <f t="shared" si="22"/>
        <v>0</v>
      </c>
      <c r="BJ17" s="122">
        <f t="shared" si="23"/>
        <v>0</v>
      </c>
      <c r="BK17" s="122">
        <f t="shared" si="24"/>
        <v>0</v>
      </c>
      <c r="BL17" s="122">
        <f t="shared" si="25"/>
        <v>10</v>
      </c>
      <c r="BM17" s="122">
        <f t="shared" si="26"/>
        <v>10</v>
      </c>
      <c r="BN17" s="122">
        <f t="shared" si="27"/>
        <v>10</v>
      </c>
      <c r="BO17" s="122">
        <f t="shared" si="28"/>
        <v>10</v>
      </c>
      <c r="BP17" s="122">
        <f t="shared" si="29"/>
        <v>10</v>
      </c>
      <c r="BQ17" s="122">
        <f t="shared" si="30"/>
        <v>10</v>
      </c>
      <c r="BR17" s="122">
        <f t="shared" si="31"/>
        <v>10</v>
      </c>
      <c r="BS17" s="122">
        <f t="shared" si="32"/>
        <v>10</v>
      </c>
      <c r="BT17" s="122">
        <f t="shared" si="33"/>
        <v>10</v>
      </c>
      <c r="BU17" s="122">
        <f t="shared" si="34"/>
        <v>10</v>
      </c>
    </row>
    <row r="18" spans="1:73" ht="30" customHeight="1" x14ac:dyDescent="0.25">
      <c r="A18" s="48" t="s">
        <v>47</v>
      </c>
      <c r="B18" s="146" t="s">
        <v>135</v>
      </c>
      <c r="C18" s="42" t="s">
        <v>7</v>
      </c>
      <c r="D18" s="43" t="s">
        <v>768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 t="s">
        <v>793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4</v>
      </c>
      <c r="AF18" s="43">
        <v>4</v>
      </c>
      <c r="AG18" s="43">
        <v>4</v>
      </c>
      <c r="AH18" s="43">
        <v>4</v>
      </c>
      <c r="AI18" s="140"/>
      <c r="AJ18" s="134">
        <f t="shared" ref="AJ18" si="47">SUM(D18:H19,K18:O19,R18:V19,Y18:AC19,AF18:AH19)/8</f>
        <v>17</v>
      </c>
      <c r="AK18" s="134">
        <f t="shared" ref="AK18" si="48">SUM(D20:H20,K20:O20,R20:V20,Y20:AC20,AF20:AH20)/8</f>
        <v>9.5</v>
      </c>
      <c r="AL18" s="134">
        <f t="shared" ref="AL18" si="49">SUM(I18:J20,P18:Q20,W18:X20,AD18:AE20)/8</f>
        <v>8.25</v>
      </c>
      <c r="AM18" s="134">
        <f t="shared" ref="AM18" si="50">ROUND(SUM(D18:AI20)/8,2)</f>
        <v>34.75</v>
      </c>
      <c r="AO18" s="122" t="str">
        <f t="shared" si="2"/>
        <v>吴雪梅0007129</v>
      </c>
      <c r="AP18" s="122">
        <f t="shared" si="3"/>
        <v>220</v>
      </c>
      <c r="AQ18" s="122">
        <f t="shared" si="4"/>
        <v>0</v>
      </c>
      <c r="AR18" s="122">
        <f t="shared" si="5"/>
        <v>10</v>
      </c>
      <c r="AS18" s="122">
        <f t="shared" si="6"/>
        <v>10</v>
      </c>
      <c r="AT18" s="122">
        <f t="shared" si="7"/>
        <v>10</v>
      </c>
      <c r="AU18" s="122">
        <f t="shared" si="8"/>
        <v>10</v>
      </c>
      <c r="AV18" s="122">
        <f t="shared" si="9"/>
        <v>10</v>
      </c>
      <c r="AW18" s="122">
        <f t="shared" si="10"/>
        <v>5</v>
      </c>
      <c r="AX18" s="122">
        <f t="shared" si="11"/>
        <v>10</v>
      </c>
      <c r="AY18" s="122">
        <f t="shared" si="12"/>
        <v>10</v>
      </c>
      <c r="AZ18" s="122">
        <f t="shared" si="13"/>
        <v>10</v>
      </c>
      <c r="BA18" s="122">
        <f t="shared" si="14"/>
        <v>10</v>
      </c>
      <c r="BB18" s="122">
        <f t="shared" si="15"/>
        <v>10</v>
      </c>
      <c r="BC18" s="122">
        <f t="shared" si="16"/>
        <v>10</v>
      </c>
      <c r="BD18" s="122">
        <f t="shared" si="17"/>
        <v>5</v>
      </c>
      <c r="BE18" s="122">
        <f t="shared" si="18"/>
        <v>0</v>
      </c>
      <c r="BF18" s="122">
        <f t="shared" si="19"/>
        <v>0</v>
      </c>
      <c r="BG18" s="122">
        <f t="shared" si="20"/>
        <v>0</v>
      </c>
      <c r="BH18" s="122">
        <f t="shared" si="21"/>
        <v>0</v>
      </c>
      <c r="BI18" s="122">
        <f t="shared" si="22"/>
        <v>0</v>
      </c>
      <c r="BJ18" s="122">
        <f t="shared" si="23"/>
        <v>0</v>
      </c>
      <c r="BK18" s="122">
        <f t="shared" si="24"/>
        <v>0</v>
      </c>
      <c r="BL18" s="122">
        <f t="shared" si="25"/>
        <v>10</v>
      </c>
      <c r="BM18" s="122">
        <f t="shared" si="26"/>
        <v>10</v>
      </c>
      <c r="BN18" s="122">
        <f t="shared" si="27"/>
        <v>10</v>
      </c>
      <c r="BO18" s="122">
        <f t="shared" si="28"/>
        <v>10</v>
      </c>
      <c r="BP18" s="122">
        <f t="shared" si="29"/>
        <v>10</v>
      </c>
      <c r="BQ18" s="122">
        <f t="shared" si="30"/>
        <v>10</v>
      </c>
      <c r="BR18" s="122">
        <f t="shared" si="31"/>
        <v>10</v>
      </c>
      <c r="BS18" s="122">
        <f t="shared" si="32"/>
        <v>10</v>
      </c>
      <c r="BT18" s="122">
        <f t="shared" si="33"/>
        <v>10</v>
      </c>
      <c r="BU18" s="122">
        <f t="shared" si="34"/>
        <v>10</v>
      </c>
    </row>
    <row r="19" spans="1:73" ht="30" customHeight="1" x14ac:dyDescent="0.25">
      <c r="A19" s="48" t="s">
        <v>47</v>
      </c>
      <c r="B19" s="147"/>
      <c r="C19" s="42" t="s">
        <v>8</v>
      </c>
      <c r="D19" s="43" t="s">
        <v>768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 t="s">
        <v>793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4</v>
      </c>
      <c r="AF19" s="43">
        <v>4</v>
      </c>
      <c r="AG19" s="43">
        <v>4</v>
      </c>
      <c r="AH19" s="43">
        <v>4</v>
      </c>
      <c r="AI19" s="141"/>
      <c r="AJ19" s="135"/>
      <c r="AK19" s="135"/>
      <c r="AL19" s="135"/>
      <c r="AM19" s="135"/>
      <c r="AO19" s="122">
        <f t="shared" si="2"/>
        <v>0</v>
      </c>
      <c r="AP19" s="122">
        <f t="shared" si="3"/>
        <v>220</v>
      </c>
      <c r="AQ19" s="122">
        <f t="shared" si="4"/>
        <v>0</v>
      </c>
      <c r="AR19" s="122">
        <f t="shared" si="5"/>
        <v>10</v>
      </c>
      <c r="AS19" s="122">
        <f t="shared" si="6"/>
        <v>10</v>
      </c>
      <c r="AT19" s="122">
        <f t="shared" si="7"/>
        <v>10</v>
      </c>
      <c r="AU19" s="122">
        <f t="shared" si="8"/>
        <v>10</v>
      </c>
      <c r="AV19" s="122">
        <f t="shared" si="9"/>
        <v>10</v>
      </c>
      <c r="AW19" s="122">
        <f t="shared" si="10"/>
        <v>5</v>
      </c>
      <c r="AX19" s="122">
        <f t="shared" si="11"/>
        <v>10</v>
      </c>
      <c r="AY19" s="122">
        <f t="shared" si="12"/>
        <v>10</v>
      </c>
      <c r="AZ19" s="122">
        <f t="shared" si="13"/>
        <v>10</v>
      </c>
      <c r="BA19" s="122">
        <f t="shared" si="14"/>
        <v>10</v>
      </c>
      <c r="BB19" s="122">
        <f t="shared" si="15"/>
        <v>10</v>
      </c>
      <c r="BC19" s="122">
        <f t="shared" si="16"/>
        <v>10</v>
      </c>
      <c r="BD19" s="122">
        <f t="shared" si="17"/>
        <v>5</v>
      </c>
      <c r="BE19" s="122">
        <f t="shared" si="18"/>
        <v>0</v>
      </c>
      <c r="BF19" s="122">
        <f t="shared" si="19"/>
        <v>0</v>
      </c>
      <c r="BG19" s="122">
        <f t="shared" si="20"/>
        <v>0</v>
      </c>
      <c r="BH19" s="122">
        <f t="shared" si="21"/>
        <v>0</v>
      </c>
      <c r="BI19" s="122">
        <f t="shared" si="22"/>
        <v>0</v>
      </c>
      <c r="BJ19" s="122">
        <f t="shared" si="23"/>
        <v>0</v>
      </c>
      <c r="BK19" s="122">
        <f t="shared" si="24"/>
        <v>0</v>
      </c>
      <c r="BL19" s="122">
        <f t="shared" si="25"/>
        <v>10</v>
      </c>
      <c r="BM19" s="122">
        <f t="shared" si="26"/>
        <v>10</v>
      </c>
      <c r="BN19" s="122">
        <f t="shared" si="27"/>
        <v>10</v>
      </c>
      <c r="BO19" s="122">
        <f t="shared" si="28"/>
        <v>10</v>
      </c>
      <c r="BP19" s="122">
        <f t="shared" si="29"/>
        <v>10</v>
      </c>
      <c r="BQ19" s="122">
        <f t="shared" si="30"/>
        <v>10</v>
      </c>
      <c r="BR19" s="122">
        <f t="shared" si="31"/>
        <v>10</v>
      </c>
      <c r="BS19" s="122">
        <f t="shared" si="32"/>
        <v>10</v>
      </c>
      <c r="BT19" s="122">
        <f t="shared" si="33"/>
        <v>10</v>
      </c>
      <c r="BU19" s="122">
        <f t="shared" si="34"/>
        <v>10</v>
      </c>
    </row>
    <row r="20" spans="1:73" ht="30" customHeight="1" x14ac:dyDescent="0.25">
      <c r="A20" s="48" t="s">
        <v>47</v>
      </c>
      <c r="B20" s="148"/>
      <c r="C20" s="44" t="s">
        <v>4</v>
      </c>
      <c r="D20" s="44" t="s">
        <v>768</v>
      </c>
      <c r="E20" s="44">
        <v>5</v>
      </c>
      <c r="F20" s="44">
        <v>5</v>
      </c>
      <c r="G20" s="44">
        <v>4</v>
      </c>
      <c r="H20" s="44">
        <v>5</v>
      </c>
      <c r="I20" s="44">
        <v>5</v>
      </c>
      <c r="J20" s="44">
        <v>0.5</v>
      </c>
      <c r="K20" s="44">
        <v>3</v>
      </c>
      <c r="L20" s="44">
        <v>4</v>
      </c>
      <c r="M20" s="44">
        <v>4</v>
      </c>
      <c r="N20" s="44">
        <v>4</v>
      </c>
      <c r="O20" s="44">
        <v>4</v>
      </c>
      <c r="P20" s="44">
        <v>4</v>
      </c>
      <c r="Q20" s="44">
        <v>0.5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 t="s">
        <v>793</v>
      </c>
      <c r="Y20" s="44">
        <v>6</v>
      </c>
      <c r="Z20" s="44">
        <v>6</v>
      </c>
      <c r="AA20" s="44">
        <v>6</v>
      </c>
      <c r="AB20" s="44">
        <v>6</v>
      </c>
      <c r="AC20" s="44">
        <v>5</v>
      </c>
      <c r="AD20" s="44">
        <v>5</v>
      </c>
      <c r="AE20" s="44">
        <v>3</v>
      </c>
      <c r="AF20" s="44">
        <v>3</v>
      </c>
      <c r="AG20" s="44">
        <v>3</v>
      </c>
      <c r="AH20" s="44">
        <v>3</v>
      </c>
      <c r="AI20" s="142"/>
      <c r="AJ20" s="136"/>
      <c r="AK20" s="136"/>
      <c r="AL20" s="136"/>
      <c r="AM20" s="136"/>
      <c r="AO20" s="122">
        <f t="shared" si="2"/>
        <v>0</v>
      </c>
      <c r="AP20" s="122">
        <f t="shared" si="3"/>
        <v>220</v>
      </c>
      <c r="AQ20" s="122">
        <f t="shared" si="4"/>
        <v>0</v>
      </c>
      <c r="AR20" s="122">
        <f t="shared" si="5"/>
        <v>10</v>
      </c>
      <c r="AS20" s="122">
        <f t="shared" si="6"/>
        <v>10</v>
      </c>
      <c r="AT20" s="122">
        <f t="shared" si="7"/>
        <v>10</v>
      </c>
      <c r="AU20" s="122">
        <f t="shared" si="8"/>
        <v>10</v>
      </c>
      <c r="AV20" s="122">
        <f t="shared" si="9"/>
        <v>10</v>
      </c>
      <c r="AW20" s="122">
        <f t="shared" si="10"/>
        <v>5</v>
      </c>
      <c r="AX20" s="122">
        <f t="shared" si="11"/>
        <v>10</v>
      </c>
      <c r="AY20" s="122">
        <f t="shared" si="12"/>
        <v>10</v>
      </c>
      <c r="AZ20" s="122">
        <f t="shared" si="13"/>
        <v>10</v>
      </c>
      <c r="BA20" s="122">
        <f t="shared" si="14"/>
        <v>10</v>
      </c>
      <c r="BB20" s="122">
        <f t="shared" si="15"/>
        <v>10</v>
      </c>
      <c r="BC20" s="122">
        <f t="shared" si="16"/>
        <v>10</v>
      </c>
      <c r="BD20" s="122">
        <f t="shared" si="17"/>
        <v>5</v>
      </c>
      <c r="BE20" s="122">
        <f t="shared" si="18"/>
        <v>0</v>
      </c>
      <c r="BF20" s="122">
        <f t="shared" si="19"/>
        <v>0</v>
      </c>
      <c r="BG20" s="122">
        <f t="shared" si="20"/>
        <v>0</v>
      </c>
      <c r="BH20" s="122">
        <f t="shared" si="21"/>
        <v>0</v>
      </c>
      <c r="BI20" s="122">
        <f t="shared" si="22"/>
        <v>0</v>
      </c>
      <c r="BJ20" s="122">
        <f t="shared" si="23"/>
        <v>0</v>
      </c>
      <c r="BK20" s="122">
        <f t="shared" si="24"/>
        <v>0</v>
      </c>
      <c r="BL20" s="122">
        <f t="shared" si="25"/>
        <v>10</v>
      </c>
      <c r="BM20" s="122">
        <f t="shared" si="26"/>
        <v>10</v>
      </c>
      <c r="BN20" s="122">
        <f t="shared" si="27"/>
        <v>10</v>
      </c>
      <c r="BO20" s="122">
        <f t="shared" si="28"/>
        <v>10</v>
      </c>
      <c r="BP20" s="122">
        <f t="shared" si="29"/>
        <v>10</v>
      </c>
      <c r="BQ20" s="122">
        <f t="shared" si="30"/>
        <v>10</v>
      </c>
      <c r="BR20" s="122">
        <f t="shared" si="31"/>
        <v>10</v>
      </c>
      <c r="BS20" s="122">
        <f t="shared" si="32"/>
        <v>10</v>
      </c>
      <c r="BT20" s="122">
        <f t="shared" si="33"/>
        <v>10</v>
      </c>
      <c r="BU20" s="122">
        <f t="shared" si="34"/>
        <v>10</v>
      </c>
    </row>
    <row r="21" spans="1:73" ht="30" customHeight="1" x14ac:dyDescent="0.25">
      <c r="A21" s="48" t="s">
        <v>48</v>
      </c>
      <c r="B21" s="146" t="s">
        <v>136</v>
      </c>
      <c r="C21" s="42" t="s">
        <v>7</v>
      </c>
      <c r="D21" s="43" t="s">
        <v>768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4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>
        <v>4</v>
      </c>
      <c r="AF21" s="43">
        <v>4</v>
      </c>
      <c r="AG21" s="43">
        <v>4</v>
      </c>
      <c r="AH21" s="43">
        <v>4</v>
      </c>
      <c r="AI21" s="140"/>
      <c r="AJ21" s="134">
        <f t="shared" ref="AJ21" si="51">SUM(D21:H22,K21:O22,R21:V22,Y21:AC22,AF21:AH22)/8</f>
        <v>22</v>
      </c>
      <c r="AK21" s="134">
        <f t="shared" ref="AK21" si="52">SUM(D23:H23,K23:O23,R23:V23,Y23:AC23,AF23:AH23)/8</f>
        <v>14</v>
      </c>
      <c r="AL21" s="134">
        <f t="shared" ref="AL21" si="53">SUM(I21:J23,P21:Q23,W21:X23,AD21:AE23)/8</f>
        <v>12.4375</v>
      </c>
      <c r="AM21" s="134">
        <f t="shared" ref="AM21" si="54">ROUND(SUM(D21:AI23)/8,2)</f>
        <v>48.44</v>
      </c>
      <c r="AO21" s="122" t="str">
        <f t="shared" si="2"/>
        <v>李纯梅0007361</v>
      </c>
      <c r="AP21" s="122">
        <f t="shared" si="3"/>
        <v>295</v>
      </c>
      <c r="AQ21" s="122">
        <f t="shared" si="4"/>
        <v>0</v>
      </c>
      <c r="AR21" s="122">
        <f t="shared" si="5"/>
        <v>10</v>
      </c>
      <c r="AS21" s="122">
        <f t="shared" si="6"/>
        <v>10</v>
      </c>
      <c r="AT21" s="122">
        <f t="shared" si="7"/>
        <v>10</v>
      </c>
      <c r="AU21" s="122">
        <f t="shared" si="8"/>
        <v>10</v>
      </c>
      <c r="AV21" s="122">
        <f t="shared" si="9"/>
        <v>10</v>
      </c>
      <c r="AW21" s="122">
        <f t="shared" si="10"/>
        <v>5</v>
      </c>
      <c r="AX21" s="122">
        <f t="shared" si="11"/>
        <v>10</v>
      </c>
      <c r="AY21" s="122">
        <f t="shared" si="12"/>
        <v>10</v>
      </c>
      <c r="AZ21" s="122">
        <f t="shared" si="13"/>
        <v>10</v>
      </c>
      <c r="BA21" s="122">
        <f t="shared" si="14"/>
        <v>10</v>
      </c>
      <c r="BB21" s="122">
        <f t="shared" si="15"/>
        <v>10</v>
      </c>
      <c r="BC21" s="122">
        <f t="shared" si="16"/>
        <v>10</v>
      </c>
      <c r="BD21" s="122">
        <f t="shared" si="17"/>
        <v>10</v>
      </c>
      <c r="BE21" s="122">
        <f t="shared" si="18"/>
        <v>10</v>
      </c>
      <c r="BF21" s="122">
        <f t="shared" si="19"/>
        <v>10</v>
      </c>
      <c r="BG21" s="122">
        <f t="shared" si="20"/>
        <v>10</v>
      </c>
      <c r="BH21" s="122">
        <f t="shared" si="21"/>
        <v>10</v>
      </c>
      <c r="BI21" s="122">
        <f t="shared" si="22"/>
        <v>10</v>
      </c>
      <c r="BJ21" s="122">
        <f t="shared" si="23"/>
        <v>10</v>
      </c>
      <c r="BK21" s="122">
        <f t="shared" si="24"/>
        <v>10</v>
      </c>
      <c r="BL21" s="122">
        <f t="shared" si="25"/>
        <v>10</v>
      </c>
      <c r="BM21" s="122">
        <f t="shared" si="26"/>
        <v>10</v>
      </c>
      <c r="BN21" s="122">
        <f t="shared" si="27"/>
        <v>10</v>
      </c>
      <c r="BO21" s="122">
        <f t="shared" si="28"/>
        <v>10</v>
      </c>
      <c r="BP21" s="122">
        <f t="shared" si="29"/>
        <v>10</v>
      </c>
      <c r="BQ21" s="122">
        <f t="shared" si="30"/>
        <v>10</v>
      </c>
      <c r="BR21" s="122">
        <f t="shared" si="31"/>
        <v>10</v>
      </c>
      <c r="BS21" s="122">
        <f t="shared" si="32"/>
        <v>10</v>
      </c>
      <c r="BT21" s="122">
        <f t="shared" si="33"/>
        <v>10</v>
      </c>
      <c r="BU21" s="122">
        <f t="shared" si="34"/>
        <v>10</v>
      </c>
    </row>
    <row r="22" spans="1:73" ht="30" customHeight="1" x14ac:dyDescent="0.25">
      <c r="A22" s="48" t="s">
        <v>48</v>
      </c>
      <c r="B22" s="147"/>
      <c r="C22" s="42" t="s">
        <v>8</v>
      </c>
      <c r="D22" s="43" t="s">
        <v>768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>
        <v>4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>
        <v>4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  <c r="AO22" s="122">
        <f t="shared" si="2"/>
        <v>0</v>
      </c>
      <c r="AP22" s="122">
        <f t="shared" si="3"/>
        <v>200</v>
      </c>
      <c r="AQ22" s="122">
        <f t="shared" si="4"/>
        <v>0</v>
      </c>
      <c r="AR22" s="122">
        <f t="shared" si="5"/>
        <v>10</v>
      </c>
      <c r="AS22" s="122">
        <f t="shared" si="6"/>
        <v>5</v>
      </c>
      <c r="AT22" s="122">
        <f t="shared" si="7"/>
        <v>0</v>
      </c>
      <c r="AU22" s="122">
        <f t="shared" si="8"/>
        <v>10</v>
      </c>
      <c r="AV22" s="122">
        <f t="shared" si="9"/>
        <v>10</v>
      </c>
      <c r="AW22" s="122">
        <f t="shared" si="10"/>
        <v>5</v>
      </c>
      <c r="AX22" s="122">
        <f t="shared" si="11"/>
        <v>10</v>
      </c>
      <c r="AY22" s="122">
        <f t="shared" si="12"/>
        <v>10</v>
      </c>
      <c r="AZ22" s="122">
        <f t="shared" si="13"/>
        <v>10</v>
      </c>
      <c r="BA22" s="122">
        <f t="shared" si="14"/>
        <v>10</v>
      </c>
      <c r="BB22" s="122">
        <f t="shared" si="15"/>
        <v>10</v>
      </c>
      <c r="BC22" s="122">
        <f t="shared" si="16"/>
        <v>10</v>
      </c>
      <c r="BD22" s="122">
        <f t="shared" si="17"/>
        <v>10</v>
      </c>
      <c r="BE22" s="122">
        <f t="shared" si="18"/>
        <v>10</v>
      </c>
      <c r="BF22" s="122">
        <f t="shared" si="19"/>
        <v>10</v>
      </c>
      <c r="BG22" s="122">
        <f t="shared" si="20"/>
        <v>10</v>
      </c>
      <c r="BH22" s="122">
        <f t="shared" si="21"/>
        <v>10</v>
      </c>
      <c r="BI22" s="122">
        <f t="shared" si="22"/>
        <v>10</v>
      </c>
      <c r="BJ22" s="122">
        <f t="shared" si="23"/>
        <v>5</v>
      </c>
      <c r="BK22" s="122">
        <f t="shared" si="24"/>
        <v>5</v>
      </c>
      <c r="BL22" s="122">
        <f t="shared" si="25"/>
        <v>5</v>
      </c>
      <c r="BM22" s="122">
        <f t="shared" si="26"/>
        <v>5</v>
      </c>
      <c r="BN22" s="122">
        <f t="shared" si="27"/>
        <v>5</v>
      </c>
      <c r="BO22" s="122">
        <f t="shared" si="28"/>
        <v>5</v>
      </c>
      <c r="BP22" s="122">
        <f t="shared" si="29"/>
        <v>5</v>
      </c>
      <c r="BQ22" s="122">
        <f t="shared" si="30"/>
        <v>5</v>
      </c>
      <c r="BR22" s="122">
        <f t="shared" si="31"/>
        <v>0</v>
      </c>
      <c r="BS22" s="122">
        <f t="shared" si="32"/>
        <v>0</v>
      </c>
      <c r="BT22" s="122">
        <f t="shared" si="33"/>
        <v>0</v>
      </c>
      <c r="BU22" s="122">
        <f t="shared" si="34"/>
        <v>0</v>
      </c>
    </row>
    <row r="23" spans="1:73" ht="30" customHeight="1" x14ac:dyDescent="0.25">
      <c r="A23" s="48" t="s">
        <v>48</v>
      </c>
      <c r="B23" s="148"/>
      <c r="C23" s="44" t="s">
        <v>4</v>
      </c>
      <c r="D23" s="44" t="s">
        <v>768</v>
      </c>
      <c r="E23" s="44">
        <v>5</v>
      </c>
      <c r="F23" s="44">
        <v>5</v>
      </c>
      <c r="G23" s="44">
        <v>4</v>
      </c>
      <c r="H23" s="44">
        <v>5</v>
      </c>
      <c r="I23" s="44">
        <v>5</v>
      </c>
      <c r="J23" s="44">
        <v>0.5</v>
      </c>
      <c r="K23" s="44">
        <v>5</v>
      </c>
      <c r="L23" s="44">
        <v>4</v>
      </c>
      <c r="M23" s="44">
        <v>6</v>
      </c>
      <c r="N23" s="44">
        <v>6</v>
      </c>
      <c r="O23" s="44">
        <v>6</v>
      </c>
      <c r="P23" s="44">
        <v>6</v>
      </c>
      <c r="Q23" s="44">
        <v>5</v>
      </c>
      <c r="R23" s="44">
        <v>6</v>
      </c>
      <c r="S23" s="44">
        <v>4</v>
      </c>
      <c r="T23" s="44">
        <v>6</v>
      </c>
      <c r="U23" s="44">
        <v>6</v>
      </c>
      <c r="V23" s="44">
        <v>6</v>
      </c>
      <c r="W23" s="44">
        <v>6</v>
      </c>
      <c r="X23" s="44">
        <v>5</v>
      </c>
      <c r="Y23" s="44">
        <v>6</v>
      </c>
      <c r="Z23" s="44">
        <v>6</v>
      </c>
      <c r="AA23" s="44">
        <v>6</v>
      </c>
      <c r="AB23" s="44">
        <v>6</v>
      </c>
      <c r="AC23" s="44">
        <v>5</v>
      </c>
      <c r="AD23" s="44">
        <v>5</v>
      </c>
      <c r="AE23" s="44">
        <v>3</v>
      </c>
      <c r="AF23" s="44">
        <v>3</v>
      </c>
      <c r="AG23" s="44">
        <v>3</v>
      </c>
      <c r="AH23" s="44">
        <v>3</v>
      </c>
      <c r="AI23" s="142"/>
      <c r="AJ23" s="136"/>
      <c r="AK23" s="136"/>
      <c r="AL23" s="136"/>
      <c r="AM23" s="136"/>
      <c r="AO23" s="122">
        <f t="shared" si="2"/>
        <v>0</v>
      </c>
      <c r="AP23" s="122">
        <f t="shared" si="3"/>
        <v>160</v>
      </c>
      <c r="AQ23" s="122">
        <f t="shared" si="4"/>
        <v>0</v>
      </c>
      <c r="AR23" s="122">
        <f t="shared" si="5"/>
        <v>10</v>
      </c>
      <c r="AS23" s="122">
        <f t="shared" si="6"/>
        <v>5</v>
      </c>
      <c r="AT23" s="122">
        <f t="shared" si="7"/>
        <v>0</v>
      </c>
      <c r="AU23" s="122">
        <f t="shared" si="8"/>
        <v>10</v>
      </c>
      <c r="AV23" s="122">
        <f t="shared" si="9"/>
        <v>10</v>
      </c>
      <c r="AW23" s="122">
        <f t="shared" si="10"/>
        <v>5</v>
      </c>
      <c r="AX23" s="122">
        <f t="shared" si="11"/>
        <v>10</v>
      </c>
      <c r="AY23" s="122">
        <f t="shared" si="12"/>
        <v>10</v>
      </c>
      <c r="AZ23" s="122">
        <f t="shared" si="13"/>
        <v>10</v>
      </c>
      <c r="BA23" s="122">
        <f t="shared" si="14"/>
        <v>10</v>
      </c>
      <c r="BB23" s="122">
        <f t="shared" si="15"/>
        <v>10</v>
      </c>
      <c r="BC23" s="122">
        <f t="shared" si="16"/>
        <v>10</v>
      </c>
      <c r="BD23" s="122">
        <f t="shared" si="17"/>
        <v>10</v>
      </c>
      <c r="BE23" s="122">
        <f t="shared" si="18"/>
        <v>10</v>
      </c>
      <c r="BF23" s="122">
        <f t="shared" si="19"/>
        <v>10</v>
      </c>
      <c r="BG23" s="122">
        <f t="shared" si="20"/>
        <v>10</v>
      </c>
      <c r="BH23" s="122">
        <f t="shared" si="21"/>
        <v>10</v>
      </c>
      <c r="BI23" s="122">
        <f t="shared" si="22"/>
        <v>10</v>
      </c>
      <c r="BJ23" s="122">
        <f t="shared" si="23"/>
        <v>0</v>
      </c>
      <c r="BK23" s="122">
        <f t="shared" si="24"/>
        <v>0</v>
      </c>
      <c r="BL23" s="122">
        <f t="shared" si="25"/>
        <v>0</v>
      </c>
      <c r="BM23" s="122">
        <f t="shared" si="26"/>
        <v>0</v>
      </c>
      <c r="BN23" s="122">
        <f t="shared" si="27"/>
        <v>0</v>
      </c>
      <c r="BO23" s="122">
        <f t="shared" si="28"/>
        <v>0</v>
      </c>
      <c r="BP23" s="122">
        <f t="shared" si="29"/>
        <v>0</v>
      </c>
      <c r="BQ23" s="122">
        <f t="shared" si="30"/>
        <v>0</v>
      </c>
      <c r="BR23" s="122">
        <f t="shared" si="31"/>
        <v>0</v>
      </c>
      <c r="BS23" s="122">
        <f t="shared" si="32"/>
        <v>0</v>
      </c>
      <c r="BT23" s="122">
        <f t="shared" si="33"/>
        <v>0</v>
      </c>
      <c r="BU23" s="122">
        <f t="shared" si="34"/>
        <v>0</v>
      </c>
    </row>
    <row r="24" spans="1:73" ht="30" customHeight="1" x14ac:dyDescent="0.25">
      <c r="A24" s="48">
        <v>1902369</v>
      </c>
      <c r="B24" s="146" t="s">
        <v>117</v>
      </c>
      <c r="C24" s="42" t="s">
        <v>7</v>
      </c>
      <c r="D24" s="43" t="s">
        <v>768</v>
      </c>
      <c r="E24" s="43">
        <v>4</v>
      </c>
      <c r="F24" s="43">
        <v>0</v>
      </c>
      <c r="G24" s="43">
        <v>0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43">
        <v>4</v>
      </c>
      <c r="O24" s="43">
        <v>4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4</v>
      </c>
      <c r="W24" s="43" t="s">
        <v>793</v>
      </c>
      <c r="X24" s="43" t="s">
        <v>793</v>
      </c>
      <c r="Y24" s="43" t="s">
        <v>795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140"/>
      <c r="AJ24" s="134">
        <f t="shared" ref="AJ24" si="55">SUM(D24:H25,K24:O25,R24:V25,Y24:AC25,AF24:AH25)/8</f>
        <v>13</v>
      </c>
      <c r="AK24" s="134">
        <f t="shared" ref="AK24" si="56">SUM(D26:H26,K26:O26,R26:V26,Y26:AC26,AF26:AH26)/8</f>
        <v>7.3125</v>
      </c>
      <c r="AL24" s="134">
        <f t="shared" ref="AL24" si="57">SUM(I24:J26,P24:Q26,W24:X26,AD24:AE26)/8</f>
        <v>5.25</v>
      </c>
      <c r="AM24" s="134">
        <f t="shared" ref="AM24" si="58">ROUND(SUM(D24:AI26)/8,2)</f>
        <v>25.56</v>
      </c>
      <c r="AO24" s="122" t="str">
        <f t="shared" si="2"/>
        <v xml:space="preserve">奚月江1902369   </v>
      </c>
      <c r="AP24" s="122">
        <f t="shared" si="3"/>
        <v>150</v>
      </c>
      <c r="AQ24" s="122">
        <f t="shared" si="4"/>
        <v>0</v>
      </c>
      <c r="AR24" s="122">
        <f t="shared" si="5"/>
        <v>10</v>
      </c>
      <c r="AS24" s="122">
        <f t="shared" si="6"/>
        <v>5</v>
      </c>
      <c r="AT24" s="122">
        <f t="shared" si="7"/>
        <v>0</v>
      </c>
      <c r="AU24" s="122">
        <f t="shared" si="8"/>
        <v>10</v>
      </c>
      <c r="AV24" s="122">
        <f t="shared" si="9"/>
        <v>10</v>
      </c>
      <c r="AW24" s="122">
        <f t="shared" si="10"/>
        <v>5</v>
      </c>
      <c r="AX24" s="122">
        <f t="shared" si="11"/>
        <v>10</v>
      </c>
      <c r="AY24" s="122">
        <f t="shared" si="12"/>
        <v>10</v>
      </c>
      <c r="AZ24" s="122">
        <f t="shared" si="13"/>
        <v>10</v>
      </c>
      <c r="BA24" s="122">
        <f t="shared" si="14"/>
        <v>10</v>
      </c>
      <c r="BB24" s="122">
        <f t="shared" si="15"/>
        <v>10</v>
      </c>
      <c r="BC24" s="122">
        <f t="shared" si="16"/>
        <v>10</v>
      </c>
      <c r="BD24" s="122">
        <f t="shared" si="17"/>
        <v>5</v>
      </c>
      <c r="BE24" s="122">
        <f t="shared" si="18"/>
        <v>10</v>
      </c>
      <c r="BF24" s="122">
        <f t="shared" si="19"/>
        <v>10</v>
      </c>
      <c r="BG24" s="122">
        <f t="shared" si="20"/>
        <v>10</v>
      </c>
      <c r="BH24" s="122">
        <f t="shared" si="21"/>
        <v>10</v>
      </c>
      <c r="BI24" s="122">
        <f t="shared" si="22"/>
        <v>5</v>
      </c>
      <c r="BJ24" s="122">
        <f t="shared" si="23"/>
        <v>0</v>
      </c>
      <c r="BK24" s="122">
        <f t="shared" si="24"/>
        <v>0</v>
      </c>
      <c r="BL24" s="122">
        <f t="shared" si="25"/>
        <v>0</v>
      </c>
      <c r="BM24" s="122">
        <f t="shared" si="26"/>
        <v>0</v>
      </c>
      <c r="BN24" s="122">
        <f t="shared" si="27"/>
        <v>0</v>
      </c>
      <c r="BO24" s="122">
        <f t="shared" si="28"/>
        <v>0</v>
      </c>
      <c r="BP24" s="122">
        <f t="shared" si="29"/>
        <v>0</v>
      </c>
      <c r="BQ24" s="122">
        <f t="shared" si="30"/>
        <v>0</v>
      </c>
      <c r="BR24" s="122">
        <f t="shared" si="31"/>
        <v>0</v>
      </c>
      <c r="BS24" s="122">
        <f t="shared" si="32"/>
        <v>0</v>
      </c>
      <c r="BT24" s="122">
        <f t="shared" si="33"/>
        <v>0</v>
      </c>
      <c r="BU24" s="122">
        <f t="shared" si="34"/>
        <v>0</v>
      </c>
    </row>
    <row r="25" spans="1:73" ht="30" customHeight="1" x14ac:dyDescent="0.25">
      <c r="A25" s="48" t="s">
        <v>199</v>
      </c>
      <c r="B25" s="147"/>
      <c r="C25" s="42" t="s">
        <v>8</v>
      </c>
      <c r="D25" s="43" t="s">
        <v>768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3">
        <v>4</v>
      </c>
      <c r="M25" s="43">
        <v>4</v>
      </c>
      <c r="N25" s="43">
        <v>4</v>
      </c>
      <c r="O25" s="43">
        <v>4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4</v>
      </c>
      <c r="W25" s="43" t="s">
        <v>793</v>
      </c>
      <c r="X25" s="43" t="s">
        <v>793</v>
      </c>
      <c r="Y25" s="43" t="s">
        <v>795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141"/>
      <c r="AJ25" s="135"/>
      <c r="AK25" s="135"/>
      <c r="AL25" s="135"/>
      <c r="AM25" s="135"/>
      <c r="AO25" s="122">
        <f t="shared" si="2"/>
        <v>0</v>
      </c>
      <c r="AP25" s="122">
        <f t="shared" si="3"/>
        <v>155</v>
      </c>
      <c r="AQ25" s="122">
        <f t="shared" si="4"/>
        <v>0</v>
      </c>
      <c r="AR25" s="122">
        <f t="shared" si="5"/>
        <v>10</v>
      </c>
      <c r="AS25" s="122">
        <f t="shared" si="6"/>
        <v>10</v>
      </c>
      <c r="AT25" s="122">
        <f t="shared" si="7"/>
        <v>10</v>
      </c>
      <c r="AU25" s="122">
        <f t="shared" si="8"/>
        <v>10</v>
      </c>
      <c r="AV25" s="122">
        <f t="shared" si="9"/>
        <v>10</v>
      </c>
      <c r="AW25" s="122">
        <f t="shared" si="10"/>
        <v>5</v>
      </c>
      <c r="AX25" s="122">
        <f t="shared" si="11"/>
        <v>10</v>
      </c>
      <c r="AY25" s="122">
        <f t="shared" si="12"/>
        <v>10</v>
      </c>
      <c r="AZ25" s="122">
        <f t="shared" si="13"/>
        <v>10</v>
      </c>
      <c r="BA25" s="122">
        <f t="shared" si="14"/>
        <v>10</v>
      </c>
      <c r="BB25" s="122">
        <f t="shared" si="15"/>
        <v>10</v>
      </c>
      <c r="BC25" s="122">
        <f t="shared" si="16"/>
        <v>5</v>
      </c>
      <c r="BD25" s="122">
        <f t="shared" si="17"/>
        <v>5</v>
      </c>
      <c r="BE25" s="122">
        <f t="shared" si="18"/>
        <v>10</v>
      </c>
      <c r="BF25" s="122">
        <f t="shared" si="19"/>
        <v>5</v>
      </c>
      <c r="BG25" s="122">
        <f t="shared" si="20"/>
        <v>10</v>
      </c>
      <c r="BH25" s="122">
        <f t="shared" si="21"/>
        <v>10</v>
      </c>
      <c r="BI25" s="122">
        <f t="shared" si="22"/>
        <v>5</v>
      </c>
      <c r="BJ25" s="122">
        <f t="shared" si="23"/>
        <v>0</v>
      </c>
      <c r="BK25" s="122">
        <f t="shared" si="24"/>
        <v>0</v>
      </c>
      <c r="BL25" s="122">
        <f t="shared" si="25"/>
        <v>0</v>
      </c>
      <c r="BM25" s="122">
        <f t="shared" si="26"/>
        <v>0</v>
      </c>
      <c r="BN25" s="122">
        <f t="shared" si="27"/>
        <v>0</v>
      </c>
      <c r="BO25" s="122">
        <f t="shared" si="28"/>
        <v>0</v>
      </c>
      <c r="BP25" s="122">
        <f t="shared" si="29"/>
        <v>0</v>
      </c>
      <c r="BQ25" s="122">
        <f t="shared" si="30"/>
        <v>0</v>
      </c>
      <c r="BR25" s="122">
        <f t="shared" si="31"/>
        <v>0</v>
      </c>
      <c r="BS25" s="122">
        <f t="shared" si="32"/>
        <v>0</v>
      </c>
      <c r="BT25" s="122">
        <f t="shared" si="33"/>
        <v>0</v>
      </c>
      <c r="BU25" s="122">
        <f t="shared" si="34"/>
        <v>0</v>
      </c>
    </row>
    <row r="26" spans="1:73" ht="30" customHeight="1" x14ac:dyDescent="0.25">
      <c r="A26" s="48">
        <v>1902369</v>
      </c>
      <c r="B26" s="148"/>
      <c r="C26" s="44" t="s">
        <v>4</v>
      </c>
      <c r="D26" s="44" t="s">
        <v>768</v>
      </c>
      <c r="E26" s="44">
        <v>5</v>
      </c>
      <c r="F26" s="44">
        <v>5</v>
      </c>
      <c r="G26" s="44">
        <v>4</v>
      </c>
      <c r="H26" s="44">
        <v>5</v>
      </c>
      <c r="I26" s="44">
        <v>5</v>
      </c>
      <c r="J26" s="44">
        <v>0.5</v>
      </c>
      <c r="K26" s="44">
        <v>5</v>
      </c>
      <c r="L26" s="44">
        <v>4</v>
      </c>
      <c r="M26" s="44">
        <v>4</v>
      </c>
      <c r="N26" s="44">
        <v>4</v>
      </c>
      <c r="O26" s="44">
        <v>4</v>
      </c>
      <c r="P26" s="44">
        <v>4</v>
      </c>
      <c r="Q26" s="44">
        <v>0.5</v>
      </c>
      <c r="R26" s="44">
        <v>4</v>
      </c>
      <c r="S26" s="44">
        <v>4</v>
      </c>
      <c r="T26" s="44">
        <v>6</v>
      </c>
      <c r="U26" s="44">
        <v>4</v>
      </c>
      <c r="V26" s="44">
        <v>0.5</v>
      </c>
      <c r="W26" s="44" t="s">
        <v>793</v>
      </c>
      <c r="X26" s="44" t="s">
        <v>793</v>
      </c>
      <c r="Y26" s="44" t="s">
        <v>795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142"/>
      <c r="AJ26" s="136"/>
      <c r="AK26" s="136"/>
      <c r="AL26" s="136"/>
      <c r="AM26" s="136"/>
      <c r="AO26" s="122">
        <f t="shared" si="2"/>
        <v>0</v>
      </c>
      <c r="AP26" s="122">
        <f t="shared" si="3"/>
        <v>135</v>
      </c>
      <c r="AQ26" s="122">
        <f t="shared" si="4"/>
        <v>0</v>
      </c>
      <c r="AR26" s="122">
        <f t="shared" si="5"/>
        <v>10</v>
      </c>
      <c r="AS26" s="122">
        <f t="shared" si="6"/>
        <v>10</v>
      </c>
      <c r="AT26" s="122">
        <f t="shared" si="7"/>
        <v>10</v>
      </c>
      <c r="AU26" s="122">
        <f t="shared" si="8"/>
        <v>10</v>
      </c>
      <c r="AV26" s="122">
        <f t="shared" si="9"/>
        <v>10</v>
      </c>
      <c r="AW26" s="122">
        <f t="shared" si="10"/>
        <v>5</v>
      </c>
      <c r="AX26" s="122">
        <f t="shared" si="11"/>
        <v>10</v>
      </c>
      <c r="AY26" s="122">
        <f t="shared" si="12"/>
        <v>10</v>
      </c>
      <c r="AZ26" s="122">
        <f t="shared" si="13"/>
        <v>10</v>
      </c>
      <c r="BA26" s="122">
        <f t="shared" si="14"/>
        <v>10</v>
      </c>
      <c r="BB26" s="122">
        <f t="shared" si="15"/>
        <v>10</v>
      </c>
      <c r="BC26" s="122">
        <f t="shared" si="16"/>
        <v>0</v>
      </c>
      <c r="BD26" s="122">
        <f t="shared" si="17"/>
        <v>5</v>
      </c>
      <c r="BE26" s="122">
        <f t="shared" si="18"/>
        <v>10</v>
      </c>
      <c r="BF26" s="122">
        <f t="shared" si="19"/>
        <v>5</v>
      </c>
      <c r="BG26" s="122">
        <f t="shared" si="20"/>
        <v>5</v>
      </c>
      <c r="BH26" s="122">
        <f t="shared" si="21"/>
        <v>0</v>
      </c>
      <c r="BI26" s="122">
        <f t="shared" si="22"/>
        <v>5</v>
      </c>
      <c r="BJ26" s="122">
        <f t="shared" si="23"/>
        <v>0</v>
      </c>
      <c r="BK26" s="122">
        <f t="shared" si="24"/>
        <v>0</v>
      </c>
      <c r="BL26" s="122">
        <f t="shared" si="25"/>
        <v>0</v>
      </c>
      <c r="BM26" s="122">
        <f t="shared" si="26"/>
        <v>0</v>
      </c>
      <c r="BN26" s="122">
        <f t="shared" si="27"/>
        <v>0</v>
      </c>
      <c r="BO26" s="122">
        <f t="shared" si="28"/>
        <v>0</v>
      </c>
      <c r="BP26" s="122">
        <f t="shared" si="29"/>
        <v>0</v>
      </c>
      <c r="BQ26" s="122">
        <f t="shared" si="30"/>
        <v>0</v>
      </c>
      <c r="BR26" s="122">
        <f t="shared" si="31"/>
        <v>0</v>
      </c>
      <c r="BS26" s="122">
        <f t="shared" si="32"/>
        <v>0</v>
      </c>
      <c r="BT26" s="122">
        <f t="shared" si="33"/>
        <v>0</v>
      </c>
      <c r="BU26" s="122">
        <f t="shared" si="34"/>
        <v>0</v>
      </c>
    </row>
    <row r="27" spans="1:73" ht="30" customHeight="1" x14ac:dyDescent="0.25">
      <c r="A27" s="20">
        <v>2007224</v>
      </c>
      <c r="B27" s="146" t="s">
        <v>22</v>
      </c>
      <c r="C27" s="42" t="s">
        <v>7</v>
      </c>
      <c r="D27" s="43" t="s">
        <v>768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2</v>
      </c>
      <c r="Q27" s="43">
        <v>4</v>
      </c>
      <c r="R27" s="43">
        <v>4</v>
      </c>
      <c r="S27" s="43">
        <v>1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3</v>
      </c>
      <c r="AC27" s="43">
        <v>3.5</v>
      </c>
      <c r="AD27" s="43">
        <v>4</v>
      </c>
      <c r="AE27" s="43">
        <v>4</v>
      </c>
      <c r="AF27" s="43">
        <v>0</v>
      </c>
      <c r="AG27" s="43">
        <v>0</v>
      </c>
      <c r="AH27" s="43">
        <v>0</v>
      </c>
      <c r="AI27" s="140"/>
      <c r="AJ27" s="134">
        <f t="shared" ref="AJ27" si="59">SUM(D27:H28,K27:O28,R27:V28,Y27:AC28,AF27:AH28)/8</f>
        <v>16.9375</v>
      </c>
      <c r="AK27" s="134">
        <f t="shared" ref="AK27" si="60">SUM(D29:H29,K29:O29,R29:V29,Y29:AC29,AF29:AH29)/8</f>
        <v>9.625</v>
      </c>
      <c r="AL27" s="134">
        <f t="shared" ref="AL27" si="61">SUM(I27:J29,P27:Q29,W27:X29,AD27:AE29)/8</f>
        <v>10.9375</v>
      </c>
      <c r="AM27" s="134">
        <f t="shared" ref="AM27" si="62">ROUND(SUM(D27:AI29)/8,2)</f>
        <v>37.5</v>
      </c>
      <c r="AO27" s="122" t="str">
        <f t="shared" si="2"/>
        <v>祝广海       2007224</v>
      </c>
      <c r="AP27" s="122">
        <f t="shared" si="3"/>
        <v>215</v>
      </c>
      <c r="AQ27" s="122">
        <f t="shared" si="4"/>
        <v>0</v>
      </c>
      <c r="AR27" s="122">
        <f t="shared" si="5"/>
        <v>10</v>
      </c>
      <c r="AS27" s="122">
        <f t="shared" si="6"/>
        <v>10</v>
      </c>
      <c r="AT27" s="122">
        <f t="shared" si="7"/>
        <v>10</v>
      </c>
      <c r="AU27" s="122">
        <f t="shared" si="8"/>
        <v>10</v>
      </c>
      <c r="AV27" s="122">
        <f t="shared" si="9"/>
        <v>10</v>
      </c>
      <c r="AW27" s="122">
        <f t="shared" si="10"/>
        <v>10</v>
      </c>
      <c r="AX27" s="122">
        <f t="shared" si="11"/>
        <v>10</v>
      </c>
      <c r="AY27" s="122">
        <f t="shared" si="12"/>
        <v>10</v>
      </c>
      <c r="AZ27" s="122">
        <f t="shared" si="13"/>
        <v>10</v>
      </c>
      <c r="BA27" s="122">
        <f t="shared" si="14"/>
        <v>10</v>
      </c>
      <c r="BB27" s="122">
        <f t="shared" si="15"/>
        <v>10</v>
      </c>
      <c r="BC27" s="122">
        <f t="shared" si="16"/>
        <v>0</v>
      </c>
      <c r="BD27" s="122">
        <f t="shared" si="17"/>
        <v>10</v>
      </c>
      <c r="BE27" s="122">
        <f t="shared" si="18"/>
        <v>10</v>
      </c>
      <c r="BF27" s="122">
        <f t="shared" si="19"/>
        <v>5</v>
      </c>
      <c r="BG27" s="122">
        <f t="shared" si="20"/>
        <v>0</v>
      </c>
      <c r="BH27" s="122">
        <f t="shared" si="21"/>
        <v>0</v>
      </c>
      <c r="BI27" s="122">
        <f t="shared" si="22"/>
        <v>5</v>
      </c>
      <c r="BJ27" s="122">
        <f t="shared" si="23"/>
        <v>10</v>
      </c>
      <c r="BK27" s="122">
        <f t="shared" si="24"/>
        <v>10</v>
      </c>
      <c r="BL27" s="122">
        <f t="shared" si="25"/>
        <v>10</v>
      </c>
      <c r="BM27" s="122">
        <f t="shared" si="26"/>
        <v>10</v>
      </c>
      <c r="BN27" s="122">
        <f t="shared" si="27"/>
        <v>5</v>
      </c>
      <c r="BO27" s="122">
        <f t="shared" si="28"/>
        <v>5</v>
      </c>
      <c r="BP27" s="122">
        <f t="shared" si="29"/>
        <v>10</v>
      </c>
      <c r="BQ27" s="122">
        <f t="shared" si="30"/>
        <v>10</v>
      </c>
      <c r="BR27" s="122">
        <f t="shared" si="31"/>
        <v>5</v>
      </c>
      <c r="BS27" s="122">
        <f t="shared" si="32"/>
        <v>0</v>
      </c>
      <c r="BT27" s="122">
        <f t="shared" si="33"/>
        <v>0</v>
      </c>
      <c r="BU27" s="122">
        <f t="shared" si="34"/>
        <v>0</v>
      </c>
    </row>
    <row r="28" spans="1:73" ht="30" customHeight="1" x14ac:dyDescent="0.25">
      <c r="A28" s="20">
        <v>2007224</v>
      </c>
      <c r="B28" s="147"/>
      <c r="C28" s="42" t="s">
        <v>8</v>
      </c>
      <c r="D28" s="43" t="s">
        <v>768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0</v>
      </c>
      <c r="Q28" s="43">
        <v>4</v>
      </c>
      <c r="R28" s="43">
        <v>4</v>
      </c>
      <c r="S28" s="43">
        <v>4</v>
      </c>
      <c r="T28" s="43">
        <v>0</v>
      </c>
      <c r="U28" s="43">
        <v>0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0</v>
      </c>
      <c r="AC28" s="43">
        <v>4</v>
      </c>
      <c r="AD28" s="43">
        <v>4</v>
      </c>
      <c r="AE28" s="43">
        <v>4</v>
      </c>
      <c r="AF28" s="43">
        <v>0</v>
      </c>
      <c r="AG28" s="43">
        <v>0</v>
      </c>
      <c r="AH28" s="43">
        <v>0</v>
      </c>
      <c r="AI28" s="141"/>
      <c r="AJ28" s="135"/>
      <c r="AK28" s="135"/>
      <c r="AL28" s="135"/>
      <c r="AM28" s="135"/>
      <c r="AO28" s="122">
        <f t="shared" si="2"/>
        <v>0</v>
      </c>
      <c r="AP28" s="122">
        <f t="shared" si="3"/>
        <v>220</v>
      </c>
      <c r="AQ28" s="122">
        <f t="shared" si="4"/>
        <v>0</v>
      </c>
      <c r="AR28" s="122">
        <f t="shared" si="5"/>
        <v>10</v>
      </c>
      <c r="AS28" s="122">
        <f t="shared" si="6"/>
        <v>10</v>
      </c>
      <c r="AT28" s="122">
        <f t="shared" si="7"/>
        <v>10</v>
      </c>
      <c r="AU28" s="122">
        <f t="shared" si="8"/>
        <v>10</v>
      </c>
      <c r="AV28" s="122">
        <f t="shared" si="9"/>
        <v>10</v>
      </c>
      <c r="AW28" s="122">
        <f t="shared" si="10"/>
        <v>10</v>
      </c>
      <c r="AX28" s="122">
        <f t="shared" si="11"/>
        <v>10</v>
      </c>
      <c r="AY28" s="122">
        <f t="shared" si="12"/>
        <v>10</v>
      </c>
      <c r="AZ28" s="122">
        <f t="shared" si="13"/>
        <v>10</v>
      </c>
      <c r="BA28" s="122">
        <f t="shared" si="14"/>
        <v>10</v>
      </c>
      <c r="BB28" s="122">
        <f t="shared" si="15"/>
        <v>10</v>
      </c>
      <c r="BC28" s="122">
        <f t="shared" si="16"/>
        <v>0</v>
      </c>
      <c r="BD28" s="122">
        <f t="shared" si="17"/>
        <v>10</v>
      </c>
      <c r="BE28" s="122">
        <f t="shared" si="18"/>
        <v>10</v>
      </c>
      <c r="BF28" s="122">
        <f t="shared" si="19"/>
        <v>10</v>
      </c>
      <c r="BG28" s="122">
        <f t="shared" si="20"/>
        <v>0</v>
      </c>
      <c r="BH28" s="122">
        <f t="shared" si="21"/>
        <v>0</v>
      </c>
      <c r="BI28" s="122">
        <f t="shared" si="22"/>
        <v>5</v>
      </c>
      <c r="BJ28" s="122">
        <f t="shared" si="23"/>
        <v>10</v>
      </c>
      <c r="BK28" s="122">
        <f t="shared" si="24"/>
        <v>10</v>
      </c>
      <c r="BL28" s="122">
        <f t="shared" si="25"/>
        <v>10</v>
      </c>
      <c r="BM28" s="122">
        <f t="shared" si="26"/>
        <v>10</v>
      </c>
      <c r="BN28" s="122">
        <f t="shared" si="27"/>
        <v>5</v>
      </c>
      <c r="BO28" s="122">
        <f t="shared" si="28"/>
        <v>5</v>
      </c>
      <c r="BP28" s="122">
        <f t="shared" si="29"/>
        <v>10</v>
      </c>
      <c r="BQ28" s="122">
        <f t="shared" si="30"/>
        <v>10</v>
      </c>
      <c r="BR28" s="122">
        <f t="shared" si="31"/>
        <v>5</v>
      </c>
      <c r="BS28" s="122">
        <f t="shared" si="32"/>
        <v>0</v>
      </c>
      <c r="BT28" s="122">
        <f t="shared" si="33"/>
        <v>0</v>
      </c>
      <c r="BU28" s="122">
        <f t="shared" si="34"/>
        <v>0</v>
      </c>
    </row>
    <row r="29" spans="1:73" ht="30" customHeight="1" x14ac:dyDescent="0.25">
      <c r="A29" s="20">
        <v>2007224</v>
      </c>
      <c r="B29" s="148"/>
      <c r="C29" s="44" t="s">
        <v>4</v>
      </c>
      <c r="D29" s="44" t="s">
        <v>768</v>
      </c>
      <c r="E29" s="44">
        <v>5</v>
      </c>
      <c r="F29" s="44">
        <v>5</v>
      </c>
      <c r="G29" s="44">
        <v>5</v>
      </c>
      <c r="H29" s="44">
        <v>5</v>
      </c>
      <c r="I29" s="44">
        <v>5</v>
      </c>
      <c r="J29" s="44">
        <v>3</v>
      </c>
      <c r="K29" s="44">
        <v>5</v>
      </c>
      <c r="L29" s="44">
        <v>5</v>
      </c>
      <c r="M29" s="44">
        <v>6</v>
      </c>
      <c r="N29" s="44">
        <v>5</v>
      </c>
      <c r="O29" s="44">
        <v>4</v>
      </c>
      <c r="P29" s="44">
        <v>0</v>
      </c>
      <c r="Q29" s="44">
        <v>4</v>
      </c>
      <c r="R29" s="44">
        <v>5</v>
      </c>
      <c r="S29" s="44">
        <v>3.5</v>
      </c>
      <c r="T29" s="44">
        <v>0</v>
      </c>
      <c r="U29" s="44">
        <v>0</v>
      </c>
      <c r="V29" s="44">
        <v>0.5</v>
      </c>
      <c r="W29" s="44">
        <v>5</v>
      </c>
      <c r="X29" s="44">
        <v>6</v>
      </c>
      <c r="Y29" s="44">
        <v>6</v>
      </c>
      <c r="Z29" s="44">
        <v>6</v>
      </c>
      <c r="AA29" s="44">
        <v>0.5</v>
      </c>
      <c r="AB29" s="44">
        <v>5.5</v>
      </c>
      <c r="AC29" s="44">
        <v>5</v>
      </c>
      <c r="AD29" s="44">
        <v>6</v>
      </c>
      <c r="AE29" s="44">
        <v>0.5</v>
      </c>
      <c r="AF29" s="44">
        <v>0</v>
      </c>
      <c r="AG29" s="44">
        <v>0</v>
      </c>
      <c r="AH29" s="44">
        <v>0</v>
      </c>
      <c r="AI29" s="142"/>
      <c r="AJ29" s="136"/>
      <c r="AK29" s="136"/>
      <c r="AL29" s="136"/>
      <c r="AM29" s="136"/>
      <c r="AO29" s="122">
        <f t="shared" si="2"/>
        <v>0</v>
      </c>
      <c r="AP29" s="122">
        <f t="shared" si="3"/>
        <v>225</v>
      </c>
      <c r="AQ29" s="122">
        <f t="shared" si="4"/>
        <v>0</v>
      </c>
      <c r="AR29" s="122">
        <f t="shared" si="5"/>
        <v>10</v>
      </c>
      <c r="AS29" s="122">
        <f t="shared" si="6"/>
        <v>10</v>
      </c>
      <c r="AT29" s="122">
        <f t="shared" si="7"/>
        <v>10</v>
      </c>
      <c r="AU29" s="122">
        <f t="shared" si="8"/>
        <v>10</v>
      </c>
      <c r="AV29" s="122">
        <f t="shared" si="9"/>
        <v>10</v>
      </c>
      <c r="AW29" s="122">
        <f t="shared" si="10"/>
        <v>10</v>
      </c>
      <c r="AX29" s="122">
        <f t="shared" si="11"/>
        <v>10</v>
      </c>
      <c r="AY29" s="122">
        <f t="shared" si="12"/>
        <v>10</v>
      </c>
      <c r="AZ29" s="122">
        <f t="shared" si="13"/>
        <v>10</v>
      </c>
      <c r="BA29" s="122">
        <f t="shared" si="14"/>
        <v>10</v>
      </c>
      <c r="BB29" s="122">
        <f t="shared" si="15"/>
        <v>10</v>
      </c>
      <c r="BC29" s="122">
        <f t="shared" si="16"/>
        <v>0</v>
      </c>
      <c r="BD29" s="122">
        <f t="shared" si="17"/>
        <v>10</v>
      </c>
      <c r="BE29" s="122">
        <f t="shared" si="18"/>
        <v>10</v>
      </c>
      <c r="BF29" s="122">
        <f t="shared" si="19"/>
        <v>10</v>
      </c>
      <c r="BG29" s="122">
        <f t="shared" si="20"/>
        <v>0</v>
      </c>
      <c r="BH29" s="122">
        <f t="shared" si="21"/>
        <v>0</v>
      </c>
      <c r="BI29" s="122">
        <f t="shared" si="22"/>
        <v>5</v>
      </c>
      <c r="BJ29" s="122">
        <f t="shared" si="23"/>
        <v>10</v>
      </c>
      <c r="BK29" s="122">
        <f t="shared" si="24"/>
        <v>10</v>
      </c>
      <c r="BL29" s="122">
        <f t="shared" si="25"/>
        <v>10</v>
      </c>
      <c r="BM29" s="122">
        <f t="shared" si="26"/>
        <v>10</v>
      </c>
      <c r="BN29" s="122">
        <f t="shared" si="27"/>
        <v>5</v>
      </c>
      <c r="BO29" s="122">
        <f t="shared" si="28"/>
        <v>10</v>
      </c>
      <c r="BP29" s="122">
        <f t="shared" si="29"/>
        <v>10</v>
      </c>
      <c r="BQ29" s="122">
        <f t="shared" si="30"/>
        <v>10</v>
      </c>
      <c r="BR29" s="122">
        <f t="shared" si="31"/>
        <v>5</v>
      </c>
      <c r="BS29" s="122">
        <f t="shared" si="32"/>
        <v>0</v>
      </c>
      <c r="BT29" s="122">
        <f t="shared" si="33"/>
        <v>0</v>
      </c>
      <c r="BU29" s="122">
        <f t="shared" si="34"/>
        <v>0</v>
      </c>
    </row>
    <row r="30" spans="1:73" ht="30.75" customHeight="1" x14ac:dyDescent="0.25">
      <c r="A30" s="48" t="s">
        <v>211</v>
      </c>
      <c r="B30" s="149" t="s">
        <v>218</v>
      </c>
      <c r="C30" s="42" t="s">
        <v>7</v>
      </c>
      <c r="D30" s="43" t="s">
        <v>768</v>
      </c>
      <c r="E30" s="43">
        <v>4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4</v>
      </c>
      <c r="U30" s="43">
        <v>4</v>
      </c>
      <c r="V30" s="43">
        <v>4</v>
      </c>
      <c r="W30" s="43">
        <v>4</v>
      </c>
      <c r="X30" s="43">
        <v>4</v>
      </c>
      <c r="Y30" s="43">
        <v>4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4</v>
      </c>
      <c r="AG30" s="43">
        <v>4</v>
      </c>
      <c r="AH30" s="43">
        <v>4</v>
      </c>
      <c r="AI30" s="140"/>
      <c r="AJ30" s="134">
        <f t="shared" ref="AJ30" si="63">SUM(D30:H31,K30:O31,R30:V31,Y30:AC31,AF30:AH31)/8</f>
        <v>22</v>
      </c>
      <c r="AK30" s="134">
        <f t="shared" ref="AK30" si="64">SUM(D32:H32,K32:O32,R32:V32,Y32:AC32,AF32:AH32)/8</f>
        <v>11.8125</v>
      </c>
      <c r="AL30" s="134">
        <f t="shared" ref="AL30" si="65">SUM(I30:J32,P30:Q32,W30:X32,AD30:AE32)/8</f>
        <v>11.5</v>
      </c>
      <c r="AM30" s="134">
        <f t="shared" ref="AM30" si="66">ROUND(SUM(D30:AI32)/8,2)</f>
        <v>45.31</v>
      </c>
      <c r="AO30" s="122" t="str">
        <f t="shared" si="2"/>
        <v xml:space="preserve">董社菊   2203070 </v>
      </c>
      <c r="AP30" s="122">
        <f t="shared" si="3"/>
        <v>285</v>
      </c>
      <c r="AQ30" s="122">
        <f t="shared" si="4"/>
        <v>0</v>
      </c>
      <c r="AR30" s="122">
        <f t="shared" si="5"/>
        <v>10</v>
      </c>
      <c r="AS30" s="122">
        <f t="shared" si="6"/>
        <v>10</v>
      </c>
      <c r="AT30" s="122">
        <f t="shared" si="7"/>
        <v>10</v>
      </c>
      <c r="AU30" s="122">
        <f t="shared" si="8"/>
        <v>10</v>
      </c>
      <c r="AV30" s="122">
        <f t="shared" si="9"/>
        <v>10</v>
      </c>
      <c r="AW30" s="122">
        <f t="shared" si="10"/>
        <v>5</v>
      </c>
      <c r="AX30" s="122">
        <f t="shared" si="11"/>
        <v>10</v>
      </c>
      <c r="AY30" s="122">
        <f t="shared" si="12"/>
        <v>10</v>
      </c>
      <c r="AZ30" s="122">
        <f t="shared" si="13"/>
        <v>10</v>
      </c>
      <c r="BA30" s="122">
        <f t="shared" si="14"/>
        <v>10</v>
      </c>
      <c r="BB30" s="122">
        <f t="shared" si="15"/>
        <v>10</v>
      </c>
      <c r="BC30" s="122">
        <f t="shared" si="16"/>
        <v>10</v>
      </c>
      <c r="BD30" s="122">
        <f t="shared" si="17"/>
        <v>10</v>
      </c>
      <c r="BE30" s="122">
        <f t="shared" si="18"/>
        <v>10</v>
      </c>
      <c r="BF30" s="122">
        <f t="shared" si="19"/>
        <v>10</v>
      </c>
      <c r="BG30" s="122">
        <f t="shared" si="20"/>
        <v>10</v>
      </c>
      <c r="BH30" s="122">
        <f t="shared" si="21"/>
        <v>10</v>
      </c>
      <c r="BI30" s="122">
        <f t="shared" si="22"/>
        <v>5</v>
      </c>
      <c r="BJ30" s="122">
        <f t="shared" si="23"/>
        <v>5</v>
      </c>
      <c r="BK30" s="122">
        <f t="shared" si="24"/>
        <v>10</v>
      </c>
      <c r="BL30" s="122">
        <f t="shared" si="25"/>
        <v>10</v>
      </c>
      <c r="BM30" s="122">
        <f t="shared" si="26"/>
        <v>10</v>
      </c>
      <c r="BN30" s="122">
        <f t="shared" si="27"/>
        <v>10</v>
      </c>
      <c r="BO30" s="122">
        <f t="shared" si="28"/>
        <v>10</v>
      </c>
      <c r="BP30" s="122">
        <f t="shared" si="29"/>
        <v>10</v>
      </c>
      <c r="BQ30" s="122">
        <f t="shared" si="30"/>
        <v>10</v>
      </c>
      <c r="BR30" s="122">
        <f t="shared" si="31"/>
        <v>10</v>
      </c>
      <c r="BS30" s="122">
        <f t="shared" si="32"/>
        <v>10</v>
      </c>
      <c r="BT30" s="122">
        <f t="shared" si="33"/>
        <v>10</v>
      </c>
      <c r="BU30" s="122">
        <f t="shared" si="34"/>
        <v>10</v>
      </c>
    </row>
    <row r="31" spans="1:73" ht="30.75" customHeight="1" x14ac:dyDescent="0.25">
      <c r="A31" s="48" t="s">
        <v>211</v>
      </c>
      <c r="B31" s="150"/>
      <c r="C31" s="42" t="s">
        <v>8</v>
      </c>
      <c r="D31" s="43" t="s">
        <v>768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4</v>
      </c>
      <c r="U31" s="43">
        <v>4</v>
      </c>
      <c r="V31" s="43">
        <v>4</v>
      </c>
      <c r="W31" s="43">
        <v>4</v>
      </c>
      <c r="X31" s="43">
        <v>4</v>
      </c>
      <c r="Y31" s="43">
        <v>4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  <c r="AO31" s="122">
        <f t="shared" si="2"/>
        <v>0</v>
      </c>
      <c r="AP31" s="122">
        <f t="shared" si="3"/>
        <v>245</v>
      </c>
      <c r="AQ31" s="122">
        <f t="shared" si="4"/>
        <v>0</v>
      </c>
      <c r="AR31" s="122">
        <f t="shared" si="5"/>
        <v>10</v>
      </c>
      <c r="AS31" s="122">
        <f t="shared" si="6"/>
        <v>10</v>
      </c>
      <c r="AT31" s="122">
        <f t="shared" si="7"/>
        <v>10</v>
      </c>
      <c r="AU31" s="122">
        <f t="shared" si="8"/>
        <v>10</v>
      </c>
      <c r="AV31" s="122">
        <f t="shared" si="9"/>
        <v>10</v>
      </c>
      <c r="AW31" s="122">
        <f t="shared" si="10"/>
        <v>5</v>
      </c>
      <c r="AX31" s="122">
        <f t="shared" si="11"/>
        <v>10</v>
      </c>
      <c r="AY31" s="122">
        <f t="shared" si="12"/>
        <v>10</v>
      </c>
      <c r="AZ31" s="122">
        <f t="shared" si="13"/>
        <v>10</v>
      </c>
      <c r="BA31" s="122">
        <f t="shared" si="14"/>
        <v>10</v>
      </c>
      <c r="BB31" s="122">
        <f t="shared" si="15"/>
        <v>10</v>
      </c>
      <c r="BC31" s="122">
        <f t="shared" si="16"/>
        <v>10</v>
      </c>
      <c r="BD31" s="122">
        <f t="shared" si="17"/>
        <v>10</v>
      </c>
      <c r="BE31" s="122">
        <f t="shared" si="18"/>
        <v>10</v>
      </c>
      <c r="BF31" s="122">
        <f t="shared" si="19"/>
        <v>10</v>
      </c>
      <c r="BG31" s="122">
        <f t="shared" si="20"/>
        <v>5</v>
      </c>
      <c r="BH31" s="122">
        <f t="shared" si="21"/>
        <v>0</v>
      </c>
      <c r="BI31" s="122">
        <f t="shared" si="22"/>
        <v>0</v>
      </c>
      <c r="BJ31" s="122">
        <f t="shared" si="23"/>
        <v>0</v>
      </c>
      <c r="BK31" s="122">
        <f t="shared" si="24"/>
        <v>5</v>
      </c>
      <c r="BL31" s="122">
        <f t="shared" si="25"/>
        <v>5</v>
      </c>
      <c r="BM31" s="122">
        <f t="shared" si="26"/>
        <v>5</v>
      </c>
      <c r="BN31" s="122">
        <f t="shared" si="27"/>
        <v>10</v>
      </c>
      <c r="BO31" s="122">
        <f t="shared" si="28"/>
        <v>10</v>
      </c>
      <c r="BP31" s="122">
        <f t="shared" si="29"/>
        <v>10</v>
      </c>
      <c r="BQ31" s="122">
        <f t="shared" si="30"/>
        <v>10</v>
      </c>
      <c r="BR31" s="122">
        <f t="shared" si="31"/>
        <v>10</v>
      </c>
      <c r="BS31" s="122">
        <f t="shared" si="32"/>
        <v>10</v>
      </c>
      <c r="BT31" s="122">
        <f t="shared" si="33"/>
        <v>10</v>
      </c>
      <c r="BU31" s="122">
        <f t="shared" si="34"/>
        <v>10</v>
      </c>
    </row>
    <row r="32" spans="1:73" ht="30.75" customHeight="1" x14ac:dyDescent="0.25">
      <c r="A32" s="48" t="s">
        <v>211</v>
      </c>
      <c r="B32" s="151"/>
      <c r="C32" s="44" t="s">
        <v>4</v>
      </c>
      <c r="D32" s="44" t="s">
        <v>768</v>
      </c>
      <c r="E32" s="44">
        <v>5</v>
      </c>
      <c r="F32" s="44">
        <v>5</v>
      </c>
      <c r="G32" s="44">
        <v>4</v>
      </c>
      <c r="H32" s="44">
        <v>5</v>
      </c>
      <c r="I32" s="44">
        <v>5</v>
      </c>
      <c r="J32" s="44">
        <v>0.5</v>
      </c>
      <c r="K32" s="44">
        <v>5</v>
      </c>
      <c r="L32" s="44">
        <v>4</v>
      </c>
      <c r="M32" s="44">
        <v>4</v>
      </c>
      <c r="N32" s="44">
        <v>4</v>
      </c>
      <c r="O32" s="44">
        <v>4</v>
      </c>
      <c r="P32" s="44">
        <v>4</v>
      </c>
      <c r="Q32" s="44">
        <v>5</v>
      </c>
      <c r="R32" s="44">
        <v>4</v>
      </c>
      <c r="S32" s="44">
        <v>4</v>
      </c>
      <c r="T32" s="44">
        <v>4</v>
      </c>
      <c r="U32" s="44">
        <v>4</v>
      </c>
      <c r="V32" s="44">
        <v>0.5</v>
      </c>
      <c r="W32" s="44">
        <v>0.5</v>
      </c>
      <c r="X32" s="44">
        <v>5</v>
      </c>
      <c r="Y32" s="44">
        <v>6</v>
      </c>
      <c r="Z32" s="44">
        <v>6</v>
      </c>
      <c r="AA32" s="44">
        <v>6</v>
      </c>
      <c r="AB32" s="44">
        <v>6</v>
      </c>
      <c r="AC32" s="44">
        <v>5</v>
      </c>
      <c r="AD32" s="44">
        <v>5</v>
      </c>
      <c r="AE32" s="44">
        <v>3</v>
      </c>
      <c r="AF32" s="44">
        <v>3</v>
      </c>
      <c r="AG32" s="44">
        <v>3</v>
      </c>
      <c r="AH32" s="44">
        <v>3</v>
      </c>
      <c r="AI32" s="142"/>
      <c r="AJ32" s="136"/>
      <c r="AK32" s="136"/>
      <c r="AL32" s="136"/>
      <c r="AM32" s="136"/>
      <c r="AO32" s="122">
        <f t="shared" si="2"/>
        <v>0</v>
      </c>
      <c r="AP32" s="122">
        <f t="shared" si="3"/>
        <v>220</v>
      </c>
      <c r="AQ32" s="122">
        <f t="shared" si="4"/>
        <v>0</v>
      </c>
      <c r="AR32" s="122">
        <f t="shared" si="5"/>
        <v>10</v>
      </c>
      <c r="AS32" s="122">
        <f t="shared" si="6"/>
        <v>10</v>
      </c>
      <c r="AT32" s="122">
        <f t="shared" si="7"/>
        <v>10</v>
      </c>
      <c r="AU32" s="122">
        <f t="shared" si="8"/>
        <v>10</v>
      </c>
      <c r="AV32" s="122">
        <f t="shared" si="9"/>
        <v>10</v>
      </c>
      <c r="AW32" s="122">
        <f t="shared" si="10"/>
        <v>5</v>
      </c>
      <c r="AX32" s="122">
        <f t="shared" si="11"/>
        <v>10</v>
      </c>
      <c r="AY32" s="122">
        <f t="shared" si="12"/>
        <v>10</v>
      </c>
      <c r="AZ32" s="122">
        <f t="shared" si="13"/>
        <v>10</v>
      </c>
      <c r="BA32" s="122">
        <f t="shared" si="14"/>
        <v>10</v>
      </c>
      <c r="BB32" s="122">
        <f t="shared" si="15"/>
        <v>10</v>
      </c>
      <c r="BC32" s="122">
        <f t="shared" si="16"/>
        <v>10</v>
      </c>
      <c r="BD32" s="122">
        <f t="shared" si="17"/>
        <v>10</v>
      </c>
      <c r="BE32" s="122">
        <f t="shared" si="18"/>
        <v>10</v>
      </c>
      <c r="BF32" s="122">
        <f t="shared" si="19"/>
        <v>10</v>
      </c>
      <c r="BG32" s="122">
        <f t="shared" si="20"/>
        <v>0</v>
      </c>
      <c r="BH32" s="122">
        <f t="shared" si="21"/>
        <v>0</v>
      </c>
      <c r="BI32" s="122">
        <f t="shared" si="22"/>
        <v>0</v>
      </c>
      <c r="BJ32" s="122">
        <f t="shared" si="23"/>
        <v>0</v>
      </c>
      <c r="BK32" s="122">
        <f t="shared" si="24"/>
        <v>0</v>
      </c>
      <c r="BL32" s="122">
        <f t="shared" si="25"/>
        <v>0</v>
      </c>
      <c r="BM32" s="122">
        <f t="shared" si="26"/>
        <v>0</v>
      </c>
      <c r="BN32" s="122">
        <f t="shared" si="27"/>
        <v>10</v>
      </c>
      <c r="BO32" s="122">
        <f t="shared" si="28"/>
        <v>10</v>
      </c>
      <c r="BP32" s="122">
        <f t="shared" si="29"/>
        <v>10</v>
      </c>
      <c r="BQ32" s="122">
        <f t="shared" si="30"/>
        <v>10</v>
      </c>
      <c r="BR32" s="122">
        <f t="shared" si="31"/>
        <v>5</v>
      </c>
      <c r="BS32" s="122">
        <f t="shared" si="32"/>
        <v>10</v>
      </c>
      <c r="BT32" s="122">
        <f t="shared" si="33"/>
        <v>10</v>
      </c>
      <c r="BU32" s="122">
        <f t="shared" si="34"/>
        <v>10</v>
      </c>
    </row>
    <row r="33" spans="1:73" ht="30" customHeight="1" x14ac:dyDescent="0.25">
      <c r="A33" s="54">
        <v>2007190</v>
      </c>
      <c r="B33" s="146" t="s">
        <v>23</v>
      </c>
      <c r="C33" s="42" t="s">
        <v>7</v>
      </c>
      <c r="D33" s="43" t="s">
        <v>768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2</v>
      </c>
      <c r="U33" s="43">
        <v>0</v>
      </c>
      <c r="V33" s="43">
        <v>0</v>
      </c>
      <c r="W33" s="43">
        <v>0</v>
      </c>
      <c r="X33" s="43" t="s">
        <v>793</v>
      </c>
      <c r="Y33" s="43">
        <v>0</v>
      </c>
      <c r="Z33" s="43">
        <v>0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 t="shared" ref="AJ33" si="67">SUM(D33:H34,K33:O34,R33:V34,Y33:AC34,AF33:AH34)/8</f>
        <v>17.25</v>
      </c>
      <c r="AK33" s="134">
        <f t="shared" ref="AK33" si="68">SUM(D35:H35,K35:O35,R35:V35,Y35:AC35,AF35:AH35)/8</f>
        <v>7.75</v>
      </c>
      <c r="AL33" s="134">
        <f t="shared" ref="AL33" si="69">SUM(I33:J35,P33:Q35,W33:X35,AD33:AE35)/8</f>
        <v>6.875</v>
      </c>
      <c r="AM33" s="134">
        <f t="shared" ref="AM33" si="70">ROUND(SUM(D33:AI35)/8,2)</f>
        <v>31.88</v>
      </c>
      <c r="AO33" s="122" t="str">
        <f t="shared" si="2"/>
        <v>赖小清       2007190</v>
      </c>
      <c r="AP33" s="122">
        <f t="shared" si="3"/>
        <v>190</v>
      </c>
      <c r="AQ33" s="122">
        <f t="shared" si="4"/>
        <v>0</v>
      </c>
      <c r="AR33" s="122">
        <f t="shared" si="5"/>
        <v>10</v>
      </c>
      <c r="AS33" s="122">
        <f t="shared" si="6"/>
        <v>5</v>
      </c>
      <c r="AT33" s="122">
        <f t="shared" si="7"/>
        <v>10</v>
      </c>
      <c r="AU33" s="122">
        <f t="shared" si="8"/>
        <v>10</v>
      </c>
      <c r="AV33" s="122">
        <f t="shared" si="9"/>
        <v>5</v>
      </c>
      <c r="AW33" s="122">
        <f t="shared" si="10"/>
        <v>5</v>
      </c>
      <c r="AX33" s="122">
        <f t="shared" si="11"/>
        <v>10</v>
      </c>
      <c r="AY33" s="122">
        <f t="shared" si="12"/>
        <v>10</v>
      </c>
      <c r="AZ33" s="122">
        <f t="shared" si="13"/>
        <v>10</v>
      </c>
      <c r="BA33" s="122">
        <f t="shared" si="14"/>
        <v>10</v>
      </c>
      <c r="BB33" s="122">
        <f t="shared" si="15"/>
        <v>10</v>
      </c>
      <c r="BC33" s="122">
        <f t="shared" si="16"/>
        <v>10</v>
      </c>
      <c r="BD33" s="122">
        <f t="shared" si="17"/>
        <v>5</v>
      </c>
      <c r="BE33" s="122">
        <f t="shared" si="18"/>
        <v>10</v>
      </c>
      <c r="BF33" s="122">
        <f t="shared" si="19"/>
        <v>10</v>
      </c>
      <c r="BG33" s="122">
        <f t="shared" si="20"/>
        <v>0</v>
      </c>
      <c r="BH33" s="122">
        <f t="shared" si="21"/>
        <v>0</v>
      </c>
      <c r="BI33" s="122">
        <f t="shared" si="22"/>
        <v>0</v>
      </c>
      <c r="BJ33" s="122">
        <f t="shared" si="23"/>
        <v>0</v>
      </c>
      <c r="BK33" s="122">
        <f t="shared" si="24"/>
        <v>0</v>
      </c>
      <c r="BL33" s="122">
        <f t="shared" si="25"/>
        <v>0</v>
      </c>
      <c r="BM33" s="122">
        <f t="shared" si="26"/>
        <v>0</v>
      </c>
      <c r="BN33" s="122">
        <f t="shared" si="27"/>
        <v>10</v>
      </c>
      <c r="BO33" s="122">
        <f t="shared" si="28"/>
        <v>10</v>
      </c>
      <c r="BP33" s="122">
        <f t="shared" si="29"/>
        <v>10</v>
      </c>
      <c r="BQ33" s="122">
        <f t="shared" si="30"/>
        <v>5</v>
      </c>
      <c r="BR33" s="122">
        <f t="shared" si="31"/>
        <v>0</v>
      </c>
      <c r="BS33" s="122">
        <f t="shared" si="32"/>
        <v>10</v>
      </c>
      <c r="BT33" s="122">
        <f t="shared" si="33"/>
        <v>10</v>
      </c>
      <c r="BU33" s="122">
        <f t="shared" si="34"/>
        <v>5</v>
      </c>
    </row>
    <row r="34" spans="1:73" ht="30" customHeight="1" x14ac:dyDescent="0.25">
      <c r="A34" s="54">
        <v>2007190</v>
      </c>
      <c r="B34" s="147"/>
      <c r="C34" s="42" t="s">
        <v>8</v>
      </c>
      <c r="D34" s="43" t="s">
        <v>768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0</v>
      </c>
      <c r="U34" s="43">
        <v>0</v>
      </c>
      <c r="V34" s="43">
        <v>0</v>
      </c>
      <c r="W34" s="43">
        <v>0</v>
      </c>
      <c r="X34" s="43" t="s">
        <v>793</v>
      </c>
      <c r="Y34" s="43">
        <v>0</v>
      </c>
      <c r="Z34" s="43">
        <v>0</v>
      </c>
      <c r="AA34" s="43">
        <v>4</v>
      </c>
      <c r="AB34" s="43">
        <v>4</v>
      </c>
      <c r="AC34" s="43">
        <v>4</v>
      </c>
      <c r="AD34" s="43">
        <v>4</v>
      </c>
      <c r="AE34" s="43">
        <v>2.5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  <c r="AO34" s="122">
        <f t="shared" si="2"/>
        <v>0</v>
      </c>
      <c r="AP34" s="122">
        <f t="shared" si="3"/>
        <v>135</v>
      </c>
      <c r="AQ34" s="122">
        <f t="shared" si="4"/>
        <v>0</v>
      </c>
      <c r="AR34" s="122">
        <f t="shared" si="5"/>
        <v>10</v>
      </c>
      <c r="AS34" s="122">
        <f t="shared" si="6"/>
        <v>5</v>
      </c>
      <c r="AT34" s="122">
        <f t="shared" si="7"/>
        <v>10</v>
      </c>
      <c r="AU34" s="122">
        <f t="shared" si="8"/>
        <v>10</v>
      </c>
      <c r="AV34" s="122">
        <f t="shared" si="9"/>
        <v>5</v>
      </c>
      <c r="AW34" s="122">
        <f t="shared" si="10"/>
        <v>5</v>
      </c>
      <c r="AX34" s="122">
        <f t="shared" si="11"/>
        <v>10</v>
      </c>
      <c r="AY34" s="122">
        <f t="shared" si="12"/>
        <v>10</v>
      </c>
      <c r="AZ34" s="122">
        <f t="shared" si="13"/>
        <v>10</v>
      </c>
      <c r="BA34" s="122">
        <f t="shared" si="14"/>
        <v>10</v>
      </c>
      <c r="BB34" s="122">
        <f t="shared" si="15"/>
        <v>10</v>
      </c>
      <c r="BC34" s="122">
        <f t="shared" si="16"/>
        <v>10</v>
      </c>
      <c r="BD34" s="122">
        <f t="shared" si="17"/>
        <v>5</v>
      </c>
      <c r="BE34" s="122">
        <f t="shared" si="18"/>
        <v>10</v>
      </c>
      <c r="BF34" s="122">
        <f t="shared" si="19"/>
        <v>10</v>
      </c>
      <c r="BG34" s="122">
        <f t="shared" si="20"/>
        <v>0</v>
      </c>
      <c r="BH34" s="122">
        <f t="shared" si="21"/>
        <v>0</v>
      </c>
      <c r="BI34" s="122">
        <f t="shared" si="22"/>
        <v>0</v>
      </c>
      <c r="BJ34" s="122">
        <f t="shared" si="23"/>
        <v>0</v>
      </c>
      <c r="BK34" s="122">
        <f t="shared" si="24"/>
        <v>0</v>
      </c>
      <c r="BL34" s="122">
        <f t="shared" si="25"/>
        <v>0</v>
      </c>
      <c r="BM34" s="122">
        <f t="shared" si="26"/>
        <v>0</v>
      </c>
      <c r="BN34" s="122">
        <f t="shared" si="27"/>
        <v>5</v>
      </c>
      <c r="BO34" s="122">
        <f t="shared" si="28"/>
        <v>0</v>
      </c>
      <c r="BP34" s="122">
        <f t="shared" si="29"/>
        <v>0</v>
      </c>
      <c r="BQ34" s="122">
        <f t="shared" si="30"/>
        <v>0</v>
      </c>
      <c r="BR34" s="122">
        <f t="shared" si="31"/>
        <v>0</v>
      </c>
      <c r="BS34" s="122">
        <f t="shared" si="32"/>
        <v>0</v>
      </c>
      <c r="BT34" s="122">
        <f t="shared" si="33"/>
        <v>0</v>
      </c>
      <c r="BU34" s="122">
        <f t="shared" si="34"/>
        <v>0</v>
      </c>
    </row>
    <row r="35" spans="1:73" ht="30" customHeight="1" x14ac:dyDescent="0.25">
      <c r="A35" s="54">
        <v>2007190</v>
      </c>
      <c r="B35" s="148"/>
      <c r="C35" s="44" t="s">
        <v>4</v>
      </c>
      <c r="D35" s="44" t="s">
        <v>768</v>
      </c>
      <c r="E35" s="44">
        <v>5</v>
      </c>
      <c r="F35" s="44">
        <v>1.5</v>
      </c>
      <c r="G35" s="44">
        <v>5</v>
      </c>
      <c r="H35" s="44">
        <v>5</v>
      </c>
      <c r="I35" s="44">
        <v>1</v>
      </c>
      <c r="J35" s="44">
        <v>0.5</v>
      </c>
      <c r="K35" s="44">
        <v>4</v>
      </c>
      <c r="L35" s="44">
        <v>4</v>
      </c>
      <c r="M35" s="44">
        <v>4</v>
      </c>
      <c r="N35" s="44">
        <v>4</v>
      </c>
      <c r="O35" s="44">
        <v>4</v>
      </c>
      <c r="P35" s="44">
        <v>5</v>
      </c>
      <c r="Q35" s="44">
        <v>0.5</v>
      </c>
      <c r="R35" s="44">
        <v>3</v>
      </c>
      <c r="S35" s="44">
        <v>4</v>
      </c>
      <c r="T35" s="44">
        <v>0</v>
      </c>
      <c r="U35" s="44">
        <v>0</v>
      </c>
      <c r="V35" s="44">
        <v>0</v>
      </c>
      <c r="W35" s="44">
        <v>0</v>
      </c>
      <c r="X35" s="44" t="s">
        <v>793</v>
      </c>
      <c r="Y35" s="44">
        <v>0</v>
      </c>
      <c r="Z35" s="44">
        <v>0</v>
      </c>
      <c r="AA35" s="44">
        <v>5</v>
      </c>
      <c r="AB35" s="44">
        <v>4</v>
      </c>
      <c r="AC35" s="44">
        <v>3</v>
      </c>
      <c r="AD35" s="44">
        <v>1.5</v>
      </c>
      <c r="AE35" s="44">
        <v>0</v>
      </c>
      <c r="AF35" s="44">
        <v>3</v>
      </c>
      <c r="AG35" s="44">
        <v>3</v>
      </c>
      <c r="AH35" s="44">
        <v>0.5</v>
      </c>
      <c r="AI35" s="142"/>
      <c r="AJ35" s="136"/>
      <c r="AK35" s="136"/>
      <c r="AL35" s="136"/>
      <c r="AM35" s="136"/>
      <c r="AO35" s="122">
        <f t="shared" si="2"/>
        <v>0</v>
      </c>
      <c r="AP35" s="122">
        <f t="shared" si="3"/>
        <v>130</v>
      </c>
      <c r="AQ35" s="122">
        <f t="shared" si="4"/>
        <v>0</v>
      </c>
      <c r="AR35" s="122">
        <f t="shared" si="5"/>
        <v>10</v>
      </c>
      <c r="AS35" s="122">
        <f t="shared" si="6"/>
        <v>5</v>
      </c>
      <c r="AT35" s="122">
        <f t="shared" si="7"/>
        <v>10</v>
      </c>
      <c r="AU35" s="122">
        <f t="shared" si="8"/>
        <v>10</v>
      </c>
      <c r="AV35" s="122">
        <f t="shared" si="9"/>
        <v>5</v>
      </c>
      <c r="AW35" s="122">
        <f t="shared" si="10"/>
        <v>5</v>
      </c>
      <c r="AX35" s="122">
        <f t="shared" si="11"/>
        <v>10</v>
      </c>
      <c r="AY35" s="122">
        <f t="shared" si="12"/>
        <v>10</v>
      </c>
      <c r="AZ35" s="122">
        <f t="shared" si="13"/>
        <v>10</v>
      </c>
      <c r="BA35" s="122">
        <f t="shared" si="14"/>
        <v>10</v>
      </c>
      <c r="BB35" s="122">
        <f t="shared" si="15"/>
        <v>10</v>
      </c>
      <c r="BC35" s="122">
        <f t="shared" si="16"/>
        <v>10</v>
      </c>
      <c r="BD35" s="122">
        <f t="shared" si="17"/>
        <v>5</v>
      </c>
      <c r="BE35" s="122">
        <f t="shared" si="18"/>
        <v>10</v>
      </c>
      <c r="BF35" s="122">
        <f t="shared" si="19"/>
        <v>10</v>
      </c>
      <c r="BG35" s="122">
        <f t="shared" si="20"/>
        <v>0</v>
      </c>
      <c r="BH35" s="122">
        <f t="shared" si="21"/>
        <v>0</v>
      </c>
      <c r="BI35" s="122">
        <f t="shared" si="22"/>
        <v>0</v>
      </c>
      <c r="BJ35" s="122">
        <f t="shared" si="23"/>
        <v>0</v>
      </c>
      <c r="BK35" s="122">
        <f t="shared" si="24"/>
        <v>0</v>
      </c>
      <c r="BL35" s="122">
        <f t="shared" si="25"/>
        <v>0</v>
      </c>
      <c r="BM35" s="122">
        <f t="shared" si="26"/>
        <v>0</v>
      </c>
      <c r="BN35" s="122">
        <f t="shared" si="27"/>
        <v>0</v>
      </c>
      <c r="BO35" s="122">
        <f t="shared" si="28"/>
        <v>0</v>
      </c>
      <c r="BP35" s="122">
        <f t="shared" si="29"/>
        <v>0</v>
      </c>
      <c r="BQ35" s="122">
        <f t="shared" si="30"/>
        <v>0</v>
      </c>
      <c r="BR35" s="122">
        <f t="shared" si="31"/>
        <v>0</v>
      </c>
      <c r="BS35" s="122">
        <f t="shared" si="32"/>
        <v>0</v>
      </c>
      <c r="BT35" s="122">
        <f t="shared" si="33"/>
        <v>0</v>
      </c>
      <c r="BU35" s="122">
        <f t="shared" si="34"/>
        <v>0</v>
      </c>
    </row>
    <row r="36" spans="1:73" ht="30" customHeight="1" x14ac:dyDescent="0.25">
      <c r="A36" s="20" t="s">
        <v>233</v>
      </c>
      <c r="B36" s="146" t="s">
        <v>236</v>
      </c>
      <c r="C36" s="42" t="s">
        <v>7</v>
      </c>
      <c r="D36" s="43" t="s">
        <v>768</v>
      </c>
      <c r="E36" s="43">
        <v>4</v>
      </c>
      <c r="F36" s="43">
        <v>4</v>
      </c>
      <c r="G36" s="43">
        <v>4</v>
      </c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>
        <v>4</v>
      </c>
      <c r="T36" s="43">
        <v>4</v>
      </c>
      <c r="U36" s="43">
        <v>4</v>
      </c>
      <c r="V36" s="43">
        <v>4</v>
      </c>
      <c r="W36" s="43" t="s">
        <v>793</v>
      </c>
      <c r="X36" s="43" t="s">
        <v>793</v>
      </c>
      <c r="Y36" s="43" t="s">
        <v>795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140"/>
      <c r="AJ36" s="134">
        <f t="shared" ref="AJ36" si="71">SUM(D36:H37,K36:O37,R36:V37,Y36:AC37,AF36:AH37)/8</f>
        <v>14</v>
      </c>
      <c r="AK36" s="134">
        <f t="shared" ref="AK36" si="72">SUM(D38:H38,K38:O38,R38:V38,Y38:AC38,AF38:AH38)/8</f>
        <v>7.0625</v>
      </c>
      <c r="AL36" s="134">
        <f t="shared" ref="AL36" si="73">SUM(I36:J38,P36:Q38,W36:X38,AD36:AE38)/8</f>
        <v>5.125</v>
      </c>
      <c r="AM36" s="134">
        <f t="shared" ref="AM36" si="74">ROUND(SUM(D36:AI38)/8,2)</f>
        <v>26.19</v>
      </c>
      <c r="AO36" s="122" t="str">
        <f t="shared" si="2"/>
        <v>周雪超2204022</v>
      </c>
      <c r="AP36" s="122">
        <f t="shared" si="3"/>
        <v>165</v>
      </c>
      <c r="AQ36" s="122">
        <f t="shared" si="4"/>
        <v>0</v>
      </c>
      <c r="AR36" s="122">
        <f t="shared" si="5"/>
        <v>10</v>
      </c>
      <c r="AS36" s="122">
        <f t="shared" si="6"/>
        <v>10</v>
      </c>
      <c r="AT36" s="122">
        <f t="shared" si="7"/>
        <v>10</v>
      </c>
      <c r="AU36" s="122">
        <f t="shared" si="8"/>
        <v>10</v>
      </c>
      <c r="AV36" s="122">
        <f t="shared" si="9"/>
        <v>10</v>
      </c>
      <c r="AW36" s="122">
        <f t="shared" si="10"/>
        <v>5</v>
      </c>
      <c r="AX36" s="122">
        <f t="shared" si="11"/>
        <v>10</v>
      </c>
      <c r="AY36" s="122">
        <f t="shared" si="12"/>
        <v>10</v>
      </c>
      <c r="AZ36" s="122">
        <f t="shared" si="13"/>
        <v>10</v>
      </c>
      <c r="BA36" s="122">
        <f t="shared" si="14"/>
        <v>10</v>
      </c>
      <c r="BB36" s="122">
        <f t="shared" si="15"/>
        <v>10</v>
      </c>
      <c r="BC36" s="122">
        <f t="shared" si="16"/>
        <v>10</v>
      </c>
      <c r="BD36" s="122">
        <f t="shared" si="17"/>
        <v>5</v>
      </c>
      <c r="BE36" s="122">
        <f t="shared" si="18"/>
        <v>10</v>
      </c>
      <c r="BF36" s="122">
        <f t="shared" si="19"/>
        <v>10</v>
      </c>
      <c r="BG36" s="122">
        <f t="shared" si="20"/>
        <v>10</v>
      </c>
      <c r="BH36" s="122">
        <f t="shared" si="21"/>
        <v>10</v>
      </c>
      <c r="BI36" s="122">
        <f t="shared" si="22"/>
        <v>5</v>
      </c>
      <c r="BJ36" s="122">
        <f t="shared" si="23"/>
        <v>0</v>
      </c>
      <c r="BK36" s="122">
        <f t="shared" si="24"/>
        <v>0</v>
      </c>
      <c r="BL36" s="122">
        <f t="shared" si="25"/>
        <v>0</v>
      </c>
      <c r="BM36" s="122">
        <f t="shared" si="26"/>
        <v>0</v>
      </c>
      <c r="BN36" s="122">
        <f t="shared" si="27"/>
        <v>0</v>
      </c>
      <c r="BO36" s="122">
        <f t="shared" si="28"/>
        <v>0</v>
      </c>
      <c r="BP36" s="122">
        <f t="shared" si="29"/>
        <v>0</v>
      </c>
      <c r="BQ36" s="122">
        <f t="shared" si="30"/>
        <v>0</v>
      </c>
      <c r="BR36" s="122">
        <f t="shared" si="31"/>
        <v>0</v>
      </c>
      <c r="BS36" s="122">
        <f t="shared" si="32"/>
        <v>0</v>
      </c>
      <c r="BT36" s="122">
        <f t="shared" si="33"/>
        <v>0</v>
      </c>
      <c r="BU36" s="122">
        <f t="shared" si="34"/>
        <v>0</v>
      </c>
    </row>
    <row r="37" spans="1:73" ht="30" customHeight="1" x14ac:dyDescent="0.25">
      <c r="A37" s="20" t="s">
        <v>233</v>
      </c>
      <c r="B37" s="147"/>
      <c r="C37" s="42" t="s">
        <v>8</v>
      </c>
      <c r="D37" s="43" t="s">
        <v>768</v>
      </c>
      <c r="E37" s="43">
        <v>4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>
        <v>4</v>
      </c>
      <c r="T37" s="43">
        <v>4</v>
      </c>
      <c r="U37" s="43">
        <v>4</v>
      </c>
      <c r="V37" s="43">
        <v>4</v>
      </c>
      <c r="W37" s="43" t="s">
        <v>793</v>
      </c>
      <c r="X37" s="43" t="s">
        <v>793</v>
      </c>
      <c r="Y37" s="43" t="s">
        <v>795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141"/>
      <c r="AJ37" s="135"/>
      <c r="AK37" s="135"/>
      <c r="AL37" s="135"/>
      <c r="AM37" s="135"/>
      <c r="AO37" s="122">
        <f t="shared" si="2"/>
        <v>0</v>
      </c>
      <c r="AP37" s="122">
        <f t="shared" si="3"/>
        <v>165</v>
      </c>
      <c r="AQ37" s="122">
        <f t="shared" si="4"/>
        <v>0</v>
      </c>
      <c r="AR37" s="122">
        <f t="shared" si="5"/>
        <v>10</v>
      </c>
      <c r="AS37" s="122">
        <f t="shared" si="6"/>
        <v>10</v>
      </c>
      <c r="AT37" s="122">
        <f t="shared" si="7"/>
        <v>10</v>
      </c>
      <c r="AU37" s="122">
        <f t="shared" si="8"/>
        <v>10</v>
      </c>
      <c r="AV37" s="122">
        <f t="shared" si="9"/>
        <v>10</v>
      </c>
      <c r="AW37" s="122">
        <f t="shared" si="10"/>
        <v>5</v>
      </c>
      <c r="AX37" s="122">
        <f t="shared" si="11"/>
        <v>10</v>
      </c>
      <c r="AY37" s="122">
        <f t="shared" si="12"/>
        <v>10</v>
      </c>
      <c r="AZ37" s="122">
        <f t="shared" si="13"/>
        <v>10</v>
      </c>
      <c r="BA37" s="122">
        <f t="shared" si="14"/>
        <v>10</v>
      </c>
      <c r="BB37" s="122">
        <f t="shared" si="15"/>
        <v>10</v>
      </c>
      <c r="BC37" s="122">
        <f t="shared" si="16"/>
        <v>10</v>
      </c>
      <c r="BD37" s="122">
        <f t="shared" si="17"/>
        <v>5</v>
      </c>
      <c r="BE37" s="122">
        <f t="shared" si="18"/>
        <v>10</v>
      </c>
      <c r="BF37" s="122">
        <f t="shared" si="19"/>
        <v>10</v>
      </c>
      <c r="BG37" s="122">
        <f t="shared" si="20"/>
        <v>10</v>
      </c>
      <c r="BH37" s="122">
        <f t="shared" si="21"/>
        <v>10</v>
      </c>
      <c r="BI37" s="122">
        <f t="shared" si="22"/>
        <v>5</v>
      </c>
      <c r="BJ37" s="122">
        <f t="shared" si="23"/>
        <v>0</v>
      </c>
      <c r="BK37" s="122">
        <f t="shared" si="24"/>
        <v>0</v>
      </c>
      <c r="BL37" s="122">
        <f t="shared" si="25"/>
        <v>0</v>
      </c>
      <c r="BM37" s="122">
        <f t="shared" si="26"/>
        <v>0</v>
      </c>
      <c r="BN37" s="122">
        <f t="shared" si="27"/>
        <v>0</v>
      </c>
      <c r="BO37" s="122">
        <f t="shared" si="28"/>
        <v>0</v>
      </c>
      <c r="BP37" s="122">
        <f t="shared" si="29"/>
        <v>0</v>
      </c>
      <c r="BQ37" s="122">
        <f t="shared" si="30"/>
        <v>0</v>
      </c>
      <c r="BR37" s="122">
        <f t="shared" si="31"/>
        <v>0</v>
      </c>
      <c r="BS37" s="122">
        <f t="shared" si="32"/>
        <v>0</v>
      </c>
      <c r="BT37" s="122">
        <f t="shared" si="33"/>
        <v>0</v>
      </c>
      <c r="BU37" s="122">
        <f t="shared" si="34"/>
        <v>0</v>
      </c>
    </row>
    <row r="38" spans="1:73" ht="30" customHeight="1" x14ac:dyDescent="0.25">
      <c r="A38" s="20" t="s">
        <v>235</v>
      </c>
      <c r="B38" s="148"/>
      <c r="C38" s="44" t="s">
        <v>4</v>
      </c>
      <c r="D38" s="44" t="s">
        <v>768</v>
      </c>
      <c r="E38" s="44">
        <v>5</v>
      </c>
      <c r="F38" s="44">
        <v>5</v>
      </c>
      <c r="G38" s="44">
        <v>4</v>
      </c>
      <c r="H38" s="44">
        <v>5</v>
      </c>
      <c r="I38" s="44">
        <v>4</v>
      </c>
      <c r="J38" s="44">
        <v>0.5</v>
      </c>
      <c r="K38" s="44">
        <v>5</v>
      </c>
      <c r="L38" s="44">
        <v>4</v>
      </c>
      <c r="M38" s="44">
        <v>4</v>
      </c>
      <c r="N38" s="44">
        <v>4</v>
      </c>
      <c r="O38" s="44">
        <v>4</v>
      </c>
      <c r="P38" s="44">
        <v>4</v>
      </c>
      <c r="Q38" s="44">
        <v>0.5</v>
      </c>
      <c r="R38" s="44">
        <v>4</v>
      </c>
      <c r="S38" s="44">
        <v>4</v>
      </c>
      <c r="T38" s="44">
        <v>4</v>
      </c>
      <c r="U38" s="44">
        <v>4</v>
      </c>
      <c r="V38" s="44">
        <v>0.5</v>
      </c>
      <c r="W38" s="44" t="s">
        <v>793</v>
      </c>
      <c r="X38" s="44" t="s">
        <v>793</v>
      </c>
      <c r="Y38" s="44" t="s">
        <v>795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142"/>
      <c r="AJ38" s="136"/>
      <c r="AK38" s="136"/>
      <c r="AL38" s="136"/>
      <c r="AM38" s="136"/>
      <c r="AO38" s="122">
        <f t="shared" ref="AO38:AO50" si="75">B38</f>
        <v>0</v>
      </c>
      <c r="AP38" s="122">
        <f t="shared" ref="AP38:AP50" si="76">SUM(AQ38:BU38)</f>
        <v>165</v>
      </c>
      <c r="AQ38" s="122">
        <f t="shared" si="4"/>
        <v>0</v>
      </c>
      <c r="AR38" s="122">
        <f t="shared" si="5"/>
        <v>10</v>
      </c>
      <c r="AS38" s="122">
        <f t="shared" si="6"/>
        <v>10</v>
      </c>
      <c r="AT38" s="122">
        <f t="shared" si="7"/>
        <v>10</v>
      </c>
      <c r="AU38" s="122">
        <f t="shared" si="8"/>
        <v>10</v>
      </c>
      <c r="AV38" s="122">
        <f t="shared" si="9"/>
        <v>10</v>
      </c>
      <c r="AW38" s="122">
        <f t="shared" si="10"/>
        <v>5</v>
      </c>
      <c r="AX38" s="122">
        <f t="shared" si="11"/>
        <v>10</v>
      </c>
      <c r="AY38" s="122">
        <f t="shared" si="12"/>
        <v>10</v>
      </c>
      <c r="AZ38" s="122">
        <f t="shared" si="13"/>
        <v>10</v>
      </c>
      <c r="BA38" s="122">
        <f t="shared" si="14"/>
        <v>10</v>
      </c>
      <c r="BB38" s="122">
        <f t="shared" si="15"/>
        <v>10</v>
      </c>
      <c r="BC38" s="122">
        <f t="shared" si="16"/>
        <v>10</v>
      </c>
      <c r="BD38" s="122">
        <f t="shared" si="17"/>
        <v>5</v>
      </c>
      <c r="BE38" s="122">
        <f t="shared" si="18"/>
        <v>10</v>
      </c>
      <c r="BF38" s="122">
        <f t="shared" si="19"/>
        <v>10</v>
      </c>
      <c r="BG38" s="122">
        <f t="shared" si="20"/>
        <v>10</v>
      </c>
      <c r="BH38" s="122">
        <f t="shared" si="21"/>
        <v>10</v>
      </c>
      <c r="BI38" s="122">
        <f t="shared" si="22"/>
        <v>5</v>
      </c>
      <c r="BJ38" s="122">
        <f t="shared" si="23"/>
        <v>0</v>
      </c>
      <c r="BK38" s="122">
        <f t="shared" si="24"/>
        <v>0</v>
      </c>
      <c r="BL38" s="122">
        <f t="shared" si="25"/>
        <v>0</v>
      </c>
      <c r="BM38" s="122">
        <f t="shared" si="26"/>
        <v>0</v>
      </c>
      <c r="BN38" s="122">
        <f t="shared" si="27"/>
        <v>0</v>
      </c>
      <c r="BO38" s="122">
        <f t="shared" si="28"/>
        <v>0</v>
      </c>
      <c r="BP38" s="122">
        <f t="shared" si="29"/>
        <v>0</v>
      </c>
      <c r="BQ38" s="122">
        <f t="shared" si="30"/>
        <v>0</v>
      </c>
      <c r="BR38" s="122">
        <f t="shared" si="31"/>
        <v>0</v>
      </c>
      <c r="BS38" s="122">
        <f t="shared" si="32"/>
        <v>0</v>
      </c>
      <c r="BT38" s="122">
        <f t="shared" si="33"/>
        <v>0</v>
      </c>
      <c r="BU38" s="122">
        <f t="shared" si="34"/>
        <v>0</v>
      </c>
    </row>
    <row r="39" spans="1:73" ht="30" customHeight="1" x14ac:dyDescent="0.25">
      <c r="A39" s="20" t="s">
        <v>272</v>
      </c>
      <c r="B39" s="152" t="s">
        <v>362</v>
      </c>
      <c r="C39" s="42" t="s">
        <v>7</v>
      </c>
      <c r="D39" s="43" t="s">
        <v>768</v>
      </c>
      <c r="E39" s="43">
        <v>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43">
        <v>4</v>
      </c>
      <c r="U39" s="43">
        <v>4</v>
      </c>
      <c r="V39" s="43">
        <v>4</v>
      </c>
      <c r="W39" s="43">
        <v>4</v>
      </c>
      <c r="X39" s="43">
        <v>3.5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4</v>
      </c>
      <c r="AE39" s="43">
        <v>4</v>
      </c>
      <c r="AF39" s="43">
        <v>4</v>
      </c>
      <c r="AG39" s="43">
        <v>4</v>
      </c>
      <c r="AH39" s="43">
        <v>4</v>
      </c>
      <c r="AI39" s="140"/>
      <c r="AJ39" s="134">
        <f t="shared" ref="AJ39" si="77">SUM(D39:H40,K39:O40,R39:V40,Y39:AC40,AF39:AH40)/8</f>
        <v>22</v>
      </c>
      <c r="AK39" s="134">
        <f t="shared" ref="AK39" si="78">SUM(D41:H41,K41:O41,R41:V41,Y41:AC41,AF41:AH41)/8</f>
        <v>12.0625</v>
      </c>
      <c r="AL39" s="134">
        <f t="shared" ref="AL39" si="79">SUM(I39:J41,P39:Q41,W39:X41,AD39:AE41)/8</f>
        <v>11.5625</v>
      </c>
      <c r="AM39" s="134">
        <f t="shared" ref="AM39" si="80">ROUND(SUM(D39:AI41)/8,2)</f>
        <v>45.63</v>
      </c>
      <c r="AO39" s="122" t="str">
        <f t="shared" si="75"/>
        <v xml:space="preserve">庞丽霞   2302173 </v>
      </c>
      <c r="AP39" s="122">
        <f t="shared" si="76"/>
        <v>285</v>
      </c>
      <c r="AQ39" s="122">
        <f t="shared" si="4"/>
        <v>0</v>
      </c>
      <c r="AR39" s="122">
        <f t="shared" si="5"/>
        <v>10</v>
      </c>
      <c r="AS39" s="122">
        <f t="shared" si="6"/>
        <v>10</v>
      </c>
      <c r="AT39" s="122">
        <f t="shared" si="7"/>
        <v>10</v>
      </c>
      <c r="AU39" s="122">
        <f t="shared" si="8"/>
        <v>10</v>
      </c>
      <c r="AV39" s="122">
        <f t="shared" si="9"/>
        <v>10</v>
      </c>
      <c r="AW39" s="122">
        <f t="shared" si="10"/>
        <v>5</v>
      </c>
      <c r="AX39" s="122">
        <f t="shared" si="11"/>
        <v>10</v>
      </c>
      <c r="AY39" s="122">
        <f t="shared" si="12"/>
        <v>10</v>
      </c>
      <c r="AZ39" s="122">
        <f t="shared" si="13"/>
        <v>10</v>
      </c>
      <c r="BA39" s="122">
        <f t="shared" si="14"/>
        <v>10</v>
      </c>
      <c r="BB39" s="122">
        <f t="shared" si="15"/>
        <v>10</v>
      </c>
      <c r="BC39" s="122">
        <f t="shared" si="16"/>
        <v>10</v>
      </c>
      <c r="BD39" s="122">
        <f t="shared" si="17"/>
        <v>5</v>
      </c>
      <c r="BE39" s="122">
        <f t="shared" si="18"/>
        <v>10</v>
      </c>
      <c r="BF39" s="122">
        <f t="shared" si="19"/>
        <v>10</v>
      </c>
      <c r="BG39" s="122">
        <f t="shared" si="20"/>
        <v>10</v>
      </c>
      <c r="BH39" s="122">
        <f t="shared" si="21"/>
        <v>5</v>
      </c>
      <c r="BI39" s="122">
        <f t="shared" si="22"/>
        <v>10</v>
      </c>
      <c r="BJ39" s="122">
        <f t="shared" si="23"/>
        <v>10</v>
      </c>
      <c r="BK39" s="122">
        <f t="shared" si="24"/>
        <v>10</v>
      </c>
      <c r="BL39" s="122">
        <f t="shared" si="25"/>
        <v>10</v>
      </c>
      <c r="BM39" s="122">
        <f t="shared" si="26"/>
        <v>10</v>
      </c>
      <c r="BN39" s="122">
        <f t="shared" si="27"/>
        <v>10</v>
      </c>
      <c r="BO39" s="122">
        <f t="shared" si="28"/>
        <v>10</v>
      </c>
      <c r="BP39" s="122">
        <f t="shared" si="29"/>
        <v>10</v>
      </c>
      <c r="BQ39" s="122">
        <f t="shared" si="30"/>
        <v>10</v>
      </c>
      <c r="BR39" s="122">
        <f t="shared" si="31"/>
        <v>10</v>
      </c>
      <c r="BS39" s="122">
        <f t="shared" si="32"/>
        <v>10</v>
      </c>
      <c r="BT39" s="122">
        <f t="shared" si="33"/>
        <v>10</v>
      </c>
      <c r="BU39" s="122">
        <f t="shared" si="34"/>
        <v>10</v>
      </c>
    </row>
    <row r="40" spans="1:73" ht="30" customHeight="1" x14ac:dyDescent="0.25">
      <c r="A40" s="20" t="s">
        <v>272</v>
      </c>
      <c r="B40" s="153"/>
      <c r="C40" s="42" t="s">
        <v>8</v>
      </c>
      <c r="D40" s="43" t="s">
        <v>768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  <c r="U40" s="43">
        <v>4</v>
      </c>
      <c r="V40" s="43">
        <v>4</v>
      </c>
      <c r="W40" s="43">
        <v>4</v>
      </c>
      <c r="X40" s="43">
        <v>4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>
        <v>4</v>
      </c>
      <c r="AF40" s="43">
        <v>4</v>
      </c>
      <c r="AG40" s="43">
        <v>4</v>
      </c>
      <c r="AH40" s="43">
        <v>4</v>
      </c>
      <c r="AI40" s="141"/>
      <c r="AJ40" s="135"/>
      <c r="AK40" s="135"/>
      <c r="AL40" s="135"/>
      <c r="AM40" s="135"/>
      <c r="AO40" s="122">
        <f t="shared" si="75"/>
        <v>0</v>
      </c>
      <c r="AP40" s="122">
        <f t="shared" si="76"/>
        <v>205</v>
      </c>
      <c r="AQ40" s="122">
        <f t="shared" si="4"/>
        <v>0</v>
      </c>
      <c r="AR40" s="122">
        <f t="shared" si="5"/>
        <v>10</v>
      </c>
      <c r="AS40" s="122">
        <f t="shared" si="6"/>
        <v>10</v>
      </c>
      <c r="AT40" s="122">
        <f t="shared" si="7"/>
        <v>10</v>
      </c>
      <c r="AU40" s="122">
        <f t="shared" si="8"/>
        <v>10</v>
      </c>
      <c r="AV40" s="122">
        <f t="shared" si="9"/>
        <v>10</v>
      </c>
      <c r="AW40" s="122">
        <f t="shared" si="10"/>
        <v>5</v>
      </c>
      <c r="AX40" s="122">
        <f t="shared" si="11"/>
        <v>10</v>
      </c>
      <c r="AY40" s="122">
        <f t="shared" si="12"/>
        <v>10</v>
      </c>
      <c r="AZ40" s="122">
        <f t="shared" si="13"/>
        <v>10</v>
      </c>
      <c r="BA40" s="122">
        <f t="shared" si="14"/>
        <v>10</v>
      </c>
      <c r="BB40" s="122">
        <f t="shared" si="15"/>
        <v>10</v>
      </c>
      <c r="BC40" s="122">
        <f t="shared" si="16"/>
        <v>10</v>
      </c>
      <c r="BD40" s="122">
        <f t="shared" si="17"/>
        <v>5</v>
      </c>
      <c r="BE40" s="122">
        <f t="shared" si="18"/>
        <v>10</v>
      </c>
      <c r="BF40" s="122">
        <f t="shared" si="19"/>
        <v>10</v>
      </c>
      <c r="BG40" s="122">
        <f t="shared" si="20"/>
        <v>10</v>
      </c>
      <c r="BH40" s="122">
        <f t="shared" si="21"/>
        <v>5</v>
      </c>
      <c r="BI40" s="122">
        <f t="shared" si="22"/>
        <v>10</v>
      </c>
      <c r="BJ40" s="122">
        <f t="shared" si="23"/>
        <v>5</v>
      </c>
      <c r="BK40" s="122">
        <f t="shared" si="24"/>
        <v>5</v>
      </c>
      <c r="BL40" s="122">
        <f t="shared" si="25"/>
        <v>5</v>
      </c>
      <c r="BM40" s="122">
        <f t="shared" si="26"/>
        <v>5</v>
      </c>
      <c r="BN40" s="122">
        <f t="shared" si="27"/>
        <v>5</v>
      </c>
      <c r="BO40" s="122">
        <f t="shared" si="28"/>
        <v>5</v>
      </c>
      <c r="BP40" s="122">
        <f t="shared" si="29"/>
        <v>5</v>
      </c>
      <c r="BQ40" s="122">
        <f t="shared" si="30"/>
        <v>5</v>
      </c>
      <c r="BR40" s="122">
        <f t="shared" si="31"/>
        <v>0</v>
      </c>
      <c r="BS40" s="122">
        <f t="shared" si="32"/>
        <v>0</v>
      </c>
      <c r="BT40" s="122">
        <f t="shared" si="33"/>
        <v>0</v>
      </c>
      <c r="BU40" s="122">
        <f t="shared" si="34"/>
        <v>0</v>
      </c>
    </row>
    <row r="41" spans="1:73" ht="30" customHeight="1" x14ac:dyDescent="0.25">
      <c r="A41" s="20" t="s">
        <v>272</v>
      </c>
      <c r="B41" s="154"/>
      <c r="C41" s="44" t="s">
        <v>4</v>
      </c>
      <c r="D41" s="44" t="s">
        <v>768</v>
      </c>
      <c r="E41" s="44">
        <v>5</v>
      </c>
      <c r="F41" s="44">
        <v>5</v>
      </c>
      <c r="G41" s="44">
        <v>4</v>
      </c>
      <c r="H41" s="44">
        <v>5</v>
      </c>
      <c r="I41" s="44">
        <v>5</v>
      </c>
      <c r="J41" s="44">
        <v>0.5</v>
      </c>
      <c r="K41" s="44">
        <v>5</v>
      </c>
      <c r="L41" s="44">
        <v>4</v>
      </c>
      <c r="M41" s="44">
        <v>4</v>
      </c>
      <c r="N41" s="44">
        <v>4</v>
      </c>
      <c r="O41" s="44">
        <v>4</v>
      </c>
      <c r="P41" s="44">
        <v>4</v>
      </c>
      <c r="Q41" s="44">
        <v>0.5</v>
      </c>
      <c r="R41" s="44">
        <v>4</v>
      </c>
      <c r="S41" s="44">
        <v>4</v>
      </c>
      <c r="T41" s="44">
        <v>4</v>
      </c>
      <c r="U41" s="44">
        <v>0.5</v>
      </c>
      <c r="V41" s="44">
        <v>6</v>
      </c>
      <c r="W41" s="44">
        <v>6</v>
      </c>
      <c r="X41" s="44">
        <v>5</v>
      </c>
      <c r="Y41" s="44">
        <v>6</v>
      </c>
      <c r="Z41" s="44">
        <v>6</v>
      </c>
      <c r="AA41" s="44">
        <v>6</v>
      </c>
      <c r="AB41" s="44">
        <v>6</v>
      </c>
      <c r="AC41" s="44">
        <v>5</v>
      </c>
      <c r="AD41" s="44">
        <v>5</v>
      </c>
      <c r="AE41" s="44">
        <v>3</v>
      </c>
      <c r="AF41" s="44">
        <v>3</v>
      </c>
      <c r="AG41" s="44">
        <v>3</v>
      </c>
      <c r="AH41" s="44">
        <v>3</v>
      </c>
      <c r="AI41" s="142"/>
      <c r="AJ41" s="136"/>
      <c r="AK41" s="136"/>
      <c r="AL41" s="136"/>
      <c r="AM41" s="136"/>
      <c r="AO41" s="122">
        <f t="shared" si="75"/>
        <v>0</v>
      </c>
      <c r="AP41" s="122">
        <f t="shared" si="76"/>
        <v>165</v>
      </c>
      <c r="AQ41" s="122">
        <f t="shared" si="4"/>
        <v>0</v>
      </c>
      <c r="AR41" s="122">
        <f t="shared" si="5"/>
        <v>10</v>
      </c>
      <c r="AS41" s="122">
        <f t="shared" si="6"/>
        <v>10</v>
      </c>
      <c r="AT41" s="122">
        <f t="shared" si="7"/>
        <v>10</v>
      </c>
      <c r="AU41" s="122">
        <f t="shared" si="8"/>
        <v>10</v>
      </c>
      <c r="AV41" s="122">
        <f t="shared" si="9"/>
        <v>10</v>
      </c>
      <c r="AW41" s="122">
        <f t="shared" si="10"/>
        <v>5</v>
      </c>
      <c r="AX41" s="122">
        <f t="shared" si="11"/>
        <v>10</v>
      </c>
      <c r="AY41" s="122">
        <f t="shared" si="12"/>
        <v>10</v>
      </c>
      <c r="AZ41" s="122">
        <f t="shared" si="13"/>
        <v>10</v>
      </c>
      <c r="BA41" s="122">
        <f t="shared" si="14"/>
        <v>10</v>
      </c>
      <c r="BB41" s="122">
        <f t="shared" si="15"/>
        <v>10</v>
      </c>
      <c r="BC41" s="122">
        <f t="shared" si="16"/>
        <v>10</v>
      </c>
      <c r="BD41" s="122">
        <f t="shared" si="17"/>
        <v>5</v>
      </c>
      <c r="BE41" s="122">
        <f t="shared" si="18"/>
        <v>10</v>
      </c>
      <c r="BF41" s="122">
        <f t="shared" si="19"/>
        <v>10</v>
      </c>
      <c r="BG41" s="122">
        <f t="shared" si="20"/>
        <v>10</v>
      </c>
      <c r="BH41" s="122">
        <f t="shared" si="21"/>
        <v>5</v>
      </c>
      <c r="BI41" s="122">
        <f t="shared" si="22"/>
        <v>10</v>
      </c>
      <c r="BJ41" s="122">
        <f t="shared" si="23"/>
        <v>0</v>
      </c>
      <c r="BK41" s="122">
        <f t="shared" si="24"/>
        <v>0</v>
      </c>
      <c r="BL41" s="122">
        <f t="shared" si="25"/>
        <v>0</v>
      </c>
      <c r="BM41" s="122">
        <f t="shared" si="26"/>
        <v>0</v>
      </c>
      <c r="BN41" s="122">
        <f t="shared" si="27"/>
        <v>0</v>
      </c>
      <c r="BO41" s="122">
        <f t="shared" si="28"/>
        <v>0</v>
      </c>
      <c r="BP41" s="122">
        <f t="shared" si="29"/>
        <v>0</v>
      </c>
      <c r="BQ41" s="122">
        <f t="shared" si="30"/>
        <v>0</v>
      </c>
      <c r="BR41" s="122">
        <f t="shared" si="31"/>
        <v>0</v>
      </c>
      <c r="BS41" s="122">
        <f t="shared" si="32"/>
        <v>0</v>
      </c>
      <c r="BT41" s="122">
        <f t="shared" si="33"/>
        <v>0</v>
      </c>
      <c r="BU41" s="122">
        <f t="shared" si="34"/>
        <v>0</v>
      </c>
    </row>
    <row r="42" spans="1:73" ht="30" customHeight="1" x14ac:dyDescent="0.25">
      <c r="A42" s="20" t="s">
        <v>601</v>
      </c>
      <c r="B42" s="152" t="s">
        <v>711</v>
      </c>
      <c r="C42" s="42" t="s">
        <v>7</v>
      </c>
      <c r="D42" s="43" t="s">
        <v>768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 t="s">
        <v>793</v>
      </c>
      <c r="X42" s="43" t="s">
        <v>793</v>
      </c>
      <c r="Y42" s="43" t="s">
        <v>795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140"/>
      <c r="AJ42" s="134">
        <f t="shared" ref="AJ42" si="81">SUM(D42:H43,K42:O43,R42:V43,Y42:AC43,AF42:AH43)/8</f>
        <v>14</v>
      </c>
      <c r="AK42" s="134">
        <f t="shared" ref="AK42" si="82">SUM(D44:H44,K44:O44,R44:V44,Y44:AC44,AF44:AH44)/8</f>
        <v>7.0625</v>
      </c>
      <c r="AL42" s="134">
        <f t="shared" ref="AL42" si="83">SUM(I42:J44,P42:Q44,W42:X44,AD42:AE44)/8</f>
        <v>5.125</v>
      </c>
      <c r="AM42" s="134">
        <f t="shared" ref="AM42" si="84">ROUND(SUM(D42:AI44)/8,2)</f>
        <v>26.19</v>
      </c>
      <c r="AO42" s="122" t="str">
        <f t="shared" si="75"/>
        <v xml:space="preserve">胡孟雨     2310296       </v>
      </c>
      <c r="AP42" s="122">
        <f t="shared" si="76"/>
        <v>165</v>
      </c>
      <c r="AQ42" s="122">
        <f t="shared" si="4"/>
        <v>0</v>
      </c>
      <c r="AR42" s="122">
        <f t="shared" si="5"/>
        <v>10</v>
      </c>
      <c r="AS42" s="122">
        <f t="shared" si="6"/>
        <v>10</v>
      </c>
      <c r="AT42" s="122">
        <f t="shared" si="7"/>
        <v>10</v>
      </c>
      <c r="AU42" s="122">
        <f t="shared" si="8"/>
        <v>10</v>
      </c>
      <c r="AV42" s="122">
        <f t="shared" si="9"/>
        <v>10</v>
      </c>
      <c r="AW42" s="122">
        <f t="shared" si="10"/>
        <v>5</v>
      </c>
      <c r="AX42" s="122">
        <f t="shared" si="11"/>
        <v>10</v>
      </c>
      <c r="AY42" s="122">
        <f t="shared" si="12"/>
        <v>10</v>
      </c>
      <c r="AZ42" s="122">
        <f t="shared" si="13"/>
        <v>10</v>
      </c>
      <c r="BA42" s="122">
        <f t="shared" si="14"/>
        <v>10</v>
      </c>
      <c r="BB42" s="122">
        <f t="shared" si="15"/>
        <v>10</v>
      </c>
      <c r="BC42" s="122">
        <f t="shared" si="16"/>
        <v>10</v>
      </c>
      <c r="BD42" s="122">
        <f t="shared" si="17"/>
        <v>5</v>
      </c>
      <c r="BE42" s="122">
        <f t="shared" si="18"/>
        <v>10</v>
      </c>
      <c r="BF42" s="122">
        <f t="shared" si="19"/>
        <v>10</v>
      </c>
      <c r="BG42" s="122">
        <f t="shared" si="20"/>
        <v>10</v>
      </c>
      <c r="BH42" s="122">
        <f t="shared" si="21"/>
        <v>10</v>
      </c>
      <c r="BI42" s="122">
        <f t="shared" si="22"/>
        <v>5</v>
      </c>
      <c r="BJ42" s="122">
        <f t="shared" si="23"/>
        <v>0</v>
      </c>
      <c r="BK42" s="122">
        <f t="shared" si="24"/>
        <v>0</v>
      </c>
      <c r="BL42" s="122">
        <f t="shared" si="25"/>
        <v>0</v>
      </c>
      <c r="BM42" s="122">
        <f t="shared" si="26"/>
        <v>0</v>
      </c>
      <c r="BN42" s="122">
        <f t="shared" si="27"/>
        <v>0</v>
      </c>
      <c r="BO42" s="122">
        <f t="shared" si="28"/>
        <v>0</v>
      </c>
      <c r="BP42" s="122">
        <f t="shared" si="29"/>
        <v>0</v>
      </c>
      <c r="BQ42" s="122">
        <f t="shared" si="30"/>
        <v>0</v>
      </c>
      <c r="BR42" s="122">
        <f t="shared" si="31"/>
        <v>0</v>
      </c>
      <c r="BS42" s="122">
        <f t="shared" si="32"/>
        <v>0</v>
      </c>
      <c r="BT42" s="122">
        <f t="shared" si="33"/>
        <v>0</v>
      </c>
      <c r="BU42" s="122">
        <f t="shared" si="34"/>
        <v>0</v>
      </c>
    </row>
    <row r="43" spans="1:73" ht="30" customHeight="1" x14ac:dyDescent="0.25">
      <c r="A43" s="20" t="s">
        <v>601</v>
      </c>
      <c r="B43" s="153"/>
      <c r="C43" s="42" t="s">
        <v>8</v>
      </c>
      <c r="D43" s="43" t="s">
        <v>768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 t="s">
        <v>793</v>
      </c>
      <c r="X43" s="43" t="s">
        <v>793</v>
      </c>
      <c r="Y43" s="43" t="s">
        <v>795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141"/>
      <c r="AJ43" s="135"/>
      <c r="AK43" s="135"/>
      <c r="AL43" s="135"/>
      <c r="AM43" s="135"/>
      <c r="AO43" s="122">
        <f t="shared" si="75"/>
        <v>0</v>
      </c>
      <c r="AP43" s="122">
        <f t="shared" si="76"/>
        <v>165</v>
      </c>
      <c r="AQ43" s="122">
        <f t="shared" si="4"/>
        <v>0</v>
      </c>
      <c r="AR43" s="122">
        <f t="shared" si="5"/>
        <v>10</v>
      </c>
      <c r="AS43" s="122">
        <f t="shared" si="6"/>
        <v>10</v>
      </c>
      <c r="AT43" s="122">
        <f t="shared" si="7"/>
        <v>10</v>
      </c>
      <c r="AU43" s="122">
        <f t="shared" si="8"/>
        <v>10</v>
      </c>
      <c r="AV43" s="122">
        <f t="shared" si="9"/>
        <v>10</v>
      </c>
      <c r="AW43" s="122">
        <f t="shared" si="10"/>
        <v>5</v>
      </c>
      <c r="AX43" s="122">
        <f t="shared" si="11"/>
        <v>10</v>
      </c>
      <c r="AY43" s="122">
        <f t="shared" si="12"/>
        <v>10</v>
      </c>
      <c r="AZ43" s="122">
        <f t="shared" si="13"/>
        <v>10</v>
      </c>
      <c r="BA43" s="122">
        <f t="shared" si="14"/>
        <v>10</v>
      </c>
      <c r="BB43" s="122">
        <f t="shared" si="15"/>
        <v>10</v>
      </c>
      <c r="BC43" s="122">
        <f t="shared" si="16"/>
        <v>10</v>
      </c>
      <c r="BD43" s="122">
        <f t="shared" si="17"/>
        <v>5</v>
      </c>
      <c r="BE43" s="122">
        <f t="shared" si="18"/>
        <v>10</v>
      </c>
      <c r="BF43" s="122">
        <f t="shared" si="19"/>
        <v>10</v>
      </c>
      <c r="BG43" s="122">
        <f t="shared" si="20"/>
        <v>10</v>
      </c>
      <c r="BH43" s="122">
        <f t="shared" si="21"/>
        <v>10</v>
      </c>
      <c r="BI43" s="122">
        <f t="shared" si="22"/>
        <v>5</v>
      </c>
      <c r="BJ43" s="122">
        <f t="shared" si="23"/>
        <v>0</v>
      </c>
      <c r="BK43" s="122">
        <f t="shared" si="24"/>
        <v>0</v>
      </c>
      <c r="BL43" s="122">
        <f t="shared" si="25"/>
        <v>0</v>
      </c>
      <c r="BM43" s="122">
        <f t="shared" si="26"/>
        <v>0</v>
      </c>
      <c r="BN43" s="122">
        <f t="shared" si="27"/>
        <v>0</v>
      </c>
      <c r="BO43" s="122">
        <f t="shared" si="28"/>
        <v>0</v>
      </c>
      <c r="BP43" s="122">
        <f t="shared" si="29"/>
        <v>0</v>
      </c>
      <c r="BQ43" s="122">
        <f t="shared" si="30"/>
        <v>0</v>
      </c>
      <c r="BR43" s="122">
        <f t="shared" si="31"/>
        <v>0</v>
      </c>
      <c r="BS43" s="122">
        <f t="shared" si="32"/>
        <v>0</v>
      </c>
      <c r="BT43" s="122">
        <f t="shared" si="33"/>
        <v>0</v>
      </c>
      <c r="BU43" s="122">
        <f t="shared" si="34"/>
        <v>0</v>
      </c>
    </row>
    <row r="44" spans="1:73" ht="30" customHeight="1" x14ac:dyDescent="0.25">
      <c r="A44" s="20" t="s">
        <v>601</v>
      </c>
      <c r="B44" s="154"/>
      <c r="C44" s="44" t="s">
        <v>4</v>
      </c>
      <c r="D44" s="44" t="s">
        <v>768</v>
      </c>
      <c r="E44" s="44">
        <v>5</v>
      </c>
      <c r="F44" s="44">
        <v>5</v>
      </c>
      <c r="G44" s="44">
        <v>4</v>
      </c>
      <c r="H44" s="44">
        <v>5</v>
      </c>
      <c r="I44" s="44">
        <v>4</v>
      </c>
      <c r="J44" s="44">
        <v>0.5</v>
      </c>
      <c r="K44" s="44">
        <v>5</v>
      </c>
      <c r="L44" s="44">
        <v>4</v>
      </c>
      <c r="M44" s="44">
        <v>4</v>
      </c>
      <c r="N44" s="44">
        <v>4</v>
      </c>
      <c r="O44" s="44">
        <v>4</v>
      </c>
      <c r="P44" s="44">
        <v>4</v>
      </c>
      <c r="Q44" s="44">
        <v>0.5</v>
      </c>
      <c r="R44" s="44">
        <v>4</v>
      </c>
      <c r="S44" s="44">
        <v>4</v>
      </c>
      <c r="T44" s="44">
        <v>4</v>
      </c>
      <c r="U44" s="44">
        <v>4</v>
      </c>
      <c r="V44" s="44">
        <v>0.5</v>
      </c>
      <c r="W44" s="44" t="s">
        <v>793</v>
      </c>
      <c r="X44" s="44" t="s">
        <v>793</v>
      </c>
      <c r="Y44" s="44" t="s">
        <v>795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142"/>
      <c r="AJ44" s="136"/>
      <c r="AK44" s="136"/>
      <c r="AL44" s="136"/>
      <c r="AM44" s="136"/>
      <c r="AO44" s="122">
        <f t="shared" si="75"/>
        <v>0</v>
      </c>
      <c r="AP44" s="122">
        <f t="shared" si="76"/>
        <v>165</v>
      </c>
      <c r="AQ44" s="122">
        <f t="shared" si="4"/>
        <v>0</v>
      </c>
      <c r="AR44" s="122">
        <f t="shared" si="5"/>
        <v>10</v>
      </c>
      <c r="AS44" s="122">
        <f t="shared" si="6"/>
        <v>10</v>
      </c>
      <c r="AT44" s="122">
        <f t="shared" si="7"/>
        <v>10</v>
      </c>
      <c r="AU44" s="122">
        <f t="shared" si="8"/>
        <v>10</v>
      </c>
      <c r="AV44" s="122">
        <f t="shared" si="9"/>
        <v>10</v>
      </c>
      <c r="AW44" s="122">
        <f t="shared" si="10"/>
        <v>5</v>
      </c>
      <c r="AX44" s="122">
        <f t="shared" si="11"/>
        <v>10</v>
      </c>
      <c r="AY44" s="122">
        <f t="shared" si="12"/>
        <v>10</v>
      </c>
      <c r="AZ44" s="122">
        <f t="shared" si="13"/>
        <v>10</v>
      </c>
      <c r="BA44" s="122">
        <f t="shared" si="14"/>
        <v>10</v>
      </c>
      <c r="BB44" s="122">
        <f t="shared" si="15"/>
        <v>10</v>
      </c>
      <c r="BC44" s="122">
        <f t="shared" si="16"/>
        <v>10</v>
      </c>
      <c r="BD44" s="122">
        <f t="shared" si="17"/>
        <v>5</v>
      </c>
      <c r="BE44" s="122">
        <f t="shared" si="18"/>
        <v>10</v>
      </c>
      <c r="BF44" s="122">
        <f t="shared" si="19"/>
        <v>10</v>
      </c>
      <c r="BG44" s="122">
        <f t="shared" si="20"/>
        <v>10</v>
      </c>
      <c r="BH44" s="122">
        <f t="shared" si="21"/>
        <v>10</v>
      </c>
      <c r="BI44" s="122">
        <f t="shared" si="22"/>
        <v>5</v>
      </c>
      <c r="BJ44" s="122">
        <f t="shared" si="23"/>
        <v>0</v>
      </c>
      <c r="BK44" s="122">
        <f t="shared" si="24"/>
        <v>0</v>
      </c>
      <c r="BL44" s="122">
        <f t="shared" si="25"/>
        <v>0</v>
      </c>
      <c r="BM44" s="122">
        <f t="shared" si="26"/>
        <v>0</v>
      </c>
      <c r="BN44" s="122">
        <f t="shared" si="27"/>
        <v>0</v>
      </c>
      <c r="BO44" s="122">
        <f t="shared" si="28"/>
        <v>0</v>
      </c>
      <c r="BP44" s="122">
        <f t="shared" si="29"/>
        <v>0</v>
      </c>
      <c r="BQ44" s="122">
        <f t="shared" si="30"/>
        <v>0</v>
      </c>
      <c r="BR44" s="122">
        <f t="shared" si="31"/>
        <v>0</v>
      </c>
      <c r="BS44" s="122">
        <f t="shared" si="32"/>
        <v>0</v>
      </c>
      <c r="BT44" s="122">
        <f t="shared" si="33"/>
        <v>0</v>
      </c>
      <c r="BU44" s="122">
        <f t="shared" si="34"/>
        <v>0</v>
      </c>
    </row>
    <row r="45" spans="1:73" ht="30" customHeight="1" x14ac:dyDescent="0.25">
      <c r="A45" s="20" t="s">
        <v>724</v>
      </c>
      <c r="B45" s="152" t="s">
        <v>774</v>
      </c>
      <c r="C45" s="42" t="s">
        <v>7</v>
      </c>
      <c r="D45" s="43" t="s">
        <v>768</v>
      </c>
      <c r="E45" s="43">
        <v>4</v>
      </c>
      <c r="F45" s="43">
        <v>4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  <c r="W45" s="43">
        <v>4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4</v>
      </c>
      <c r="AD45" s="43">
        <v>4</v>
      </c>
      <c r="AE45" s="43">
        <v>4</v>
      </c>
      <c r="AF45" s="43">
        <v>4</v>
      </c>
      <c r="AG45" s="43">
        <v>4</v>
      </c>
      <c r="AH45" s="43">
        <v>4</v>
      </c>
      <c r="AI45" s="140"/>
      <c r="AJ45" s="134">
        <f t="shared" ref="AJ45" si="85">SUM(D45:H46,K45:O46,R45:V46,Y45:AC46,AF45:AH46)/8</f>
        <v>22</v>
      </c>
      <c r="AK45" s="134">
        <f t="shared" ref="AK45" si="86">SUM(D47:H47,K47:O47,R47:V47,Y47:AC47,AF47:AH47)/8</f>
        <v>11.9375</v>
      </c>
      <c r="AL45" s="134">
        <f t="shared" ref="AL45" si="87">SUM(I45:J47,P45:Q47,W45:X47,AD45:AE47)/8</f>
        <v>11.5</v>
      </c>
      <c r="AM45" s="134">
        <f t="shared" ref="AM45" si="88">ROUND(SUM(D45:AI47)/8,2)</f>
        <v>45.44</v>
      </c>
      <c r="AO45" s="122" t="str">
        <f t="shared" si="75"/>
        <v xml:space="preserve">刘福兰  2311012 </v>
      </c>
      <c r="AP45" s="122">
        <f t="shared" si="76"/>
        <v>228</v>
      </c>
      <c r="AQ45" s="122">
        <f t="shared" ref="AQ45:AQ48" si="89">IF(SUM(D45:D47)&gt;=10.5,8,IF(SUM(D45:D47)&gt;=8.5,4,0))</f>
        <v>0</v>
      </c>
      <c r="AR45" s="122">
        <f t="shared" ref="AR45:AR48" si="90">IF(SUM(E45:E47)&gt;=10.5,8,IF(SUM(E45:E47)&gt;=8.5,4,0))</f>
        <v>8</v>
      </c>
      <c r="AS45" s="122">
        <f t="shared" ref="AS45:AS48" si="91">IF(SUM(F45:F47)&gt;=10.5,8,IF(SUM(F45:F47)&gt;=8.5,4,0))</f>
        <v>8</v>
      </c>
      <c r="AT45" s="122">
        <f t="shared" ref="AT45:AT48" si="92">IF(SUM(G45:G47)&gt;=10.5,8,IF(SUM(G45:G47)&gt;=8.5,4,0))</f>
        <v>8</v>
      </c>
      <c r="AU45" s="122">
        <f t="shared" ref="AU45:AU48" si="93">IF(SUM(H45:H47)&gt;=10.5,8,IF(SUM(H45:H47)&gt;=8.5,4,0))</f>
        <v>8</v>
      </c>
      <c r="AV45" s="122">
        <f t="shared" ref="AV45:AV48" si="94">IF(SUM(I45:I47)&gt;=10.5,8,IF(SUM(I45:I47)&gt;=8.5,4,0))</f>
        <v>8</v>
      </c>
      <c r="AW45" s="122">
        <f t="shared" ref="AW45:AW48" si="95">IF(SUM(J45:J47)&gt;=10.5,8,IF(SUM(J45:J47)&gt;=8.5,4,0))</f>
        <v>4</v>
      </c>
      <c r="AX45" s="122">
        <f t="shared" ref="AX45:AX48" si="96">IF(SUM(K45:K47)&gt;=10.5,8,IF(SUM(K45:K47)&gt;=8.5,4,0))</f>
        <v>8</v>
      </c>
      <c r="AY45" s="122">
        <f t="shared" ref="AY45:AY48" si="97">IF(SUM(L45:L47)&gt;=10.5,8,IF(SUM(L45:L47)&gt;=8.5,4,0))</f>
        <v>8</v>
      </c>
      <c r="AZ45" s="122">
        <f t="shared" ref="AZ45:AZ48" si="98">IF(SUM(M45:M47)&gt;=10.5,8,IF(SUM(M45:M47)&gt;=8.5,4,0))</f>
        <v>8</v>
      </c>
      <c r="BA45" s="122">
        <f t="shared" ref="BA45:BA48" si="99">IF(SUM(N45:N47)&gt;=10.5,8,IF(SUM(N45:N47)&gt;=8.5,4,0))</f>
        <v>8</v>
      </c>
      <c r="BB45" s="122">
        <f t="shared" ref="BB45:BB48" si="100">IF(SUM(O45:O47)&gt;=10.5,8,IF(SUM(O45:O47)&gt;=8.5,4,0))</f>
        <v>8</v>
      </c>
      <c r="BC45" s="122">
        <f t="shared" ref="BC45:BC48" si="101">IF(SUM(P45:P47)&gt;=10.5,8,IF(SUM(P45:P47)&gt;=8.5,4,0))</f>
        <v>8</v>
      </c>
      <c r="BD45" s="122">
        <f t="shared" ref="BD45:BD48" si="102">IF(SUM(Q45:Q47)&gt;=10.5,8,IF(SUM(Q45:Q47)&gt;=8.5,4,0))</f>
        <v>4</v>
      </c>
      <c r="BE45" s="122">
        <f t="shared" ref="BE45:BE48" si="103">IF(SUM(R45:R47)&gt;=10.5,8,IF(SUM(R45:R47)&gt;=8.5,4,0))</f>
        <v>8</v>
      </c>
      <c r="BF45" s="122">
        <f t="shared" ref="BF45:BF48" si="104">IF(SUM(S45:S47)&gt;=10.5,8,IF(SUM(S45:S47)&gt;=8.5,4,0))</f>
        <v>4</v>
      </c>
      <c r="BG45" s="122">
        <f t="shared" ref="BG45:BG48" si="105">IF(SUM(T45:T47)&gt;=10.5,8,IF(SUM(T45:T47)&gt;=8.5,4,0))</f>
        <v>8</v>
      </c>
      <c r="BH45" s="122">
        <f t="shared" ref="BH45:BH48" si="106">IF(SUM(U45:U47)&gt;=10.5,8,IF(SUM(U45:U47)&gt;=8.5,4,0))</f>
        <v>8</v>
      </c>
      <c r="BI45" s="122">
        <f t="shared" ref="BI45:BI48" si="107">IF(SUM(V45:V47)&gt;=10.5,8,IF(SUM(V45:V47)&gt;=8.5,4,0))</f>
        <v>8</v>
      </c>
      <c r="BJ45" s="122">
        <f t="shared" ref="BJ45:BJ48" si="108">IF(SUM(W45:W47)&gt;=10.5,8,IF(SUM(W45:W47)&gt;=8.5,4,0))</f>
        <v>8</v>
      </c>
      <c r="BK45" s="122">
        <f t="shared" ref="BK45:BK48" si="109">IF(SUM(X45:X47)&gt;=10.5,8,IF(SUM(X45:X47)&gt;=8.5,4,0))</f>
        <v>8</v>
      </c>
      <c r="BL45" s="122">
        <f t="shared" ref="BL45:BL48" si="110">IF(SUM(Y45:Y47)&gt;=10.5,8,IF(SUM(Y45:Y47)&gt;=8.5,4,0))</f>
        <v>8</v>
      </c>
      <c r="BM45" s="122">
        <f t="shared" ref="BM45:BM48" si="111">IF(SUM(Z45:Z47)&gt;=10.5,8,IF(SUM(Z45:Z47)&gt;=8.5,4,0))</f>
        <v>8</v>
      </c>
      <c r="BN45" s="122">
        <f t="shared" ref="BN45:BN48" si="112">IF(SUM(AA45:AA47)&gt;=10.5,8,IF(SUM(AA45:AA47)&gt;=8.5,4,0))</f>
        <v>8</v>
      </c>
      <c r="BO45" s="122">
        <f t="shared" ref="BO45:BO48" si="113">IF(SUM(AB45:AB47)&gt;=10.5,8,IF(SUM(AB45:AB47)&gt;=8.5,4,0))</f>
        <v>8</v>
      </c>
      <c r="BP45" s="122">
        <f t="shared" ref="BP45:BP48" si="114">IF(SUM(AC45:AC47)&gt;=10.5,8,IF(SUM(AC45:AC47)&gt;=8.5,4,0))</f>
        <v>8</v>
      </c>
      <c r="BQ45" s="122">
        <f t="shared" ref="BQ45:BQ48" si="115">IF(SUM(AD45:AD47)&gt;=10.5,8,IF(SUM(AD45:AD47)&gt;=8.5,4,0))</f>
        <v>8</v>
      </c>
      <c r="BR45" s="122">
        <f t="shared" ref="BR45:BR48" si="116">IF(SUM(AE45:AE47)&gt;=10.5,8,IF(SUM(AE45:AE47)&gt;=8.5,4,0))</f>
        <v>8</v>
      </c>
      <c r="BS45" s="122">
        <f t="shared" ref="BS45:BS48" si="117">IF(SUM(AF45:AF47)&gt;=10.5,8,IF(SUM(AF45:AF47)&gt;=8.5,4,0))</f>
        <v>8</v>
      </c>
      <c r="BT45" s="122">
        <f t="shared" ref="BT45:BT48" si="118">IF(SUM(AG45:AG47)&gt;=10.5,8,IF(SUM(AG45:AG47)&gt;=8.5,4,0))</f>
        <v>8</v>
      </c>
      <c r="BU45" s="122">
        <f t="shared" ref="BU45:BU48" si="119">IF(SUM(AH45:AH47)&gt;=10.5,8,IF(SUM(AH45:AH47)&gt;=8.5,4,0))</f>
        <v>8</v>
      </c>
    </row>
    <row r="46" spans="1:73" ht="30" customHeight="1" x14ac:dyDescent="0.25">
      <c r="A46" s="20" t="s">
        <v>724</v>
      </c>
      <c r="B46" s="153"/>
      <c r="C46" s="42" t="s">
        <v>8</v>
      </c>
      <c r="D46" s="43" t="s">
        <v>768</v>
      </c>
      <c r="E46" s="43">
        <v>4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4</v>
      </c>
      <c r="S46" s="43">
        <v>4</v>
      </c>
      <c r="T46" s="43">
        <v>4</v>
      </c>
      <c r="U46" s="43">
        <v>4</v>
      </c>
      <c r="V46" s="43">
        <v>4</v>
      </c>
      <c r="W46" s="43">
        <v>4</v>
      </c>
      <c r="X46" s="43">
        <v>4</v>
      </c>
      <c r="Y46" s="43">
        <v>4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4</v>
      </c>
      <c r="AH46" s="43">
        <v>4</v>
      </c>
      <c r="AI46" s="141"/>
      <c r="AJ46" s="135"/>
      <c r="AK46" s="135"/>
      <c r="AL46" s="135"/>
      <c r="AM46" s="135"/>
      <c r="AO46" s="122">
        <f t="shared" si="75"/>
        <v>0</v>
      </c>
      <c r="AP46" s="122">
        <f t="shared" si="76"/>
        <v>204</v>
      </c>
      <c r="AQ46" s="122">
        <f t="shared" si="89"/>
        <v>0</v>
      </c>
      <c r="AR46" s="122">
        <f t="shared" si="90"/>
        <v>8</v>
      </c>
      <c r="AS46" s="122">
        <f t="shared" si="91"/>
        <v>8</v>
      </c>
      <c r="AT46" s="122">
        <f t="shared" si="92"/>
        <v>8</v>
      </c>
      <c r="AU46" s="122">
        <f t="shared" si="93"/>
        <v>8</v>
      </c>
      <c r="AV46" s="122">
        <f t="shared" si="94"/>
        <v>8</v>
      </c>
      <c r="AW46" s="122">
        <f t="shared" si="95"/>
        <v>4</v>
      </c>
      <c r="AX46" s="122">
        <f t="shared" si="96"/>
        <v>8</v>
      </c>
      <c r="AY46" s="122">
        <f t="shared" si="97"/>
        <v>8</v>
      </c>
      <c r="AZ46" s="122">
        <f t="shared" si="98"/>
        <v>8</v>
      </c>
      <c r="BA46" s="122">
        <f t="shared" si="99"/>
        <v>8</v>
      </c>
      <c r="BB46" s="122">
        <f t="shared" si="100"/>
        <v>8</v>
      </c>
      <c r="BC46" s="122">
        <f t="shared" si="101"/>
        <v>8</v>
      </c>
      <c r="BD46" s="122">
        <f t="shared" si="102"/>
        <v>4</v>
      </c>
      <c r="BE46" s="122">
        <f t="shared" si="103"/>
        <v>8</v>
      </c>
      <c r="BF46" s="122">
        <f t="shared" si="104"/>
        <v>4</v>
      </c>
      <c r="BG46" s="122">
        <f t="shared" si="105"/>
        <v>0</v>
      </c>
      <c r="BH46" s="122">
        <f t="shared" si="106"/>
        <v>0</v>
      </c>
      <c r="BI46" s="122">
        <f t="shared" si="107"/>
        <v>4</v>
      </c>
      <c r="BJ46" s="122">
        <f t="shared" si="108"/>
        <v>4</v>
      </c>
      <c r="BK46" s="122">
        <f t="shared" si="109"/>
        <v>8</v>
      </c>
      <c r="BL46" s="122">
        <f t="shared" si="110"/>
        <v>8</v>
      </c>
      <c r="BM46" s="122">
        <f t="shared" si="111"/>
        <v>8</v>
      </c>
      <c r="BN46" s="122">
        <f t="shared" si="112"/>
        <v>8</v>
      </c>
      <c r="BO46" s="122">
        <f t="shared" si="113"/>
        <v>8</v>
      </c>
      <c r="BP46" s="122">
        <f t="shared" si="114"/>
        <v>8</v>
      </c>
      <c r="BQ46" s="122">
        <f t="shared" si="115"/>
        <v>8</v>
      </c>
      <c r="BR46" s="122">
        <f t="shared" si="116"/>
        <v>8</v>
      </c>
      <c r="BS46" s="122">
        <f t="shared" si="117"/>
        <v>8</v>
      </c>
      <c r="BT46" s="122">
        <f t="shared" si="118"/>
        <v>8</v>
      </c>
      <c r="BU46" s="122">
        <f t="shared" si="119"/>
        <v>8</v>
      </c>
    </row>
    <row r="47" spans="1:73" ht="30" customHeight="1" x14ac:dyDescent="0.25">
      <c r="A47" s="20" t="s">
        <v>724</v>
      </c>
      <c r="B47" s="154"/>
      <c r="C47" s="44" t="s">
        <v>4</v>
      </c>
      <c r="D47" s="44" t="s">
        <v>768</v>
      </c>
      <c r="E47" s="44">
        <v>5</v>
      </c>
      <c r="F47" s="44">
        <v>5</v>
      </c>
      <c r="G47" s="44">
        <v>4</v>
      </c>
      <c r="H47" s="44">
        <v>5</v>
      </c>
      <c r="I47" s="44">
        <v>5</v>
      </c>
      <c r="J47" s="44">
        <v>0.5</v>
      </c>
      <c r="K47" s="44">
        <v>5</v>
      </c>
      <c r="L47" s="44">
        <v>4</v>
      </c>
      <c r="M47" s="44">
        <v>4</v>
      </c>
      <c r="N47" s="44">
        <v>4</v>
      </c>
      <c r="O47" s="44">
        <v>4</v>
      </c>
      <c r="P47" s="44">
        <v>4</v>
      </c>
      <c r="Q47" s="44">
        <v>0.5</v>
      </c>
      <c r="R47" s="44">
        <v>4</v>
      </c>
      <c r="S47" s="44">
        <v>0.5</v>
      </c>
      <c r="T47" s="44">
        <v>4</v>
      </c>
      <c r="U47" s="44">
        <v>4</v>
      </c>
      <c r="V47" s="44">
        <v>5</v>
      </c>
      <c r="W47" s="44">
        <v>5</v>
      </c>
      <c r="X47" s="44">
        <v>5</v>
      </c>
      <c r="Y47" s="44">
        <v>6</v>
      </c>
      <c r="Z47" s="44">
        <v>6</v>
      </c>
      <c r="AA47" s="44">
        <v>6</v>
      </c>
      <c r="AB47" s="44">
        <v>6</v>
      </c>
      <c r="AC47" s="44">
        <v>5</v>
      </c>
      <c r="AD47" s="44">
        <v>5</v>
      </c>
      <c r="AE47" s="44">
        <v>3</v>
      </c>
      <c r="AF47" s="44">
        <v>3</v>
      </c>
      <c r="AG47" s="44">
        <v>3</v>
      </c>
      <c r="AH47" s="44">
        <v>3</v>
      </c>
      <c r="AI47" s="142"/>
      <c r="AJ47" s="136"/>
      <c r="AK47" s="136"/>
      <c r="AL47" s="136"/>
      <c r="AM47" s="136"/>
      <c r="AO47" s="122">
        <f t="shared" si="75"/>
        <v>0</v>
      </c>
      <c r="AP47" s="122">
        <f t="shared" si="76"/>
        <v>196</v>
      </c>
      <c r="AQ47" s="122">
        <f t="shared" si="89"/>
        <v>0</v>
      </c>
      <c r="AR47" s="122">
        <f t="shared" si="90"/>
        <v>8</v>
      </c>
      <c r="AS47" s="122">
        <f t="shared" si="91"/>
        <v>8</v>
      </c>
      <c r="AT47" s="122">
        <f t="shared" si="92"/>
        <v>8</v>
      </c>
      <c r="AU47" s="122">
        <f t="shared" si="93"/>
        <v>8</v>
      </c>
      <c r="AV47" s="122">
        <f t="shared" si="94"/>
        <v>8</v>
      </c>
      <c r="AW47" s="122">
        <f t="shared" si="95"/>
        <v>4</v>
      </c>
      <c r="AX47" s="122">
        <f t="shared" si="96"/>
        <v>8</v>
      </c>
      <c r="AY47" s="122">
        <f t="shared" si="97"/>
        <v>8</v>
      </c>
      <c r="AZ47" s="122">
        <f t="shared" si="98"/>
        <v>8</v>
      </c>
      <c r="BA47" s="122">
        <f t="shared" si="99"/>
        <v>8</v>
      </c>
      <c r="BB47" s="122">
        <f t="shared" si="100"/>
        <v>8</v>
      </c>
      <c r="BC47" s="122">
        <f t="shared" si="101"/>
        <v>8</v>
      </c>
      <c r="BD47" s="122">
        <f t="shared" si="102"/>
        <v>4</v>
      </c>
      <c r="BE47" s="122">
        <f t="shared" si="103"/>
        <v>8</v>
      </c>
      <c r="BF47" s="122">
        <f t="shared" si="104"/>
        <v>4</v>
      </c>
      <c r="BG47" s="122">
        <f t="shared" si="105"/>
        <v>0</v>
      </c>
      <c r="BH47" s="122">
        <f t="shared" si="106"/>
        <v>0</v>
      </c>
      <c r="BI47" s="122">
        <f t="shared" si="107"/>
        <v>0</v>
      </c>
      <c r="BJ47" s="122">
        <f t="shared" si="108"/>
        <v>0</v>
      </c>
      <c r="BK47" s="122">
        <f t="shared" si="109"/>
        <v>8</v>
      </c>
      <c r="BL47" s="122">
        <f t="shared" si="110"/>
        <v>8</v>
      </c>
      <c r="BM47" s="122">
        <f t="shared" si="111"/>
        <v>8</v>
      </c>
      <c r="BN47" s="122">
        <f t="shared" si="112"/>
        <v>8</v>
      </c>
      <c r="BO47" s="122">
        <f t="shared" si="113"/>
        <v>8</v>
      </c>
      <c r="BP47" s="122">
        <f t="shared" si="114"/>
        <v>8</v>
      </c>
      <c r="BQ47" s="122">
        <f t="shared" si="115"/>
        <v>8</v>
      </c>
      <c r="BR47" s="122">
        <f t="shared" si="116"/>
        <v>8</v>
      </c>
      <c r="BS47" s="122">
        <f t="shared" si="117"/>
        <v>8</v>
      </c>
      <c r="BT47" s="122">
        <f t="shared" si="118"/>
        <v>8</v>
      </c>
      <c r="BU47" s="122">
        <f t="shared" si="119"/>
        <v>8</v>
      </c>
    </row>
    <row r="48" spans="1:73" ht="30" customHeight="1" x14ac:dyDescent="0.25">
      <c r="A48" s="20" t="s">
        <v>474</v>
      </c>
      <c r="B48" s="143" t="s">
        <v>411</v>
      </c>
      <c r="C48" s="42" t="s">
        <v>7</v>
      </c>
      <c r="D48" s="43" t="s">
        <v>768</v>
      </c>
      <c r="E48" s="43">
        <v>4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 t="s">
        <v>787</v>
      </c>
      <c r="U48" s="43" t="s">
        <v>788</v>
      </c>
      <c r="V48" s="43">
        <v>0</v>
      </c>
      <c r="W48" s="43">
        <v>0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43">
        <v>4</v>
      </c>
      <c r="AI48" s="140"/>
      <c r="AJ48" s="134">
        <f t="shared" ref="AJ48" si="120">SUM(D48:H49,K48:O49,R48:V49,Y48:AC49,AF48:AH49)/8</f>
        <v>19</v>
      </c>
      <c r="AK48" s="134">
        <f t="shared" ref="AK48" si="121">SUM(D50:H50,K50:O50,R50:V50,Y50:AC50,AF50:AH50)/8</f>
        <v>9.5</v>
      </c>
      <c r="AL48" s="134">
        <f t="shared" ref="AL48" si="122">SUM(I48:J50,P48:Q50,W48:X50,AD48:AE50)/8</f>
        <v>9.375</v>
      </c>
      <c r="AM48" s="134">
        <f t="shared" ref="AM48" si="123">ROUND(SUM(D48:AI50)/8,2)</f>
        <v>37.880000000000003</v>
      </c>
      <c r="AO48" s="122" t="str">
        <f t="shared" si="75"/>
        <v>李娅娜  2309026  劳务工</v>
      </c>
      <c r="AP48" s="122">
        <f t="shared" si="76"/>
        <v>200</v>
      </c>
      <c r="AQ48" s="122">
        <f t="shared" si="89"/>
        <v>0</v>
      </c>
      <c r="AR48" s="122">
        <f t="shared" si="90"/>
        <v>8</v>
      </c>
      <c r="AS48" s="122">
        <f t="shared" si="91"/>
        <v>8</v>
      </c>
      <c r="AT48" s="122">
        <f t="shared" si="92"/>
        <v>8</v>
      </c>
      <c r="AU48" s="122">
        <f t="shared" si="93"/>
        <v>8</v>
      </c>
      <c r="AV48" s="122">
        <f t="shared" si="94"/>
        <v>8</v>
      </c>
      <c r="AW48" s="122">
        <f t="shared" si="95"/>
        <v>4</v>
      </c>
      <c r="AX48" s="122">
        <f t="shared" si="96"/>
        <v>8</v>
      </c>
      <c r="AY48" s="122">
        <f t="shared" si="97"/>
        <v>8</v>
      </c>
      <c r="AZ48" s="122">
        <f t="shared" si="98"/>
        <v>8</v>
      </c>
      <c r="BA48" s="122">
        <f t="shared" si="99"/>
        <v>8</v>
      </c>
      <c r="BB48" s="122">
        <f t="shared" si="100"/>
        <v>8</v>
      </c>
      <c r="BC48" s="122">
        <f t="shared" si="101"/>
        <v>8</v>
      </c>
      <c r="BD48" s="122">
        <f t="shared" si="102"/>
        <v>4</v>
      </c>
      <c r="BE48" s="122">
        <f t="shared" si="103"/>
        <v>8</v>
      </c>
      <c r="BF48" s="122">
        <f t="shared" si="104"/>
        <v>8</v>
      </c>
      <c r="BG48" s="122">
        <f t="shared" si="105"/>
        <v>0</v>
      </c>
      <c r="BH48" s="122">
        <f t="shared" si="106"/>
        <v>0</v>
      </c>
      <c r="BI48" s="122">
        <f t="shared" si="107"/>
        <v>0</v>
      </c>
      <c r="BJ48" s="122">
        <f t="shared" si="108"/>
        <v>0</v>
      </c>
      <c r="BK48" s="122">
        <f t="shared" si="109"/>
        <v>8</v>
      </c>
      <c r="BL48" s="122">
        <f t="shared" si="110"/>
        <v>8</v>
      </c>
      <c r="BM48" s="122">
        <f t="shared" si="111"/>
        <v>8</v>
      </c>
      <c r="BN48" s="122">
        <f t="shared" si="112"/>
        <v>8</v>
      </c>
      <c r="BO48" s="122">
        <f t="shared" si="113"/>
        <v>8</v>
      </c>
      <c r="BP48" s="122">
        <f t="shared" si="114"/>
        <v>8</v>
      </c>
      <c r="BQ48" s="122">
        <f t="shared" si="115"/>
        <v>8</v>
      </c>
      <c r="BR48" s="122">
        <f t="shared" si="116"/>
        <v>8</v>
      </c>
      <c r="BS48" s="122">
        <f t="shared" si="117"/>
        <v>8</v>
      </c>
      <c r="BT48" s="122">
        <f t="shared" si="118"/>
        <v>8</v>
      </c>
      <c r="BU48" s="122">
        <f t="shared" si="119"/>
        <v>8</v>
      </c>
    </row>
    <row r="49" spans="1:73" ht="30" customHeight="1" x14ac:dyDescent="0.25">
      <c r="A49" s="20" t="s">
        <v>474</v>
      </c>
      <c r="B49" s="144"/>
      <c r="C49" s="42" t="s">
        <v>8</v>
      </c>
      <c r="D49" s="43" t="s">
        <v>768</v>
      </c>
      <c r="E49" s="43">
        <v>4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 t="s">
        <v>787</v>
      </c>
      <c r="U49" s="43" t="s">
        <v>788</v>
      </c>
      <c r="V49" s="43">
        <v>0</v>
      </c>
      <c r="W49" s="43">
        <v>0</v>
      </c>
      <c r="X49" s="43">
        <v>4</v>
      </c>
      <c r="Y49" s="43">
        <v>4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43">
        <v>4</v>
      </c>
      <c r="AI49" s="141"/>
      <c r="AJ49" s="135"/>
      <c r="AK49" s="135"/>
      <c r="AL49" s="135"/>
      <c r="AM49" s="135"/>
      <c r="AO49" s="122">
        <f t="shared" si="75"/>
        <v>0</v>
      </c>
      <c r="AP49" s="122">
        <f t="shared" si="76"/>
        <v>236</v>
      </c>
      <c r="AQ49" s="122">
        <f t="shared" ref="AQ49:BU49" si="124">IF(SUM(D49:D86)&gt;=10.5,8,IF(SUM(D49:D86)&gt;=8.5,4,0))</f>
        <v>0</v>
      </c>
      <c r="AR49" s="122">
        <f t="shared" si="124"/>
        <v>8</v>
      </c>
      <c r="AS49" s="122">
        <f t="shared" si="124"/>
        <v>8</v>
      </c>
      <c r="AT49" s="122">
        <f t="shared" si="124"/>
        <v>8</v>
      </c>
      <c r="AU49" s="122">
        <f t="shared" si="124"/>
        <v>8</v>
      </c>
      <c r="AV49" s="122">
        <f t="shared" si="124"/>
        <v>8</v>
      </c>
      <c r="AW49" s="122">
        <f t="shared" si="124"/>
        <v>8</v>
      </c>
      <c r="AX49" s="122">
        <f t="shared" si="124"/>
        <v>8</v>
      </c>
      <c r="AY49" s="122">
        <f t="shared" si="124"/>
        <v>8</v>
      </c>
      <c r="AZ49" s="122">
        <f t="shared" si="124"/>
        <v>8</v>
      </c>
      <c r="BA49" s="122">
        <f t="shared" si="124"/>
        <v>8</v>
      </c>
      <c r="BB49" s="122">
        <f t="shared" si="124"/>
        <v>8</v>
      </c>
      <c r="BC49" s="122">
        <f t="shared" si="124"/>
        <v>8</v>
      </c>
      <c r="BD49" s="122">
        <f t="shared" si="124"/>
        <v>8</v>
      </c>
      <c r="BE49" s="122">
        <f t="shared" si="124"/>
        <v>8</v>
      </c>
      <c r="BF49" s="122">
        <f t="shared" si="124"/>
        <v>8</v>
      </c>
      <c r="BG49" s="122">
        <f t="shared" si="124"/>
        <v>8</v>
      </c>
      <c r="BH49" s="122">
        <f t="shared" si="124"/>
        <v>8</v>
      </c>
      <c r="BI49" s="122">
        <f t="shared" si="124"/>
        <v>8</v>
      </c>
      <c r="BJ49" s="122">
        <f t="shared" si="124"/>
        <v>4</v>
      </c>
      <c r="BK49" s="122">
        <f t="shared" si="124"/>
        <v>8</v>
      </c>
      <c r="BL49" s="122">
        <f t="shared" si="124"/>
        <v>8</v>
      </c>
      <c r="BM49" s="122">
        <f t="shared" si="124"/>
        <v>8</v>
      </c>
      <c r="BN49" s="122">
        <f t="shared" si="124"/>
        <v>8</v>
      </c>
      <c r="BO49" s="122">
        <f t="shared" si="124"/>
        <v>8</v>
      </c>
      <c r="BP49" s="122">
        <f t="shared" si="124"/>
        <v>8</v>
      </c>
      <c r="BQ49" s="122">
        <f t="shared" si="124"/>
        <v>8</v>
      </c>
      <c r="BR49" s="122">
        <f t="shared" si="124"/>
        <v>8</v>
      </c>
      <c r="BS49" s="122">
        <f t="shared" si="124"/>
        <v>8</v>
      </c>
      <c r="BT49" s="122">
        <f t="shared" si="124"/>
        <v>8</v>
      </c>
      <c r="BU49" s="122">
        <f t="shared" si="124"/>
        <v>8</v>
      </c>
    </row>
    <row r="50" spans="1:73" ht="30" customHeight="1" x14ac:dyDescent="0.25">
      <c r="A50" s="20" t="s">
        <v>474</v>
      </c>
      <c r="B50" s="145"/>
      <c r="C50" s="44" t="s">
        <v>4</v>
      </c>
      <c r="D50" s="44" t="s">
        <v>768</v>
      </c>
      <c r="E50" s="44">
        <v>5</v>
      </c>
      <c r="F50" s="44">
        <v>5</v>
      </c>
      <c r="G50" s="44">
        <v>4</v>
      </c>
      <c r="H50" s="44">
        <v>5</v>
      </c>
      <c r="I50" s="44">
        <v>4</v>
      </c>
      <c r="J50" s="44">
        <v>0.5</v>
      </c>
      <c r="K50" s="44">
        <v>4</v>
      </c>
      <c r="L50" s="44">
        <v>4</v>
      </c>
      <c r="M50" s="44">
        <v>4</v>
      </c>
      <c r="N50" s="44">
        <v>4</v>
      </c>
      <c r="O50" s="44">
        <v>4</v>
      </c>
      <c r="P50" s="44">
        <v>4</v>
      </c>
      <c r="Q50" s="44">
        <v>0.5</v>
      </c>
      <c r="R50" s="44">
        <v>4</v>
      </c>
      <c r="S50" s="44">
        <v>4</v>
      </c>
      <c r="T50" s="44" t="s">
        <v>787</v>
      </c>
      <c r="U50" s="44" t="s">
        <v>788</v>
      </c>
      <c r="V50" s="44">
        <v>0</v>
      </c>
      <c r="W50" s="44">
        <v>0</v>
      </c>
      <c r="X50" s="44">
        <v>3</v>
      </c>
      <c r="Y50" s="44">
        <v>4</v>
      </c>
      <c r="Z50" s="44">
        <v>4</v>
      </c>
      <c r="AA50" s="44">
        <v>4</v>
      </c>
      <c r="AB50" s="44">
        <v>4</v>
      </c>
      <c r="AC50" s="44">
        <v>4</v>
      </c>
      <c r="AD50" s="44">
        <v>4</v>
      </c>
      <c r="AE50" s="44">
        <v>3</v>
      </c>
      <c r="AF50" s="44">
        <v>3</v>
      </c>
      <c r="AG50" s="44">
        <v>3</v>
      </c>
      <c r="AH50" s="44">
        <v>3</v>
      </c>
      <c r="AI50" s="142"/>
      <c r="AJ50" s="136"/>
      <c r="AK50" s="136"/>
      <c r="AL50" s="136"/>
      <c r="AM50" s="136"/>
      <c r="AO50" s="122">
        <f t="shared" si="75"/>
        <v>0</v>
      </c>
      <c r="AP50" s="122">
        <f t="shared" si="76"/>
        <v>236</v>
      </c>
      <c r="AQ50" s="122">
        <f t="shared" ref="AQ50:BU50" si="125">IF(SUM(D50:D86)&gt;=10.5,8,IF(SUM(D50:D86)&gt;=8.5,4,0))</f>
        <v>0</v>
      </c>
      <c r="AR50" s="122">
        <f t="shared" si="125"/>
        <v>8</v>
      </c>
      <c r="AS50" s="122">
        <f t="shared" si="125"/>
        <v>8</v>
      </c>
      <c r="AT50" s="122">
        <f t="shared" si="125"/>
        <v>8</v>
      </c>
      <c r="AU50" s="122">
        <f t="shared" si="125"/>
        <v>8</v>
      </c>
      <c r="AV50" s="122">
        <f t="shared" si="125"/>
        <v>8</v>
      </c>
      <c r="AW50" s="122">
        <f t="shared" si="125"/>
        <v>8</v>
      </c>
      <c r="AX50" s="122">
        <f t="shared" si="125"/>
        <v>8</v>
      </c>
      <c r="AY50" s="122">
        <f t="shared" si="125"/>
        <v>8</v>
      </c>
      <c r="AZ50" s="122">
        <f t="shared" si="125"/>
        <v>8</v>
      </c>
      <c r="BA50" s="122">
        <f t="shared" si="125"/>
        <v>8</v>
      </c>
      <c r="BB50" s="122">
        <f t="shared" si="125"/>
        <v>8</v>
      </c>
      <c r="BC50" s="122">
        <f t="shared" si="125"/>
        <v>8</v>
      </c>
      <c r="BD50" s="122">
        <f t="shared" si="125"/>
        <v>8</v>
      </c>
      <c r="BE50" s="122">
        <f t="shared" si="125"/>
        <v>8</v>
      </c>
      <c r="BF50" s="122">
        <f t="shared" si="125"/>
        <v>8</v>
      </c>
      <c r="BG50" s="122">
        <f t="shared" si="125"/>
        <v>8</v>
      </c>
      <c r="BH50" s="122">
        <f t="shared" si="125"/>
        <v>8</v>
      </c>
      <c r="BI50" s="122">
        <f t="shared" si="125"/>
        <v>8</v>
      </c>
      <c r="BJ50" s="122">
        <f t="shared" si="125"/>
        <v>4</v>
      </c>
      <c r="BK50" s="122">
        <f t="shared" si="125"/>
        <v>8</v>
      </c>
      <c r="BL50" s="122">
        <f t="shared" si="125"/>
        <v>8</v>
      </c>
      <c r="BM50" s="122">
        <f t="shared" si="125"/>
        <v>8</v>
      </c>
      <c r="BN50" s="122">
        <f t="shared" si="125"/>
        <v>8</v>
      </c>
      <c r="BO50" s="122">
        <f t="shared" si="125"/>
        <v>8</v>
      </c>
      <c r="BP50" s="122">
        <f t="shared" si="125"/>
        <v>8</v>
      </c>
      <c r="BQ50" s="122">
        <f t="shared" si="125"/>
        <v>8</v>
      </c>
      <c r="BR50" s="122">
        <f t="shared" si="125"/>
        <v>8</v>
      </c>
      <c r="BS50" s="122">
        <f t="shared" si="125"/>
        <v>8</v>
      </c>
      <c r="BT50" s="122">
        <f t="shared" si="125"/>
        <v>8</v>
      </c>
      <c r="BU50" s="122">
        <f t="shared" si="125"/>
        <v>8</v>
      </c>
    </row>
    <row r="51" spans="1:73" ht="30" customHeight="1" x14ac:dyDescent="0.25">
      <c r="A51" s="20" t="s">
        <v>475</v>
      </c>
      <c r="B51" s="143" t="s">
        <v>441</v>
      </c>
      <c r="C51" s="42" t="s">
        <v>7</v>
      </c>
      <c r="D51" s="43" t="s">
        <v>768</v>
      </c>
      <c r="E51" s="43">
        <v>4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>
        <v>4</v>
      </c>
      <c r="T51" s="43">
        <v>4</v>
      </c>
      <c r="U51" s="43" t="s">
        <v>913</v>
      </c>
      <c r="V51" s="43">
        <v>4</v>
      </c>
      <c r="W51" s="43">
        <v>4</v>
      </c>
      <c r="X51" s="43" t="s">
        <v>793</v>
      </c>
      <c r="Y51" s="43">
        <v>4</v>
      </c>
      <c r="Z51" s="43">
        <v>4</v>
      </c>
      <c r="AA51" s="43">
        <v>4</v>
      </c>
      <c r="AB51" s="43">
        <v>4</v>
      </c>
      <c r="AC51" s="43">
        <v>3.5</v>
      </c>
      <c r="AD51" s="43">
        <v>4</v>
      </c>
      <c r="AE51" s="43">
        <v>4</v>
      </c>
      <c r="AF51" s="43">
        <v>4</v>
      </c>
      <c r="AG51" s="43">
        <v>4</v>
      </c>
      <c r="AH51" s="43">
        <v>4</v>
      </c>
      <c r="AI51" s="140"/>
      <c r="AJ51" s="134">
        <f t="shared" ref="AJ51" si="126">SUM(D51:H52,K51:O52,R51:V52,Y51:AC52,AF51:AH52)/8</f>
        <v>21.4375</v>
      </c>
      <c r="AK51" s="134">
        <f t="shared" ref="AK51" si="127">SUM(D53:H53,K53:O53,R53:V53,Y53:AC53,AF53:AH53)/8</f>
        <v>10</v>
      </c>
      <c r="AL51" s="134">
        <f t="shared" ref="AL51" si="128">SUM(I51:J53,P51:Q53,W51:X53,AD51:AE53)/8</f>
        <v>9.3125</v>
      </c>
      <c r="AM51" s="134">
        <f t="shared" ref="AM51" si="129">ROUND(SUM(D51:AI53)/8,2)</f>
        <v>40.75</v>
      </c>
      <c r="AO51" s="122" t="str">
        <f t="shared" ref="AO51:AO53" si="130">B51</f>
        <v>陈小东    2309115 劳务工</v>
      </c>
      <c r="AP51" s="122">
        <f t="shared" ref="AP51:AP53" si="131">SUM(AQ51:BU51)</f>
        <v>196</v>
      </c>
      <c r="AQ51" s="122">
        <f t="shared" ref="AQ51:BU51" si="132">IF(SUM(D51:D53)&gt;=10.5,8,IF(SUM(D51:D53)&gt;=8.5,4,0))</f>
        <v>0</v>
      </c>
      <c r="AR51" s="122">
        <f t="shared" si="132"/>
        <v>8</v>
      </c>
      <c r="AS51" s="122">
        <f t="shared" si="132"/>
        <v>8</v>
      </c>
      <c r="AT51" s="122">
        <f t="shared" si="132"/>
        <v>8</v>
      </c>
      <c r="AU51" s="122">
        <f t="shared" si="132"/>
        <v>8</v>
      </c>
      <c r="AV51" s="122">
        <f t="shared" si="132"/>
        <v>8</v>
      </c>
      <c r="AW51" s="122">
        <f t="shared" si="132"/>
        <v>4</v>
      </c>
      <c r="AX51" s="122">
        <f t="shared" si="132"/>
        <v>8</v>
      </c>
      <c r="AY51" s="122">
        <f t="shared" si="132"/>
        <v>4</v>
      </c>
      <c r="AZ51" s="122">
        <f t="shared" si="132"/>
        <v>4</v>
      </c>
      <c r="BA51" s="122">
        <f t="shared" si="132"/>
        <v>8</v>
      </c>
      <c r="BB51" s="122">
        <f t="shared" si="132"/>
        <v>8</v>
      </c>
      <c r="BC51" s="122">
        <f t="shared" si="132"/>
        <v>8</v>
      </c>
      <c r="BD51" s="122">
        <f t="shared" si="132"/>
        <v>4</v>
      </c>
      <c r="BE51" s="122">
        <f t="shared" si="132"/>
        <v>8</v>
      </c>
      <c r="BF51" s="122">
        <f t="shared" si="132"/>
        <v>8</v>
      </c>
      <c r="BG51" s="122">
        <f t="shared" si="132"/>
        <v>4</v>
      </c>
      <c r="BH51" s="122">
        <f t="shared" si="132"/>
        <v>0</v>
      </c>
      <c r="BI51" s="122">
        <f t="shared" si="132"/>
        <v>4</v>
      </c>
      <c r="BJ51" s="122">
        <f t="shared" si="132"/>
        <v>4</v>
      </c>
      <c r="BK51" s="122">
        <f t="shared" si="132"/>
        <v>0</v>
      </c>
      <c r="BL51" s="122">
        <f t="shared" si="132"/>
        <v>8</v>
      </c>
      <c r="BM51" s="122">
        <f t="shared" si="132"/>
        <v>8</v>
      </c>
      <c r="BN51" s="122">
        <f t="shared" si="132"/>
        <v>8</v>
      </c>
      <c r="BO51" s="122">
        <f t="shared" si="132"/>
        <v>8</v>
      </c>
      <c r="BP51" s="122">
        <f t="shared" si="132"/>
        <v>8</v>
      </c>
      <c r="BQ51" s="122">
        <f t="shared" si="132"/>
        <v>8</v>
      </c>
      <c r="BR51" s="122">
        <f t="shared" si="132"/>
        <v>8</v>
      </c>
      <c r="BS51" s="122">
        <f t="shared" si="132"/>
        <v>8</v>
      </c>
      <c r="BT51" s="122">
        <f t="shared" si="132"/>
        <v>8</v>
      </c>
      <c r="BU51" s="122">
        <f t="shared" si="132"/>
        <v>8</v>
      </c>
    </row>
    <row r="52" spans="1:73" ht="30" customHeight="1" x14ac:dyDescent="0.25">
      <c r="A52" s="20" t="s">
        <v>475</v>
      </c>
      <c r="B52" s="144"/>
      <c r="C52" s="42" t="s">
        <v>8</v>
      </c>
      <c r="D52" s="43" t="s">
        <v>768</v>
      </c>
      <c r="E52" s="43">
        <v>4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 t="s">
        <v>793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43">
        <v>4</v>
      </c>
      <c r="AI52" s="141"/>
      <c r="AJ52" s="135"/>
      <c r="AK52" s="135"/>
      <c r="AL52" s="135"/>
      <c r="AM52" s="135"/>
      <c r="AO52" s="122">
        <f t="shared" si="130"/>
        <v>0</v>
      </c>
      <c r="AP52" s="122">
        <f t="shared" si="131"/>
        <v>232</v>
      </c>
      <c r="AQ52" s="122">
        <f t="shared" ref="AQ52:BU52" si="133">IF(SUM(D52:D86)&gt;=10.5,8,IF(SUM(D52:D86)&gt;=8.5,4,0))</f>
        <v>0</v>
      </c>
      <c r="AR52" s="122">
        <f t="shared" si="133"/>
        <v>8</v>
      </c>
      <c r="AS52" s="122">
        <f t="shared" si="133"/>
        <v>8</v>
      </c>
      <c r="AT52" s="122">
        <f t="shared" si="133"/>
        <v>8</v>
      </c>
      <c r="AU52" s="122">
        <f t="shared" si="133"/>
        <v>8</v>
      </c>
      <c r="AV52" s="122">
        <f t="shared" si="133"/>
        <v>8</v>
      </c>
      <c r="AW52" s="122">
        <f t="shared" si="133"/>
        <v>8</v>
      </c>
      <c r="AX52" s="122">
        <f t="shared" si="133"/>
        <v>8</v>
      </c>
      <c r="AY52" s="122">
        <f t="shared" si="133"/>
        <v>8</v>
      </c>
      <c r="AZ52" s="122">
        <f t="shared" si="133"/>
        <v>8</v>
      </c>
      <c r="BA52" s="122">
        <f t="shared" si="133"/>
        <v>8</v>
      </c>
      <c r="BB52" s="122">
        <f t="shared" si="133"/>
        <v>8</v>
      </c>
      <c r="BC52" s="122">
        <f t="shared" si="133"/>
        <v>8</v>
      </c>
      <c r="BD52" s="122">
        <f t="shared" si="133"/>
        <v>8</v>
      </c>
      <c r="BE52" s="122">
        <f t="shared" si="133"/>
        <v>8</v>
      </c>
      <c r="BF52" s="122">
        <f t="shared" si="133"/>
        <v>8</v>
      </c>
      <c r="BG52" s="122">
        <f t="shared" si="133"/>
        <v>8</v>
      </c>
      <c r="BH52" s="122">
        <f t="shared" si="133"/>
        <v>8</v>
      </c>
      <c r="BI52" s="122">
        <f t="shared" si="133"/>
        <v>8</v>
      </c>
      <c r="BJ52" s="122">
        <f t="shared" si="133"/>
        <v>0</v>
      </c>
      <c r="BK52" s="122">
        <f t="shared" si="133"/>
        <v>8</v>
      </c>
      <c r="BL52" s="122">
        <f t="shared" si="133"/>
        <v>8</v>
      </c>
      <c r="BM52" s="122">
        <f t="shared" si="133"/>
        <v>8</v>
      </c>
      <c r="BN52" s="122">
        <f t="shared" si="133"/>
        <v>8</v>
      </c>
      <c r="BO52" s="122">
        <f t="shared" si="133"/>
        <v>8</v>
      </c>
      <c r="BP52" s="122">
        <f t="shared" si="133"/>
        <v>8</v>
      </c>
      <c r="BQ52" s="122">
        <f t="shared" si="133"/>
        <v>8</v>
      </c>
      <c r="BR52" s="122">
        <f t="shared" si="133"/>
        <v>8</v>
      </c>
      <c r="BS52" s="122">
        <f t="shared" si="133"/>
        <v>8</v>
      </c>
      <c r="BT52" s="122">
        <f t="shared" si="133"/>
        <v>8</v>
      </c>
      <c r="BU52" s="122">
        <f t="shared" si="133"/>
        <v>8</v>
      </c>
    </row>
    <row r="53" spans="1:73" ht="30" customHeight="1" x14ac:dyDescent="0.25">
      <c r="A53" s="20" t="s">
        <v>475</v>
      </c>
      <c r="B53" s="145"/>
      <c r="C53" s="44" t="s">
        <v>4</v>
      </c>
      <c r="D53" s="44" t="s">
        <v>768</v>
      </c>
      <c r="E53" s="44">
        <v>5</v>
      </c>
      <c r="F53" s="44">
        <v>5</v>
      </c>
      <c r="G53" s="44">
        <v>4</v>
      </c>
      <c r="H53" s="44">
        <v>5</v>
      </c>
      <c r="I53" s="44">
        <v>5</v>
      </c>
      <c r="J53" s="44">
        <v>0.5</v>
      </c>
      <c r="K53" s="44">
        <v>5</v>
      </c>
      <c r="L53" s="44">
        <v>0.5</v>
      </c>
      <c r="M53" s="44">
        <v>0.5</v>
      </c>
      <c r="N53" s="44">
        <v>4</v>
      </c>
      <c r="O53" s="44">
        <v>4</v>
      </c>
      <c r="P53" s="44">
        <v>4</v>
      </c>
      <c r="Q53" s="44">
        <v>0.5</v>
      </c>
      <c r="R53" s="44">
        <v>4</v>
      </c>
      <c r="S53" s="44">
        <v>4</v>
      </c>
      <c r="T53" s="44">
        <v>0.5</v>
      </c>
      <c r="U53" s="44" t="s">
        <v>788</v>
      </c>
      <c r="V53" s="44">
        <v>0.5</v>
      </c>
      <c r="W53" s="44">
        <v>0.5</v>
      </c>
      <c r="X53" s="44" t="s">
        <v>793</v>
      </c>
      <c r="Y53" s="44">
        <v>6</v>
      </c>
      <c r="Z53" s="44">
        <v>6</v>
      </c>
      <c r="AA53" s="44">
        <v>6</v>
      </c>
      <c r="AB53" s="44">
        <v>6</v>
      </c>
      <c r="AC53" s="44">
        <v>5</v>
      </c>
      <c r="AD53" s="44">
        <v>5</v>
      </c>
      <c r="AE53" s="44">
        <v>3</v>
      </c>
      <c r="AF53" s="44">
        <v>3</v>
      </c>
      <c r="AG53" s="44">
        <v>3</v>
      </c>
      <c r="AH53" s="44">
        <v>3</v>
      </c>
      <c r="AI53" s="142"/>
      <c r="AJ53" s="136"/>
      <c r="AK53" s="136"/>
      <c r="AL53" s="136"/>
      <c r="AM53" s="136"/>
      <c r="AO53" s="122">
        <f t="shared" si="130"/>
        <v>0</v>
      </c>
      <c r="AP53" s="122">
        <f t="shared" si="131"/>
        <v>232</v>
      </c>
      <c r="AQ53" s="122">
        <f t="shared" ref="AQ53:BU53" si="134">IF(SUM(D53:D86)&gt;=10.5,8,IF(SUM(D53:D86)&gt;=8.5,4,0))</f>
        <v>0</v>
      </c>
      <c r="AR53" s="122">
        <f t="shared" si="134"/>
        <v>8</v>
      </c>
      <c r="AS53" s="122">
        <f t="shared" si="134"/>
        <v>8</v>
      </c>
      <c r="AT53" s="122">
        <f t="shared" si="134"/>
        <v>8</v>
      </c>
      <c r="AU53" s="122">
        <f t="shared" si="134"/>
        <v>8</v>
      </c>
      <c r="AV53" s="122">
        <f t="shared" si="134"/>
        <v>8</v>
      </c>
      <c r="AW53" s="122">
        <f t="shared" si="134"/>
        <v>8</v>
      </c>
      <c r="AX53" s="122">
        <f t="shared" si="134"/>
        <v>8</v>
      </c>
      <c r="AY53" s="122">
        <f t="shared" si="134"/>
        <v>8</v>
      </c>
      <c r="AZ53" s="122">
        <f t="shared" si="134"/>
        <v>8</v>
      </c>
      <c r="BA53" s="122">
        <f t="shared" si="134"/>
        <v>8</v>
      </c>
      <c r="BB53" s="122">
        <f t="shared" si="134"/>
        <v>8</v>
      </c>
      <c r="BC53" s="122">
        <f t="shared" si="134"/>
        <v>8</v>
      </c>
      <c r="BD53" s="122">
        <f t="shared" si="134"/>
        <v>8</v>
      </c>
      <c r="BE53" s="122">
        <f t="shared" si="134"/>
        <v>8</v>
      </c>
      <c r="BF53" s="122">
        <f t="shared" si="134"/>
        <v>8</v>
      </c>
      <c r="BG53" s="122">
        <f t="shared" si="134"/>
        <v>8</v>
      </c>
      <c r="BH53" s="122">
        <f t="shared" si="134"/>
        <v>8</v>
      </c>
      <c r="BI53" s="122">
        <f t="shared" si="134"/>
        <v>8</v>
      </c>
      <c r="BJ53" s="122">
        <f t="shared" si="134"/>
        <v>0</v>
      </c>
      <c r="BK53" s="122">
        <f t="shared" si="134"/>
        <v>8</v>
      </c>
      <c r="BL53" s="122">
        <f t="shared" si="134"/>
        <v>8</v>
      </c>
      <c r="BM53" s="122">
        <f t="shared" si="134"/>
        <v>8</v>
      </c>
      <c r="BN53" s="122">
        <f t="shared" si="134"/>
        <v>8</v>
      </c>
      <c r="BO53" s="122">
        <f t="shared" si="134"/>
        <v>8</v>
      </c>
      <c r="BP53" s="122">
        <f t="shared" si="134"/>
        <v>8</v>
      </c>
      <c r="BQ53" s="122">
        <f t="shared" si="134"/>
        <v>8</v>
      </c>
      <c r="BR53" s="122">
        <f t="shared" si="134"/>
        <v>8</v>
      </c>
      <c r="BS53" s="122">
        <f t="shared" si="134"/>
        <v>8</v>
      </c>
      <c r="BT53" s="122">
        <f t="shared" si="134"/>
        <v>8</v>
      </c>
      <c r="BU53" s="122">
        <f t="shared" si="134"/>
        <v>8</v>
      </c>
    </row>
    <row r="54" spans="1:73" ht="30.75" customHeight="1" x14ac:dyDescent="0.25">
      <c r="A54" s="102" t="s">
        <v>598</v>
      </c>
      <c r="B54" s="143" t="s">
        <v>594</v>
      </c>
      <c r="C54" s="42" t="s">
        <v>7</v>
      </c>
      <c r="D54" s="43" t="s">
        <v>768</v>
      </c>
      <c r="E54" s="43">
        <v>4</v>
      </c>
      <c r="F54" s="43">
        <v>4</v>
      </c>
      <c r="G54" s="43">
        <v>4</v>
      </c>
      <c r="H54" s="43">
        <v>4</v>
      </c>
      <c r="I54" s="43">
        <v>4</v>
      </c>
      <c r="J54" s="43">
        <v>4</v>
      </c>
      <c r="K54" s="43">
        <v>4</v>
      </c>
      <c r="L54" s="43">
        <v>4</v>
      </c>
      <c r="M54" s="43">
        <v>4</v>
      </c>
      <c r="N54" s="43">
        <v>4</v>
      </c>
      <c r="O54" s="43">
        <v>4</v>
      </c>
      <c r="P54" s="43">
        <v>4</v>
      </c>
      <c r="Q54" s="43">
        <v>4</v>
      </c>
      <c r="R54" s="43">
        <v>4</v>
      </c>
      <c r="S54" s="43">
        <v>4</v>
      </c>
      <c r="T54" s="43">
        <v>4</v>
      </c>
      <c r="U54" s="43">
        <v>4</v>
      </c>
      <c r="V54" s="43">
        <v>4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140"/>
      <c r="AJ54" s="134">
        <f t="shared" ref="AJ54" si="135">SUM(D54:H55,K54:O55,R54:V55,Y54:AC55,AF54:AH55)/8</f>
        <v>13.875</v>
      </c>
      <c r="AK54" s="134">
        <f t="shared" ref="AK54" si="136">SUM(D56:H56,K56:O56,R56:V56,Y56:AC56,AF56:AH56)/8</f>
        <v>6.5625</v>
      </c>
      <c r="AL54" s="134">
        <f t="shared" ref="AL54" si="137">SUM(I54:J56,P54:Q56,W54:X56,AD54:AE56)/8</f>
        <v>5.25</v>
      </c>
      <c r="AM54" s="134">
        <f t="shared" ref="AM54" si="138">ROUND(SUM(D54:AI56)/8,2)</f>
        <v>25.69</v>
      </c>
      <c r="AO54" s="122" t="str">
        <f t="shared" ref="AO54" si="139">B54</f>
        <v>李雯雯   2310249   劳务工</v>
      </c>
      <c r="AP54" s="122">
        <f t="shared" ref="AP54" si="140">SUM(AQ54:BU54)</f>
        <v>124</v>
      </c>
      <c r="AQ54" s="122">
        <f t="shared" ref="AQ54:AZ54" si="141">IF(SUM(D54:D56)&gt;=10.5,8,IF(SUM(D54:D56)&gt;=8.5,4,0))</f>
        <v>0</v>
      </c>
      <c r="AR54" s="122">
        <f t="shared" si="141"/>
        <v>8</v>
      </c>
      <c r="AS54" s="122">
        <f t="shared" si="141"/>
        <v>8</v>
      </c>
      <c r="AT54" s="122">
        <f t="shared" si="141"/>
        <v>8</v>
      </c>
      <c r="AU54" s="122">
        <f t="shared" si="141"/>
        <v>8</v>
      </c>
      <c r="AV54" s="122">
        <f t="shared" si="141"/>
        <v>8</v>
      </c>
      <c r="AW54" s="122">
        <f t="shared" si="141"/>
        <v>4</v>
      </c>
      <c r="AX54" s="122">
        <f t="shared" si="141"/>
        <v>8</v>
      </c>
      <c r="AY54" s="122">
        <f t="shared" si="141"/>
        <v>8</v>
      </c>
      <c r="AZ54" s="122">
        <f t="shared" si="141"/>
        <v>8</v>
      </c>
      <c r="BA54" s="122">
        <f t="shared" ref="BA54:BJ54" si="142">IF(SUM(N54:N56)&gt;=10.5,8,IF(SUM(N54:N56)&gt;=8.5,4,0))</f>
        <v>8</v>
      </c>
      <c r="BB54" s="122">
        <f t="shared" si="142"/>
        <v>8</v>
      </c>
      <c r="BC54" s="122">
        <f t="shared" si="142"/>
        <v>8</v>
      </c>
      <c r="BD54" s="122">
        <f t="shared" si="142"/>
        <v>4</v>
      </c>
      <c r="BE54" s="122">
        <f t="shared" si="142"/>
        <v>8</v>
      </c>
      <c r="BF54" s="122">
        <f t="shared" si="142"/>
        <v>8</v>
      </c>
      <c r="BG54" s="122">
        <f t="shared" si="142"/>
        <v>8</v>
      </c>
      <c r="BH54" s="122">
        <f t="shared" si="142"/>
        <v>4</v>
      </c>
      <c r="BI54" s="122">
        <f t="shared" si="142"/>
        <v>0</v>
      </c>
      <c r="BJ54" s="122">
        <f t="shared" si="142"/>
        <v>0</v>
      </c>
      <c r="BK54" s="122">
        <f t="shared" ref="BK54:BT54" si="143">IF(SUM(X54:X56)&gt;=10.5,8,IF(SUM(X54:X56)&gt;=8.5,4,0))</f>
        <v>0</v>
      </c>
      <c r="BL54" s="122">
        <f t="shared" si="143"/>
        <v>0</v>
      </c>
      <c r="BM54" s="122">
        <f t="shared" si="143"/>
        <v>0</v>
      </c>
      <c r="BN54" s="122">
        <f t="shared" si="143"/>
        <v>0</v>
      </c>
      <c r="BO54" s="122">
        <f t="shared" si="143"/>
        <v>0</v>
      </c>
      <c r="BP54" s="122">
        <f t="shared" si="143"/>
        <v>0</v>
      </c>
      <c r="BQ54" s="122">
        <f t="shared" si="143"/>
        <v>0</v>
      </c>
      <c r="BR54" s="122">
        <f t="shared" si="143"/>
        <v>0</v>
      </c>
      <c r="BS54" s="122">
        <f t="shared" si="143"/>
        <v>0</v>
      </c>
      <c r="BT54" s="122">
        <f t="shared" si="143"/>
        <v>0</v>
      </c>
      <c r="BU54" s="122">
        <f t="shared" ref="BU54" si="144">IF(SUM(AH54:AH56)&gt;=10.5,8,IF(SUM(AH54:AH56)&gt;=8.5,4,0))</f>
        <v>0</v>
      </c>
    </row>
    <row r="55" spans="1:73" ht="30.75" customHeight="1" x14ac:dyDescent="0.25">
      <c r="A55" s="102" t="s">
        <v>598</v>
      </c>
      <c r="B55" s="144"/>
      <c r="C55" s="42" t="s">
        <v>8</v>
      </c>
      <c r="D55" s="43" t="s">
        <v>768</v>
      </c>
      <c r="E55" s="43">
        <v>4</v>
      </c>
      <c r="F55" s="43">
        <v>4</v>
      </c>
      <c r="G55" s="43">
        <v>4</v>
      </c>
      <c r="H55" s="43">
        <v>4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4</v>
      </c>
      <c r="O55" s="43">
        <v>4</v>
      </c>
      <c r="P55" s="43">
        <v>4</v>
      </c>
      <c r="Q55" s="43">
        <v>4</v>
      </c>
      <c r="R55" s="43">
        <v>4</v>
      </c>
      <c r="S55" s="43">
        <v>4</v>
      </c>
      <c r="T55" s="43">
        <v>4</v>
      </c>
      <c r="U55" s="43">
        <v>4</v>
      </c>
      <c r="V55" s="43">
        <v>3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141"/>
      <c r="AJ55" s="135"/>
      <c r="AK55" s="135"/>
      <c r="AL55" s="135"/>
      <c r="AM55" s="135"/>
      <c r="AO55" s="122">
        <f t="shared" ref="AO55:AO56" si="145">B55</f>
        <v>0</v>
      </c>
      <c r="AP55" s="122">
        <f t="shared" ref="AP55:AP56" si="146">SUM(AQ55:BU55)</f>
        <v>120</v>
      </c>
      <c r="AQ55" s="122">
        <f t="shared" ref="AQ55:BU55" si="147">IF(SUM(D55:D59)&gt;=10.5,8,IF(SUM(D55:D59)&gt;=8.5,4,0))</f>
        <v>0</v>
      </c>
      <c r="AR55" s="122">
        <f t="shared" si="147"/>
        <v>8</v>
      </c>
      <c r="AS55" s="122">
        <f t="shared" si="147"/>
        <v>8</v>
      </c>
      <c r="AT55" s="122">
        <f t="shared" si="147"/>
        <v>8</v>
      </c>
      <c r="AU55" s="122">
        <f t="shared" si="147"/>
        <v>8</v>
      </c>
      <c r="AV55" s="122">
        <f t="shared" si="147"/>
        <v>8</v>
      </c>
      <c r="AW55" s="122">
        <f t="shared" si="147"/>
        <v>8</v>
      </c>
      <c r="AX55" s="122">
        <f t="shared" si="147"/>
        <v>8</v>
      </c>
      <c r="AY55" s="122">
        <f t="shared" si="147"/>
        <v>8</v>
      </c>
      <c r="AZ55" s="122">
        <f t="shared" si="147"/>
        <v>8</v>
      </c>
      <c r="BA55" s="122">
        <f t="shared" si="147"/>
        <v>8</v>
      </c>
      <c r="BB55" s="122">
        <f t="shared" si="147"/>
        <v>8</v>
      </c>
      <c r="BC55" s="122">
        <f t="shared" si="147"/>
        <v>8</v>
      </c>
      <c r="BD55" s="122">
        <f t="shared" si="147"/>
        <v>8</v>
      </c>
      <c r="BE55" s="122">
        <f t="shared" si="147"/>
        <v>8</v>
      </c>
      <c r="BF55" s="122">
        <f t="shared" si="147"/>
        <v>8</v>
      </c>
      <c r="BG55" s="122">
        <f t="shared" si="147"/>
        <v>0</v>
      </c>
      <c r="BH55" s="122">
        <f t="shared" si="147"/>
        <v>0</v>
      </c>
      <c r="BI55" s="122">
        <f t="shared" si="147"/>
        <v>0</v>
      </c>
      <c r="BJ55" s="122">
        <f t="shared" si="147"/>
        <v>0</v>
      </c>
      <c r="BK55" s="122">
        <f t="shared" si="147"/>
        <v>0</v>
      </c>
      <c r="BL55" s="122">
        <f t="shared" si="147"/>
        <v>0</v>
      </c>
      <c r="BM55" s="122">
        <f t="shared" si="147"/>
        <v>0</v>
      </c>
      <c r="BN55" s="122">
        <f t="shared" si="147"/>
        <v>0</v>
      </c>
      <c r="BO55" s="122">
        <f t="shared" si="147"/>
        <v>0</v>
      </c>
      <c r="BP55" s="122">
        <f t="shared" si="147"/>
        <v>0</v>
      </c>
      <c r="BQ55" s="122">
        <f t="shared" si="147"/>
        <v>0</v>
      </c>
      <c r="BR55" s="122">
        <f t="shared" si="147"/>
        <v>0</v>
      </c>
      <c r="BS55" s="122">
        <f t="shared" si="147"/>
        <v>0</v>
      </c>
      <c r="BT55" s="122">
        <f t="shared" si="147"/>
        <v>0</v>
      </c>
      <c r="BU55" s="122">
        <f t="shared" si="147"/>
        <v>0</v>
      </c>
    </row>
    <row r="56" spans="1:73" ht="30.75" customHeight="1" x14ac:dyDescent="0.25">
      <c r="A56" s="102" t="s">
        <v>598</v>
      </c>
      <c r="B56" s="145"/>
      <c r="C56" s="44" t="s">
        <v>4</v>
      </c>
      <c r="D56" s="44" t="s">
        <v>768</v>
      </c>
      <c r="E56" s="44">
        <v>5</v>
      </c>
      <c r="F56" s="44">
        <v>5</v>
      </c>
      <c r="G56" s="44">
        <v>4</v>
      </c>
      <c r="H56" s="44">
        <v>5</v>
      </c>
      <c r="I56" s="44">
        <v>5</v>
      </c>
      <c r="J56" s="44">
        <v>0.5</v>
      </c>
      <c r="K56" s="44">
        <v>5</v>
      </c>
      <c r="L56" s="44">
        <v>4</v>
      </c>
      <c r="M56" s="44">
        <v>4</v>
      </c>
      <c r="N56" s="44">
        <v>4</v>
      </c>
      <c r="O56" s="44">
        <v>4</v>
      </c>
      <c r="P56" s="44">
        <v>4</v>
      </c>
      <c r="Q56" s="44">
        <v>0.5</v>
      </c>
      <c r="R56" s="44">
        <v>4</v>
      </c>
      <c r="S56" s="44">
        <v>4</v>
      </c>
      <c r="T56" s="44">
        <v>4</v>
      </c>
      <c r="U56" s="44">
        <v>0.5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142"/>
      <c r="AJ56" s="136"/>
      <c r="AK56" s="136"/>
      <c r="AL56" s="136"/>
      <c r="AM56" s="136"/>
      <c r="AO56" s="122">
        <f t="shared" si="145"/>
        <v>0</v>
      </c>
      <c r="AP56" s="122">
        <f t="shared" si="146"/>
        <v>112</v>
      </c>
      <c r="AQ56" s="122">
        <f t="shared" ref="AQ56:BU56" si="148">IF(SUM(D56:D59)&gt;=10.5,8,IF(SUM(D56:D59)&gt;=8.5,4,0))</f>
        <v>0</v>
      </c>
      <c r="AR56" s="122">
        <f t="shared" si="148"/>
        <v>8</v>
      </c>
      <c r="AS56" s="122">
        <f t="shared" si="148"/>
        <v>8</v>
      </c>
      <c r="AT56" s="122">
        <f t="shared" si="148"/>
        <v>8</v>
      </c>
      <c r="AU56" s="122">
        <f t="shared" si="148"/>
        <v>8</v>
      </c>
      <c r="AV56" s="122">
        <f t="shared" si="148"/>
        <v>8</v>
      </c>
      <c r="AW56" s="122">
        <f t="shared" si="148"/>
        <v>4</v>
      </c>
      <c r="AX56" s="122">
        <f t="shared" si="148"/>
        <v>8</v>
      </c>
      <c r="AY56" s="122">
        <f t="shared" si="148"/>
        <v>8</v>
      </c>
      <c r="AZ56" s="122">
        <f t="shared" si="148"/>
        <v>8</v>
      </c>
      <c r="BA56" s="122">
        <f t="shared" si="148"/>
        <v>8</v>
      </c>
      <c r="BB56" s="122">
        <f t="shared" si="148"/>
        <v>8</v>
      </c>
      <c r="BC56" s="122">
        <f t="shared" si="148"/>
        <v>8</v>
      </c>
      <c r="BD56" s="122">
        <f t="shared" si="148"/>
        <v>4</v>
      </c>
      <c r="BE56" s="122">
        <f t="shared" si="148"/>
        <v>8</v>
      </c>
      <c r="BF56" s="122">
        <f t="shared" si="148"/>
        <v>8</v>
      </c>
      <c r="BG56" s="122">
        <f t="shared" si="148"/>
        <v>0</v>
      </c>
      <c r="BH56" s="122">
        <f t="shared" si="148"/>
        <v>0</v>
      </c>
      <c r="BI56" s="122">
        <f t="shared" si="148"/>
        <v>0</v>
      </c>
      <c r="BJ56" s="122">
        <f t="shared" si="148"/>
        <v>0</v>
      </c>
      <c r="BK56" s="122">
        <f t="shared" si="148"/>
        <v>0</v>
      </c>
      <c r="BL56" s="122">
        <f t="shared" si="148"/>
        <v>0</v>
      </c>
      <c r="BM56" s="122">
        <f t="shared" si="148"/>
        <v>0</v>
      </c>
      <c r="BN56" s="122">
        <f t="shared" si="148"/>
        <v>0</v>
      </c>
      <c r="BO56" s="122">
        <f t="shared" si="148"/>
        <v>0</v>
      </c>
      <c r="BP56" s="122">
        <f t="shared" si="148"/>
        <v>0</v>
      </c>
      <c r="BQ56" s="122">
        <f t="shared" si="148"/>
        <v>0</v>
      </c>
      <c r="BR56" s="122">
        <f t="shared" si="148"/>
        <v>0</v>
      </c>
      <c r="BS56" s="122">
        <f t="shared" si="148"/>
        <v>0</v>
      </c>
      <c r="BT56" s="122">
        <f t="shared" si="148"/>
        <v>0</v>
      </c>
      <c r="BU56" s="122">
        <f t="shared" si="148"/>
        <v>0</v>
      </c>
    </row>
    <row r="57" spans="1:73" ht="30.75" customHeight="1" x14ac:dyDescent="0.25">
      <c r="A57" s="102" t="s">
        <v>597</v>
      </c>
      <c r="B57" s="143" t="s">
        <v>596</v>
      </c>
      <c r="C57" s="42" t="s">
        <v>7</v>
      </c>
      <c r="D57" s="43" t="s">
        <v>768</v>
      </c>
      <c r="E57" s="43">
        <v>4</v>
      </c>
      <c r="F57" s="43">
        <v>4</v>
      </c>
      <c r="G57" s="43">
        <v>4</v>
      </c>
      <c r="H57" s="43">
        <v>4</v>
      </c>
      <c r="I57" s="43">
        <v>4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 t="s">
        <v>787</v>
      </c>
      <c r="U57" s="43" t="s">
        <v>788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140"/>
      <c r="AJ57" s="134">
        <f t="shared" ref="AJ57" si="149">SUM(D57:H58,K57:O58,R57:V58,Y57:AC58,AF57:AH58)/8</f>
        <v>11</v>
      </c>
      <c r="AK57" s="134">
        <f t="shared" ref="AK57" si="150">SUM(D59:H59,K59:O59,R59:V59,Y59:AC59,AF59:AH59)/8</f>
        <v>5.5625</v>
      </c>
      <c r="AL57" s="134">
        <f t="shared" ref="AL57" si="151">SUM(I57:J59,P57:Q59,W57:X59,AD57:AE59)/8</f>
        <v>4.6875</v>
      </c>
      <c r="AM57" s="134">
        <f t="shared" ref="AM57" si="152">ROUND(SUM(D57:AI59)/8,2)</f>
        <v>21.25</v>
      </c>
      <c r="AO57" s="122" t="str">
        <f>B57</f>
        <v xml:space="preserve">董仪仁   2310248  劳务工    </v>
      </c>
      <c r="AP57" s="122">
        <f>SUM(AQ57:BU57)</f>
        <v>104</v>
      </c>
      <c r="AQ57" s="122">
        <f t="shared" ref="AQ57:BU57" si="153">IF(SUM(D57:D59)&gt;=10.5,8,IF(SUM(D57:D59)&gt;=8.5,4,0))</f>
        <v>0</v>
      </c>
      <c r="AR57" s="122">
        <f t="shared" si="153"/>
        <v>8</v>
      </c>
      <c r="AS57" s="122">
        <f t="shared" si="153"/>
        <v>8</v>
      </c>
      <c r="AT57" s="122">
        <f t="shared" si="153"/>
        <v>8</v>
      </c>
      <c r="AU57" s="122">
        <f t="shared" si="153"/>
        <v>8</v>
      </c>
      <c r="AV57" s="122">
        <f t="shared" si="153"/>
        <v>8</v>
      </c>
      <c r="AW57" s="122">
        <f t="shared" si="153"/>
        <v>4</v>
      </c>
      <c r="AX57" s="122">
        <f t="shared" si="153"/>
        <v>8</v>
      </c>
      <c r="AY57" s="122">
        <f t="shared" si="153"/>
        <v>8</v>
      </c>
      <c r="AZ57" s="122">
        <f t="shared" si="153"/>
        <v>8</v>
      </c>
      <c r="BA57" s="122">
        <f t="shared" si="153"/>
        <v>8</v>
      </c>
      <c r="BB57" s="122">
        <f t="shared" si="153"/>
        <v>4</v>
      </c>
      <c r="BC57" s="122">
        <f t="shared" si="153"/>
        <v>4</v>
      </c>
      <c r="BD57" s="122">
        <f t="shared" si="153"/>
        <v>4</v>
      </c>
      <c r="BE57" s="122">
        <f t="shared" si="153"/>
        <v>8</v>
      </c>
      <c r="BF57" s="122">
        <f t="shared" si="153"/>
        <v>8</v>
      </c>
      <c r="BG57" s="122">
        <f t="shared" si="153"/>
        <v>0</v>
      </c>
      <c r="BH57" s="122">
        <f t="shared" si="153"/>
        <v>0</v>
      </c>
      <c r="BI57" s="122">
        <f t="shared" si="153"/>
        <v>0</v>
      </c>
      <c r="BJ57" s="122">
        <f t="shared" si="153"/>
        <v>0</v>
      </c>
      <c r="BK57" s="122">
        <f t="shared" si="153"/>
        <v>0</v>
      </c>
      <c r="BL57" s="122">
        <f t="shared" si="153"/>
        <v>0</v>
      </c>
      <c r="BM57" s="122">
        <f t="shared" si="153"/>
        <v>0</v>
      </c>
      <c r="BN57" s="122">
        <f t="shared" si="153"/>
        <v>0</v>
      </c>
      <c r="BO57" s="122">
        <f t="shared" si="153"/>
        <v>0</v>
      </c>
      <c r="BP57" s="122">
        <f t="shared" si="153"/>
        <v>0</v>
      </c>
      <c r="BQ57" s="122">
        <f t="shared" si="153"/>
        <v>0</v>
      </c>
      <c r="BR57" s="122">
        <f t="shared" si="153"/>
        <v>0</v>
      </c>
      <c r="BS57" s="122">
        <f t="shared" si="153"/>
        <v>0</v>
      </c>
      <c r="BT57" s="122">
        <f t="shared" si="153"/>
        <v>0</v>
      </c>
      <c r="BU57" s="122">
        <f t="shared" si="153"/>
        <v>0</v>
      </c>
    </row>
    <row r="58" spans="1:73" ht="30.75" customHeight="1" x14ac:dyDescent="0.25">
      <c r="A58" s="102" t="s">
        <v>597</v>
      </c>
      <c r="B58" s="144"/>
      <c r="C58" s="42" t="s">
        <v>8</v>
      </c>
      <c r="D58" s="43" t="s">
        <v>768</v>
      </c>
      <c r="E58" s="43">
        <v>4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4</v>
      </c>
      <c r="Q58" s="43">
        <v>4</v>
      </c>
      <c r="R58" s="43">
        <v>4</v>
      </c>
      <c r="S58" s="43">
        <v>4</v>
      </c>
      <c r="T58" s="43" t="s">
        <v>787</v>
      </c>
      <c r="U58" s="43" t="s">
        <v>788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141"/>
      <c r="AJ58" s="135"/>
      <c r="AK58" s="135"/>
      <c r="AL58" s="135"/>
      <c r="AM58" s="135"/>
      <c r="AO58" s="122">
        <f>B58</f>
        <v>0</v>
      </c>
      <c r="AP58" s="122">
        <f>SUM(AQ58:BU58)</f>
        <v>16</v>
      </c>
      <c r="AQ58" s="122">
        <f t="shared" ref="AQ58" si="154">IF(SUM(D58:D59)&gt;=10.5,8,IF(SUM(D58:D59)&gt;=8.5,4,0))</f>
        <v>0</v>
      </c>
      <c r="AR58" s="122">
        <f t="shared" ref="AR58" si="155">IF(SUM(E58:E59)&gt;=10.5,8,IF(SUM(E58:E59)&gt;=8.5,4,0))</f>
        <v>4</v>
      </c>
      <c r="AS58" s="122">
        <f t="shared" ref="AS58" si="156">IF(SUM(F58:F59)&gt;=10.5,8,IF(SUM(F58:F59)&gt;=8.5,4,0))</f>
        <v>4</v>
      </c>
      <c r="AT58" s="122">
        <f t="shared" ref="AT58" si="157">IF(SUM(G58:G59)&gt;=10.5,8,IF(SUM(G58:G59)&gt;=8.5,4,0))</f>
        <v>0</v>
      </c>
      <c r="AU58" s="122">
        <f t="shared" ref="AU58" si="158">IF(SUM(H58:H59)&gt;=10.5,8,IF(SUM(H58:H59)&gt;=8.5,4,0))</f>
        <v>4</v>
      </c>
      <c r="AV58" s="122">
        <f t="shared" ref="AV58" si="159">IF(SUM(I58:I59)&gt;=10.5,8,IF(SUM(I58:I59)&gt;=8.5,4,0))</f>
        <v>0</v>
      </c>
      <c r="AW58" s="122">
        <f t="shared" ref="AW58" si="160">IF(SUM(J58:J59)&gt;=10.5,8,IF(SUM(J58:J59)&gt;=8.5,4,0))</f>
        <v>0</v>
      </c>
      <c r="AX58" s="122">
        <f t="shared" ref="AX58" si="161">IF(SUM(K58:K59)&gt;=10.5,8,IF(SUM(K58:K59)&gt;=8.5,4,0))</f>
        <v>4</v>
      </c>
      <c r="AY58" s="122">
        <f t="shared" ref="AY58" si="162">IF(SUM(L58:L59)&gt;=10.5,8,IF(SUM(L58:L59)&gt;=8.5,4,0))</f>
        <v>0</v>
      </c>
      <c r="AZ58" s="122">
        <f t="shared" ref="AZ58" si="163">IF(SUM(M58:M59)&gt;=10.5,8,IF(SUM(M58:M59)&gt;=8.5,4,0))</f>
        <v>0</v>
      </c>
      <c r="BA58" s="122">
        <f t="shared" ref="BA58" si="164">IF(SUM(N58:N59)&gt;=10.5,8,IF(SUM(N58:N59)&gt;=8.5,4,0))</f>
        <v>0</v>
      </c>
      <c r="BB58" s="122">
        <f t="shared" ref="BB58" si="165">IF(SUM(O58:O59)&gt;=10.5,8,IF(SUM(O58:O59)&gt;=8.5,4,0))</f>
        <v>0</v>
      </c>
      <c r="BC58" s="122">
        <f t="shared" ref="BC58" si="166">IF(SUM(P58:P59)&gt;=10.5,8,IF(SUM(P58:P59)&gt;=8.5,4,0))</f>
        <v>0</v>
      </c>
      <c r="BD58" s="122">
        <f t="shared" ref="BD58" si="167">IF(SUM(Q58:Q59)&gt;=10.5,8,IF(SUM(Q58:Q59)&gt;=8.5,4,0))</f>
        <v>0</v>
      </c>
      <c r="BE58" s="122">
        <f t="shared" ref="BE58" si="168">IF(SUM(R58:R59)&gt;=10.5,8,IF(SUM(R58:R59)&gt;=8.5,4,0))</f>
        <v>0</v>
      </c>
      <c r="BF58" s="122">
        <f t="shared" ref="BF58" si="169">IF(SUM(S58:S59)&gt;=10.5,8,IF(SUM(S58:S59)&gt;=8.5,4,0))</f>
        <v>0</v>
      </c>
      <c r="BG58" s="122">
        <f t="shared" ref="BG58" si="170">IF(SUM(T58:T59)&gt;=10.5,8,IF(SUM(T58:T59)&gt;=8.5,4,0))</f>
        <v>0</v>
      </c>
      <c r="BH58" s="122">
        <f t="shared" ref="BH58" si="171">IF(SUM(U58:U59)&gt;=10.5,8,IF(SUM(U58:U59)&gt;=8.5,4,0))</f>
        <v>0</v>
      </c>
      <c r="BI58" s="122">
        <f t="shared" ref="BI58" si="172">IF(SUM(V58:V59)&gt;=10.5,8,IF(SUM(V58:V59)&gt;=8.5,4,0))</f>
        <v>0</v>
      </c>
      <c r="BJ58" s="122">
        <f t="shared" ref="BJ58" si="173">IF(SUM(W58:W59)&gt;=10.5,8,IF(SUM(W58:W59)&gt;=8.5,4,0))</f>
        <v>0</v>
      </c>
      <c r="BK58" s="122">
        <f t="shared" ref="BK58" si="174">IF(SUM(X58:X59)&gt;=10.5,8,IF(SUM(X58:X59)&gt;=8.5,4,0))</f>
        <v>0</v>
      </c>
      <c r="BL58" s="122">
        <f t="shared" ref="BL58" si="175">IF(SUM(Y58:Y59)&gt;=10.5,8,IF(SUM(Y58:Y59)&gt;=8.5,4,0))</f>
        <v>0</v>
      </c>
      <c r="BM58" s="122">
        <f t="shared" ref="BM58" si="176">IF(SUM(Z58:Z59)&gt;=10.5,8,IF(SUM(Z58:Z59)&gt;=8.5,4,0))</f>
        <v>0</v>
      </c>
      <c r="BN58" s="122">
        <f t="shared" ref="BN58" si="177">IF(SUM(AA58:AA59)&gt;=10.5,8,IF(SUM(AA58:AA59)&gt;=8.5,4,0))</f>
        <v>0</v>
      </c>
      <c r="BO58" s="122">
        <f t="shared" ref="BO58" si="178">IF(SUM(AB58:AB59)&gt;=10.5,8,IF(SUM(AB58:AB59)&gt;=8.5,4,0))</f>
        <v>0</v>
      </c>
      <c r="BP58" s="122">
        <f t="shared" ref="BP58" si="179">IF(SUM(AC58:AC59)&gt;=10.5,8,IF(SUM(AC58:AC59)&gt;=8.5,4,0))</f>
        <v>0</v>
      </c>
      <c r="BQ58" s="122">
        <f t="shared" ref="BQ58" si="180">IF(SUM(AD58:AD59)&gt;=10.5,8,IF(SUM(AD58:AD59)&gt;=8.5,4,0))</f>
        <v>0</v>
      </c>
      <c r="BR58" s="122">
        <f t="shared" ref="BR58" si="181">IF(SUM(AE58:AE59)&gt;=10.5,8,IF(SUM(AE58:AE59)&gt;=8.5,4,0))</f>
        <v>0</v>
      </c>
      <c r="BS58" s="122">
        <f t="shared" ref="BS58" si="182">IF(SUM(AF58:AF59)&gt;=10.5,8,IF(SUM(AF58:AF59)&gt;=8.5,4,0))</f>
        <v>0</v>
      </c>
      <c r="BT58" s="122">
        <f t="shared" ref="BT58" si="183">IF(SUM(AG58:AG59)&gt;=10.5,8,IF(SUM(AG58:AG59)&gt;=8.5,4,0))</f>
        <v>0</v>
      </c>
      <c r="BU58" s="122">
        <f t="shared" ref="BU58" si="184">IF(SUM(AH58:AH59)&gt;=10.5,8,IF(SUM(AH58:AH59)&gt;=8.5,4,0))</f>
        <v>0</v>
      </c>
    </row>
    <row r="59" spans="1:73" ht="30.75" customHeight="1" x14ac:dyDescent="0.25">
      <c r="A59" s="102" t="s">
        <v>597</v>
      </c>
      <c r="B59" s="145"/>
      <c r="C59" s="44" t="s">
        <v>4</v>
      </c>
      <c r="D59" s="44" t="s">
        <v>768</v>
      </c>
      <c r="E59" s="44">
        <v>5</v>
      </c>
      <c r="F59" s="44">
        <v>5</v>
      </c>
      <c r="G59" s="44">
        <v>4</v>
      </c>
      <c r="H59" s="44">
        <v>5</v>
      </c>
      <c r="I59" s="44">
        <v>4</v>
      </c>
      <c r="J59" s="44">
        <v>0.5</v>
      </c>
      <c r="K59" s="44">
        <v>5</v>
      </c>
      <c r="L59" s="44">
        <v>4</v>
      </c>
      <c r="M59" s="44">
        <v>4</v>
      </c>
      <c r="N59" s="44">
        <v>4</v>
      </c>
      <c r="O59" s="44">
        <v>0.5</v>
      </c>
      <c r="P59" s="44">
        <v>0.5</v>
      </c>
      <c r="Q59" s="44">
        <v>0.5</v>
      </c>
      <c r="R59" s="44">
        <v>4</v>
      </c>
      <c r="S59" s="44">
        <v>4</v>
      </c>
      <c r="T59" s="44" t="s">
        <v>787</v>
      </c>
      <c r="U59" s="44" t="s">
        <v>788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142"/>
      <c r="AJ59" s="136"/>
      <c r="AK59" s="136"/>
      <c r="AL59" s="136"/>
      <c r="AM59" s="136"/>
      <c r="AO59" s="122">
        <f>B59</f>
        <v>0</v>
      </c>
      <c r="AP59" s="122">
        <f>SUM(AQ59:BU59)</f>
        <v>0</v>
      </c>
      <c r="AQ59" s="122">
        <f t="shared" ref="AQ59" si="185">IF(SUM(D59:D59)&gt;=10.5,8,IF(SUM(D59:D59)&gt;=8.5,4,0))</f>
        <v>0</v>
      </c>
      <c r="AR59" s="122">
        <f t="shared" ref="AR59" si="186">IF(SUM(E59:E59)&gt;=10.5,8,IF(SUM(E59:E59)&gt;=8.5,4,0))</f>
        <v>0</v>
      </c>
      <c r="AS59" s="122">
        <f t="shared" ref="AS59" si="187">IF(SUM(F59:F59)&gt;=10.5,8,IF(SUM(F59:F59)&gt;=8.5,4,0))</f>
        <v>0</v>
      </c>
      <c r="AT59" s="122">
        <f t="shared" ref="AT59" si="188">IF(SUM(G59:G59)&gt;=10.5,8,IF(SUM(G59:G59)&gt;=8.5,4,0))</f>
        <v>0</v>
      </c>
      <c r="AU59" s="122">
        <f t="shared" ref="AU59" si="189">IF(SUM(H59:H59)&gt;=10.5,8,IF(SUM(H59:H59)&gt;=8.5,4,0))</f>
        <v>0</v>
      </c>
      <c r="AV59" s="122">
        <f t="shared" ref="AV59" si="190">IF(SUM(I59:I59)&gt;=10.5,8,IF(SUM(I59:I59)&gt;=8.5,4,0))</f>
        <v>0</v>
      </c>
      <c r="AW59" s="122">
        <f t="shared" ref="AW59" si="191">IF(SUM(J59:J59)&gt;=10.5,8,IF(SUM(J59:J59)&gt;=8.5,4,0))</f>
        <v>0</v>
      </c>
      <c r="AX59" s="122">
        <f t="shared" ref="AX59" si="192">IF(SUM(K59:K59)&gt;=10.5,8,IF(SUM(K59:K59)&gt;=8.5,4,0))</f>
        <v>0</v>
      </c>
      <c r="AY59" s="122">
        <f t="shared" ref="AY59" si="193">IF(SUM(L59:L59)&gt;=10.5,8,IF(SUM(L59:L59)&gt;=8.5,4,0))</f>
        <v>0</v>
      </c>
      <c r="AZ59" s="122">
        <f t="shared" ref="AZ59" si="194">IF(SUM(M59:M59)&gt;=10.5,8,IF(SUM(M59:M59)&gt;=8.5,4,0))</f>
        <v>0</v>
      </c>
      <c r="BA59" s="122">
        <f t="shared" ref="BA59" si="195">IF(SUM(N59:N59)&gt;=10.5,8,IF(SUM(N59:N59)&gt;=8.5,4,0))</f>
        <v>0</v>
      </c>
      <c r="BB59" s="122">
        <f t="shared" ref="BB59" si="196">IF(SUM(O59:O59)&gt;=10.5,8,IF(SUM(O59:O59)&gt;=8.5,4,0))</f>
        <v>0</v>
      </c>
      <c r="BC59" s="122">
        <f t="shared" ref="BC59" si="197">IF(SUM(P59:P59)&gt;=10.5,8,IF(SUM(P59:P59)&gt;=8.5,4,0))</f>
        <v>0</v>
      </c>
      <c r="BD59" s="122">
        <f t="shared" ref="BD59" si="198">IF(SUM(Q59:Q59)&gt;=10.5,8,IF(SUM(Q59:Q59)&gt;=8.5,4,0))</f>
        <v>0</v>
      </c>
      <c r="BE59" s="122">
        <f t="shared" ref="BE59" si="199">IF(SUM(R59:R59)&gt;=10.5,8,IF(SUM(R59:R59)&gt;=8.5,4,0))</f>
        <v>0</v>
      </c>
      <c r="BF59" s="122">
        <f t="shared" ref="BF59" si="200">IF(SUM(S59:S59)&gt;=10.5,8,IF(SUM(S59:S59)&gt;=8.5,4,0))</f>
        <v>0</v>
      </c>
      <c r="BG59" s="122">
        <f t="shared" ref="BG59" si="201">IF(SUM(T59:T59)&gt;=10.5,8,IF(SUM(T59:T59)&gt;=8.5,4,0))</f>
        <v>0</v>
      </c>
      <c r="BH59" s="122">
        <f t="shared" ref="BH59" si="202">IF(SUM(U59:U59)&gt;=10.5,8,IF(SUM(U59:U59)&gt;=8.5,4,0))</f>
        <v>0</v>
      </c>
      <c r="BI59" s="122">
        <f t="shared" ref="BI59" si="203">IF(SUM(V59:V59)&gt;=10.5,8,IF(SUM(V59:V59)&gt;=8.5,4,0))</f>
        <v>0</v>
      </c>
      <c r="BJ59" s="122">
        <f t="shared" ref="BJ59" si="204">IF(SUM(W59:W59)&gt;=10.5,8,IF(SUM(W59:W59)&gt;=8.5,4,0))</f>
        <v>0</v>
      </c>
      <c r="BK59" s="122">
        <f t="shared" ref="BK59" si="205">IF(SUM(X59:X59)&gt;=10.5,8,IF(SUM(X59:X59)&gt;=8.5,4,0))</f>
        <v>0</v>
      </c>
      <c r="BL59" s="122">
        <f t="shared" ref="BL59" si="206">IF(SUM(Y59:Y59)&gt;=10.5,8,IF(SUM(Y59:Y59)&gt;=8.5,4,0))</f>
        <v>0</v>
      </c>
      <c r="BM59" s="122">
        <f t="shared" ref="BM59" si="207">IF(SUM(Z59:Z59)&gt;=10.5,8,IF(SUM(Z59:Z59)&gt;=8.5,4,0))</f>
        <v>0</v>
      </c>
      <c r="BN59" s="122">
        <f t="shared" ref="BN59" si="208">IF(SUM(AA59:AA59)&gt;=10.5,8,IF(SUM(AA59:AA59)&gt;=8.5,4,0))</f>
        <v>0</v>
      </c>
      <c r="BO59" s="122">
        <f t="shared" ref="BO59" si="209">IF(SUM(AB59:AB59)&gt;=10.5,8,IF(SUM(AB59:AB59)&gt;=8.5,4,0))</f>
        <v>0</v>
      </c>
      <c r="BP59" s="122">
        <f t="shared" ref="BP59" si="210">IF(SUM(AC59:AC59)&gt;=10.5,8,IF(SUM(AC59:AC59)&gt;=8.5,4,0))</f>
        <v>0</v>
      </c>
      <c r="BQ59" s="122">
        <f t="shared" ref="BQ59" si="211">IF(SUM(AD59:AD59)&gt;=10.5,8,IF(SUM(AD59:AD59)&gt;=8.5,4,0))</f>
        <v>0</v>
      </c>
      <c r="BR59" s="122">
        <f t="shared" ref="BR59" si="212">IF(SUM(AE59:AE59)&gt;=10.5,8,IF(SUM(AE59:AE59)&gt;=8.5,4,0))</f>
        <v>0</v>
      </c>
      <c r="BS59" s="122">
        <f t="shared" ref="BS59" si="213">IF(SUM(AF59:AF59)&gt;=10.5,8,IF(SUM(AF59:AF59)&gt;=8.5,4,0))</f>
        <v>0</v>
      </c>
      <c r="BT59" s="122">
        <f t="shared" ref="BT59" si="214">IF(SUM(AG59:AG59)&gt;=10.5,8,IF(SUM(AG59:AG59)&gt;=8.5,4,0))</f>
        <v>0</v>
      </c>
      <c r="BU59" s="122">
        <f t="shared" ref="BU59" si="215">IF(SUM(AH59:AH59)&gt;=10.5,8,IF(SUM(AH59:AH59)&gt;=8.5,4,0))</f>
        <v>0</v>
      </c>
    </row>
    <row r="60" spans="1:73" ht="30.75" customHeight="1" x14ac:dyDescent="0.25">
      <c r="A60" s="102" t="s">
        <v>734</v>
      </c>
      <c r="B60" s="137" t="s">
        <v>735</v>
      </c>
      <c r="C60" s="42" t="s">
        <v>7</v>
      </c>
      <c r="D60" s="43" t="s">
        <v>768</v>
      </c>
      <c r="E60" s="43">
        <v>4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3">
        <v>4</v>
      </c>
      <c r="O60" s="43">
        <v>4</v>
      </c>
      <c r="P60" s="43">
        <v>4</v>
      </c>
      <c r="Q60" s="43">
        <v>4</v>
      </c>
      <c r="R60" s="43">
        <v>4</v>
      </c>
      <c r="S60" s="43">
        <v>4</v>
      </c>
      <c r="T60" s="43">
        <v>4</v>
      </c>
      <c r="U60" s="43">
        <v>4</v>
      </c>
      <c r="V60" s="43">
        <v>4</v>
      </c>
      <c r="W60" s="43">
        <v>0</v>
      </c>
      <c r="X60" s="43">
        <v>2</v>
      </c>
      <c r="Y60" s="43">
        <v>4</v>
      </c>
      <c r="Z60" s="43">
        <v>4</v>
      </c>
      <c r="AA60" s="43">
        <v>4</v>
      </c>
      <c r="AB60" s="43">
        <v>4</v>
      </c>
      <c r="AC60" s="43">
        <v>4</v>
      </c>
      <c r="AD60" s="43">
        <v>4</v>
      </c>
      <c r="AE60" s="43">
        <v>4</v>
      </c>
      <c r="AF60" s="43">
        <v>4</v>
      </c>
      <c r="AG60" s="43">
        <v>4</v>
      </c>
      <c r="AH60" s="43">
        <v>4</v>
      </c>
      <c r="AI60" s="140"/>
      <c r="AJ60" s="134">
        <f t="shared" ref="AJ60" si="216">SUM(D60:H61,K60:O61,R60:V61,Y60:AC61,AF60:AH61)/8</f>
        <v>22</v>
      </c>
      <c r="AK60" s="134">
        <f t="shared" ref="AK60" si="217">SUM(D62:H62,K62:O62,R62:V62,Y62:AC62,AF62:AH62)/8</f>
        <v>12.5625</v>
      </c>
      <c r="AL60" s="134">
        <f t="shared" ref="AL60" si="218">SUM(I60:J62,P60:Q62,W60:X62,AD60:AE62)/8</f>
        <v>10.4375</v>
      </c>
      <c r="AM60" s="134">
        <f t="shared" ref="AM60" si="219">ROUND(SUM(D60:AI62)/8,2)</f>
        <v>45</v>
      </c>
    </row>
    <row r="61" spans="1:73" ht="30.75" customHeight="1" x14ac:dyDescent="0.25">
      <c r="A61" s="102" t="s">
        <v>734</v>
      </c>
      <c r="B61" s="138"/>
      <c r="C61" s="42" t="s">
        <v>8</v>
      </c>
      <c r="D61" s="43" t="s">
        <v>768</v>
      </c>
      <c r="E61" s="43">
        <v>4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3">
        <v>4</v>
      </c>
      <c r="P61" s="43">
        <v>4</v>
      </c>
      <c r="Q61" s="43">
        <v>4</v>
      </c>
      <c r="R61" s="43">
        <v>4</v>
      </c>
      <c r="S61" s="43">
        <v>4</v>
      </c>
      <c r="T61" s="43">
        <v>4</v>
      </c>
      <c r="U61" s="43">
        <v>4</v>
      </c>
      <c r="V61" s="43">
        <v>4</v>
      </c>
      <c r="W61" s="43">
        <v>0</v>
      </c>
      <c r="X61" s="43">
        <v>4</v>
      </c>
      <c r="Y61" s="43">
        <v>4</v>
      </c>
      <c r="Z61" s="43">
        <v>4</v>
      </c>
      <c r="AA61" s="43">
        <v>4</v>
      </c>
      <c r="AB61" s="43">
        <v>4</v>
      </c>
      <c r="AC61" s="43">
        <v>4</v>
      </c>
      <c r="AD61" s="43">
        <v>4</v>
      </c>
      <c r="AE61" s="43">
        <v>4</v>
      </c>
      <c r="AF61" s="43">
        <v>4</v>
      </c>
      <c r="AG61" s="43">
        <v>4</v>
      </c>
      <c r="AH61" s="43">
        <v>4</v>
      </c>
      <c r="AI61" s="141"/>
      <c r="AJ61" s="135"/>
      <c r="AK61" s="135"/>
      <c r="AL61" s="135"/>
      <c r="AM61" s="135"/>
    </row>
    <row r="62" spans="1:73" ht="30.75" customHeight="1" x14ac:dyDescent="0.25">
      <c r="A62" s="102" t="s">
        <v>734</v>
      </c>
      <c r="B62" s="139"/>
      <c r="C62" s="44" t="s">
        <v>4</v>
      </c>
      <c r="D62" s="44" t="s">
        <v>768</v>
      </c>
      <c r="E62" s="44">
        <v>5</v>
      </c>
      <c r="F62" s="44">
        <v>5</v>
      </c>
      <c r="G62" s="44">
        <v>4</v>
      </c>
      <c r="H62" s="44">
        <v>5</v>
      </c>
      <c r="I62" s="44">
        <v>5</v>
      </c>
      <c r="J62" s="44">
        <v>0.5</v>
      </c>
      <c r="K62" s="44">
        <v>5</v>
      </c>
      <c r="L62" s="44">
        <v>4</v>
      </c>
      <c r="M62" s="44">
        <v>6</v>
      </c>
      <c r="N62" s="44">
        <v>6</v>
      </c>
      <c r="O62" s="44">
        <v>6</v>
      </c>
      <c r="P62" s="44">
        <v>6</v>
      </c>
      <c r="Q62" s="44">
        <v>5</v>
      </c>
      <c r="R62" s="44">
        <v>4</v>
      </c>
      <c r="S62" s="44">
        <v>4</v>
      </c>
      <c r="T62" s="44">
        <v>4</v>
      </c>
      <c r="U62" s="44">
        <v>4</v>
      </c>
      <c r="V62" s="44">
        <v>0.5</v>
      </c>
      <c r="W62" s="44">
        <v>0</v>
      </c>
      <c r="X62" s="44">
        <v>5</v>
      </c>
      <c r="Y62" s="44">
        <v>6</v>
      </c>
      <c r="Z62" s="44">
        <v>6</v>
      </c>
      <c r="AA62" s="44">
        <v>6</v>
      </c>
      <c r="AB62" s="44">
        <v>6</v>
      </c>
      <c r="AC62" s="44">
        <v>5</v>
      </c>
      <c r="AD62" s="44">
        <v>5</v>
      </c>
      <c r="AE62" s="44">
        <v>3</v>
      </c>
      <c r="AF62" s="44">
        <v>3</v>
      </c>
      <c r="AG62" s="44">
        <v>3</v>
      </c>
      <c r="AH62" s="44">
        <v>3</v>
      </c>
      <c r="AI62" s="142"/>
      <c r="AJ62" s="136"/>
      <c r="AK62" s="136"/>
      <c r="AL62" s="136"/>
      <c r="AM62" s="136"/>
    </row>
    <row r="63" spans="1:73" ht="30.75" customHeight="1" x14ac:dyDescent="0.25">
      <c r="A63" s="102" t="s">
        <v>831</v>
      </c>
      <c r="B63" s="137" t="s">
        <v>801</v>
      </c>
      <c r="C63" s="42" t="s">
        <v>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>
        <v>4</v>
      </c>
      <c r="AB63" s="43">
        <v>4</v>
      </c>
      <c r="AC63" s="43">
        <v>4</v>
      </c>
      <c r="AD63" s="43">
        <v>4</v>
      </c>
      <c r="AE63" s="43">
        <v>4</v>
      </c>
      <c r="AF63" s="43">
        <v>4</v>
      </c>
      <c r="AG63" s="43">
        <v>4</v>
      </c>
      <c r="AH63" s="43">
        <v>4</v>
      </c>
      <c r="AI63" s="140">
        <v>7</v>
      </c>
      <c r="AJ63" s="134">
        <f t="shared" ref="AJ63" si="220">SUM(D63:H64,K63:O64,R63:V64,Y63:AC64,AF63:AH64)/8</f>
        <v>6</v>
      </c>
      <c r="AK63" s="134">
        <f t="shared" ref="AK63" si="221">SUM(D65:H65,K65:O65,R65:V65,Y65:AC65,AF65:AH65)/8</f>
        <v>2.5</v>
      </c>
      <c r="AL63" s="134">
        <f t="shared" ref="AL63" si="222">SUM(I63:J65,P63:Q65,W63:X65,AD63:AE65)/8</f>
        <v>3</v>
      </c>
      <c r="AM63" s="134">
        <f t="shared" ref="AM63" si="223">ROUND(SUM(D63:AI65)/8,2)</f>
        <v>12.38</v>
      </c>
    </row>
    <row r="64" spans="1:73" ht="30.75" customHeight="1" x14ac:dyDescent="0.25">
      <c r="A64" s="102" t="s">
        <v>831</v>
      </c>
      <c r="B64" s="138"/>
      <c r="C64" s="42" t="s">
        <v>8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>
        <v>4</v>
      </c>
      <c r="AB64" s="43">
        <v>4</v>
      </c>
      <c r="AC64" s="43">
        <v>4</v>
      </c>
      <c r="AD64" s="43">
        <v>4</v>
      </c>
      <c r="AE64" s="43">
        <v>4</v>
      </c>
      <c r="AF64" s="43">
        <v>4</v>
      </c>
      <c r="AG64" s="43">
        <v>4</v>
      </c>
      <c r="AH64" s="43">
        <v>4</v>
      </c>
      <c r="AI64" s="141"/>
      <c r="AJ64" s="135"/>
      <c r="AK64" s="135"/>
      <c r="AL64" s="135"/>
      <c r="AM64" s="135"/>
    </row>
    <row r="65" spans="1:73" ht="30.75" customHeight="1" x14ac:dyDescent="0.25">
      <c r="A65" s="102" t="s">
        <v>831</v>
      </c>
      <c r="B65" s="139"/>
      <c r="C65" s="44" t="s">
        <v>4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>
        <v>3</v>
      </c>
      <c r="AB65" s="44">
        <v>3</v>
      </c>
      <c r="AC65" s="44">
        <v>5</v>
      </c>
      <c r="AD65" s="44">
        <v>5</v>
      </c>
      <c r="AE65" s="44">
        <v>3</v>
      </c>
      <c r="AF65" s="44">
        <v>3</v>
      </c>
      <c r="AG65" s="44">
        <v>3</v>
      </c>
      <c r="AH65" s="44">
        <v>3</v>
      </c>
      <c r="AI65" s="142"/>
      <c r="AJ65" s="136"/>
      <c r="AK65" s="136"/>
      <c r="AL65" s="136"/>
      <c r="AM65" s="136"/>
    </row>
    <row r="66" spans="1:73" ht="30.75" customHeight="1" x14ac:dyDescent="0.25">
      <c r="A66" s="102" t="s">
        <v>742</v>
      </c>
      <c r="B66" s="137" t="s">
        <v>741</v>
      </c>
      <c r="C66" s="42" t="s">
        <v>7</v>
      </c>
      <c r="D66" s="43" t="s">
        <v>768</v>
      </c>
      <c r="E66" s="43">
        <v>4</v>
      </c>
      <c r="F66" s="43">
        <v>4</v>
      </c>
      <c r="G66" s="43">
        <v>4</v>
      </c>
      <c r="H66" s="43">
        <v>4</v>
      </c>
      <c r="I66" s="43">
        <v>4</v>
      </c>
      <c r="J66" s="43">
        <v>4</v>
      </c>
      <c r="K66" s="43">
        <v>4</v>
      </c>
      <c r="L66" s="43">
        <v>4</v>
      </c>
      <c r="M66" s="43">
        <v>4</v>
      </c>
      <c r="N66" s="43">
        <v>4</v>
      </c>
      <c r="O66" s="43">
        <v>4</v>
      </c>
      <c r="P66" s="43">
        <v>4</v>
      </c>
      <c r="Q66" s="43">
        <v>4</v>
      </c>
      <c r="R66" s="43">
        <v>4</v>
      </c>
      <c r="S66" s="43">
        <v>4</v>
      </c>
      <c r="T66" s="43">
        <v>4</v>
      </c>
      <c r="U66" s="43">
        <v>4</v>
      </c>
      <c r="V66" s="43">
        <v>4</v>
      </c>
      <c r="W66" s="43">
        <v>0</v>
      </c>
      <c r="X66" s="43">
        <v>2</v>
      </c>
      <c r="Y66" s="43">
        <v>4</v>
      </c>
      <c r="Z66" s="43">
        <v>4</v>
      </c>
      <c r="AA66" s="43">
        <v>4</v>
      </c>
      <c r="AB66" s="43">
        <v>4</v>
      </c>
      <c r="AC66" s="43">
        <v>4</v>
      </c>
      <c r="AD66" s="43">
        <v>4</v>
      </c>
      <c r="AE66" s="43">
        <v>4</v>
      </c>
      <c r="AF66" s="43">
        <v>4</v>
      </c>
      <c r="AG66" s="43">
        <v>4</v>
      </c>
      <c r="AH66" s="43">
        <v>4</v>
      </c>
      <c r="AI66" s="140"/>
      <c r="AJ66" s="134">
        <f t="shared" ref="AJ66" si="224">SUM(D66:H67,K66:O67,R66:V67,Y66:AC67,AF66:AH67)/8</f>
        <v>21.875</v>
      </c>
      <c r="AK66" s="134">
        <f>SUM(D68:H68,K68:O68,R68:V68,Y68:AC68,AF68:AH68)/8</f>
        <v>11</v>
      </c>
      <c r="AL66" s="134">
        <f t="shared" ref="AL66" si="225">SUM(I66:J68,P66:Q68,W66:X68,AD66:AE68)/8</f>
        <v>9.625</v>
      </c>
      <c r="AM66" s="134">
        <f t="shared" ref="AM66" si="226">ROUND(SUM(D66:AI68)/8,2)</f>
        <v>42.5</v>
      </c>
    </row>
    <row r="67" spans="1:73" ht="30.75" customHeight="1" x14ac:dyDescent="0.25">
      <c r="A67" s="102" t="s">
        <v>742</v>
      </c>
      <c r="B67" s="138"/>
      <c r="C67" s="42" t="s">
        <v>8</v>
      </c>
      <c r="D67" s="43" t="s">
        <v>768</v>
      </c>
      <c r="E67" s="43">
        <v>4</v>
      </c>
      <c r="F67" s="43">
        <v>4</v>
      </c>
      <c r="G67" s="43">
        <v>4</v>
      </c>
      <c r="H67" s="43">
        <v>4</v>
      </c>
      <c r="I67" s="43">
        <v>4</v>
      </c>
      <c r="J67" s="43">
        <v>4</v>
      </c>
      <c r="K67" s="43">
        <v>4</v>
      </c>
      <c r="L67" s="43">
        <v>4</v>
      </c>
      <c r="M67" s="43">
        <v>4</v>
      </c>
      <c r="N67" s="43">
        <v>4</v>
      </c>
      <c r="O67" s="43">
        <v>4</v>
      </c>
      <c r="P67" s="43">
        <v>4</v>
      </c>
      <c r="Q67" s="43">
        <v>4</v>
      </c>
      <c r="R67" s="43">
        <v>4</v>
      </c>
      <c r="S67" s="43">
        <v>4</v>
      </c>
      <c r="T67" s="43">
        <v>4</v>
      </c>
      <c r="U67" s="43">
        <v>4</v>
      </c>
      <c r="V67" s="43">
        <v>3</v>
      </c>
      <c r="W67" s="43">
        <v>0</v>
      </c>
      <c r="X67" s="43">
        <v>4</v>
      </c>
      <c r="Y67" s="43">
        <v>4</v>
      </c>
      <c r="Z67" s="43">
        <v>4</v>
      </c>
      <c r="AA67" s="43">
        <v>4</v>
      </c>
      <c r="AB67" s="43">
        <v>4</v>
      </c>
      <c r="AC67" s="43">
        <v>4</v>
      </c>
      <c r="AD67" s="43">
        <v>4</v>
      </c>
      <c r="AE67" s="43">
        <v>4</v>
      </c>
      <c r="AF67" s="43">
        <v>4</v>
      </c>
      <c r="AG67" s="43">
        <v>4</v>
      </c>
      <c r="AH67" s="43">
        <v>4</v>
      </c>
      <c r="AI67" s="141"/>
      <c r="AJ67" s="135"/>
      <c r="AK67" s="135"/>
      <c r="AL67" s="135"/>
      <c r="AM67" s="135"/>
    </row>
    <row r="68" spans="1:73" ht="30.75" customHeight="1" x14ac:dyDescent="0.25">
      <c r="A68" s="102" t="s">
        <v>742</v>
      </c>
      <c r="B68" s="139"/>
      <c r="C68" s="44" t="s">
        <v>4</v>
      </c>
      <c r="D68" s="44" t="s">
        <v>768</v>
      </c>
      <c r="E68" s="44">
        <v>5</v>
      </c>
      <c r="F68" s="44">
        <v>5</v>
      </c>
      <c r="G68" s="44">
        <v>5</v>
      </c>
      <c r="H68" s="44">
        <v>5</v>
      </c>
      <c r="I68" s="44">
        <v>5</v>
      </c>
      <c r="J68" s="44">
        <v>0.5</v>
      </c>
      <c r="K68" s="44">
        <v>5</v>
      </c>
      <c r="L68" s="44">
        <v>4</v>
      </c>
      <c r="M68" s="44">
        <v>4</v>
      </c>
      <c r="N68" s="44">
        <v>4</v>
      </c>
      <c r="O68" s="44">
        <v>4</v>
      </c>
      <c r="P68" s="44">
        <v>4</v>
      </c>
      <c r="Q68" s="44">
        <v>0.5</v>
      </c>
      <c r="R68" s="44">
        <v>4</v>
      </c>
      <c r="S68" s="44">
        <v>4</v>
      </c>
      <c r="T68" s="44">
        <v>0.5</v>
      </c>
      <c r="U68" s="44">
        <v>0.5</v>
      </c>
      <c r="V68" s="44">
        <v>0</v>
      </c>
      <c r="W68" s="44">
        <v>0</v>
      </c>
      <c r="X68" s="44">
        <v>5</v>
      </c>
      <c r="Y68" s="44">
        <v>6</v>
      </c>
      <c r="Z68" s="44">
        <v>6</v>
      </c>
      <c r="AA68" s="44">
        <v>6</v>
      </c>
      <c r="AB68" s="44">
        <v>6</v>
      </c>
      <c r="AC68" s="44">
        <v>5</v>
      </c>
      <c r="AD68" s="44">
        <v>5</v>
      </c>
      <c r="AE68" s="44">
        <v>3</v>
      </c>
      <c r="AF68" s="44">
        <v>3</v>
      </c>
      <c r="AG68" s="44">
        <v>3</v>
      </c>
      <c r="AH68" s="44">
        <v>3</v>
      </c>
      <c r="AI68" s="142"/>
      <c r="AJ68" s="136"/>
      <c r="AK68" s="136"/>
      <c r="AL68" s="136"/>
      <c r="AM68" s="136"/>
    </row>
    <row r="69" spans="1:73" ht="30.75" customHeight="1" x14ac:dyDescent="0.25">
      <c r="A69" s="102" t="s">
        <v>830</v>
      </c>
      <c r="B69" s="137" t="s">
        <v>800</v>
      </c>
      <c r="C69" s="42" t="s">
        <v>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>
        <v>4</v>
      </c>
      <c r="AB69" s="43">
        <v>4</v>
      </c>
      <c r="AC69" s="43">
        <v>4</v>
      </c>
      <c r="AD69" s="43">
        <v>4</v>
      </c>
      <c r="AE69" s="43">
        <v>4</v>
      </c>
      <c r="AF69" s="43">
        <v>4</v>
      </c>
      <c r="AG69" s="43">
        <v>4</v>
      </c>
      <c r="AH69" s="43">
        <v>4</v>
      </c>
      <c r="AI69" s="140">
        <v>7</v>
      </c>
      <c r="AJ69" s="134">
        <f t="shared" ref="AJ69" si="227">SUM(D69:H70,K69:O70,R69:V70,Y69:AC70,AF69:AH70)/8</f>
        <v>6</v>
      </c>
      <c r="AK69" s="134">
        <f t="shared" ref="AK69" si="228">SUM(D71:H71,K71:O71,R71:V71,Y71:AC71,AF71:AH71)/8</f>
        <v>2.5625</v>
      </c>
      <c r="AL69" s="134">
        <f t="shared" ref="AL69" si="229">SUM(I69:J71,P69:Q71,W69:X71,AD69:AE71)/8</f>
        <v>3</v>
      </c>
      <c r="AM69" s="134">
        <f t="shared" ref="AM69" si="230">ROUND(SUM(D69:AI71)/8,2)</f>
        <v>12.44</v>
      </c>
    </row>
    <row r="70" spans="1:73" ht="30.75" customHeight="1" x14ac:dyDescent="0.25">
      <c r="A70" s="102" t="s">
        <v>830</v>
      </c>
      <c r="B70" s="138"/>
      <c r="C70" s="42" t="s">
        <v>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>
        <v>4</v>
      </c>
      <c r="AB70" s="43">
        <v>4</v>
      </c>
      <c r="AC70" s="43">
        <v>4</v>
      </c>
      <c r="AD70" s="43">
        <v>4</v>
      </c>
      <c r="AE70" s="43">
        <v>4</v>
      </c>
      <c r="AF70" s="43">
        <v>4</v>
      </c>
      <c r="AG70" s="43">
        <v>4</v>
      </c>
      <c r="AH70" s="43">
        <v>4</v>
      </c>
      <c r="AI70" s="141"/>
      <c r="AJ70" s="135"/>
      <c r="AK70" s="135"/>
      <c r="AL70" s="135"/>
      <c r="AM70" s="135"/>
    </row>
    <row r="71" spans="1:73" ht="30.75" customHeight="1" x14ac:dyDescent="0.25">
      <c r="A71" s="102" t="s">
        <v>830</v>
      </c>
      <c r="B71" s="139"/>
      <c r="C71" s="44" t="s">
        <v>4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>
        <v>0.5</v>
      </c>
      <c r="AB71" s="44">
        <v>6</v>
      </c>
      <c r="AC71" s="44">
        <v>5</v>
      </c>
      <c r="AD71" s="44">
        <v>5</v>
      </c>
      <c r="AE71" s="44">
        <v>3</v>
      </c>
      <c r="AF71" s="44">
        <v>3</v>
      </c>
      <c r="AG71" s="44">
        <v>3</v>
      </c>
      <c r="AH71" s="44">
        <v>3</v>
      </c>
      <c r="AI71" s="142"/>
      <c r="AJ71" s="136"/>
      <c r="AK71" s="136"/>
      <c r="AL71" s="136"/>
      <c r="AM71" s="136"/>
    </row>
    <row r="72" spans="1:73" ht="30.75" customHeight="1" x14ac:dyDescent="0.25">
      <c r="A72" s="102" t="s">
        <v>600</v>
      </c>
      <c r="B72" s="143" t="s">
        <v>592</v>
      </c>
      <c r="C72" s="42" t="s">
        <v>7</v>
      </c>
      <c r="D72" s="43" t="s">
        <v>768</v>
      </c>
      <c r="E72" s="43">
        <v>4</v>
      </c>
      <c r="F72" s="43">
        <v>4</v>
      </c>
      <c r="G72" s="43">
        <v>4</v>
      </c>
      <c r="H72" s="43">
        <v>4</v>
      </c>
      <c r="I72" s="43">
        <v>4</v>
      </c>
      <c r="J72" s="43">
        <v>4</v>
      </c>
      <c r="K72" s="43">
        <v>4</v>
      </c>
      <c r="L72" s="43">
        <v>4</v>
      </c>
      <c r="M72" s="43">
        <v>4</v>
      </c>
      <c r="N72" s="43">
        <v>4</v>
      </c>
      <c r="O72" s="43">
        <v>4</v>
      </c>
      <c r="P72" s="43">
        <v>4</v>
      </c>
      <c r="Q72" s="43">
        <v>4</v>
      </c>
      <c r="R72" s="43">
        <v>4</v>
      </c>
      <c r="S72" s="43">
        <v>0</v>
      </c>
      <c r="T72" s="43">
        <v>4</v>
      </c>
      <c r="U72" s="43">
        <v>4</v>
      </c>
      <c r="V72" s="43">
        <v>4</v>
      </c>
      <c r="W72" s="43">
        <v>0</v>
      </c>
      <c r="X72" s="43">
        <v>2</v>
      </c>
      <c r="Y72" s="43">
        <v>4</v>
      </c>
      <c r="Z72" s="43">
        <v>4</v>
      </c>
      <c r="AA72" s="43">
        <v>4</v>
      </c>
      <c r="AB72" s="43">
        <v>4</v>
      </c>
      <c r="AC72" s="43">
        <v>4</v>
      </c>
      <c r="AD72" s="43">
        <v>4</v>
      </c>
      <c r="AE72" s="43">
        <v>4</v>
      </c>
      <c r="AF72" s="43">
        <v>4</v>
      </c>
      <c r="AG72" s="43">
        <v>4</v>
      </c>
      <c r="AH72" s="132" t="s">
        <v>897</v>
      </c>
      <c r="AI72" s="140"/>
      <c r="AJ72" s="134">
        <f t="shared" ref="AJ72" si="231">SUM(D72:H73,K72:O73,R72:V73,Y72:AC73,AF72:AH73)/8</f>
        <v>20</v>
      </c>
      <c r="AK72" s="134">
        <f t="shared" ref="AK72" si="232">SUM(D74:H74,K74:O74,R74:V74,Y74:AC74,AF74:AH74)/8</f>
        <v>8.125</v>
      </c>
      <c r="AL72" s="134">
        <f t="shared" ref="AL72" si="233">SUM(I72:J74,P72:Q74,W72:X74,AD72:AE74)/8</f>
        <v>9.625</v>
      </c>
      <c r="AM72" s="134">
        <f t="shared" ref="AM72" si="234">ROUND(SUM(D72:AI74)/8,2)</f>
        <v>37.75</v>
      </c>
      <c r="AO72" s="122" t="str">
        <f t="shared" ref="AO72:AO77" si="235">B72</f>
        <v>张财运   2310115  劳务工</v>
      </c>
      <c r="AP72" s="122">
        <f t="shared" ref="AP72:AP77" si="236">SUM(AQ72:BU72)</f>
        <v>184</v>
      </c>
      <c r="AQ72" s="122">
        <f t="shared" ref="AQ72:BU72" si="237">IF(SUM(D72:D74)&gt;=10.5,8,IF(SUM(D72:D74)&gt;=8.5,4,0))</f>
        <v>0</v>
      </c>
      <c r="AR72" s="122">
        <f t="shared" si="237"/>
        <v>8</v>
      </c>
      <c r="AS72" s="122">
        <f t="shared" si="237"/>
        <v>8</v>
      </c>
      <c r="AT72" s="122">
        <f t="shared" si="237"/>
        <v>8</v>
      </c>
      <c r="AU72" s="122">
        <f t="shared" si="237"/>
        <v>8</v>
      </c>
      <c r="AV72" s="122">
        <f t="shared" si="237"/>
        <v>8</v>
      </c>
      <c r="AW72" s="122">
        <f t="shared" si="237"/>
        <v>4</v>
      </c>
      <c r="AX72" s="122">
        <f t="shared" si="237"/>
        <v>8</v>
      </c>
      <c r="AY72" s="122">
        <f t="shared" si="237"/>
        <v>8</v>
      </c>
      <c r="AZ72" s="122">
        <f t="shared" si="237"/>
        <v>8</v>
      </c>
      <c r="BA72" s="122">
        <f t="shared" si="237"/>
        <v>4</v>
      </c>
      <c r="BB72" s="122">
        <f t="shared" si="237"/>
        <v>8</v>
      </c>
      <c r="BC72" s="122">
        <f t="shared" si="237"/>
        <v>8</v>
      </c>
      <c r="BD72" s="122">
        <f t="shared" si="237"/>
        <v>4</v>
      </c>
      <c r="BE72" s="122">
        <f t="shared" si="237"/>
        <v>4</v>
      </c>
      <c r="BF72" s="122">
        <f t="shared" si="237"/>
        <v>0</v>
      </c>
      <c r="BG72" s="122">
        <f t="shared" si="237"/>
        <v>4</v>
      </c>
      <c r="BH72" s="122">
        <f t="shared" si="237"/>
        <v>4</v>
      </c>
      <c r="BI72" s="122">
        <f t="shared" si="237"/>
        <v>4</v>
      </c>
      <c r="BJ72" s="122">
        <f t="shared" si="237"/>
        <v>0</v>
      </c>
      <c r="BK72" s="122">
        <f t="shared" si="237"/>
        <v>8</v>
      </c>
      <c r="BL72" s="122">
        <f t="shared" si="237"/>
        <v>4</v>
      </c>
      <c r="BM72" s="122">
        <f t="shared" si="237"/>
        <v>8</v>
      </c>
      <c r="BN72" s="122">
        <f t="shared" si="237"/>
        <v>8</v>
      </c>
      <c r="BO72" s="122">
        <f t="shared" si="237"/>
        <v>8</v>
      </c>
      <c r="BP72" s="122">
        <f t="shared" si="237"/>
        <v>8</v>
      </c>
      <c r="BQ72" s="122">
        <f t="shared" si="237"/>
        <v>8</v>
      </c>
      <c r="BR72" s="122">
        <f t="shared" si="237"/>
        <v>8</v>
      </c>
      <c r="BS72" s="122">
        <f t="shared" si="237"/>
        <v>8</v>
      </c>
      <c r="BT72" s="122">
        <f t="shared" si="237"/>
        <v>8</v>
      </c>
      <c r="BU72" s="122">
        <f t="shared" si="237"/>
        <v>0</v>
      </c>
    </row>
    <row r="73" spans="1:73" ht="30.75" customHeight="1" x14ac:dyDescent="0.25">
      <c r="A73" s="102" t="s">
        <v>600</v>
      </c>
      <c r="B73" s="144"/>
      <c r="C73" s="42" t="s">
        <v>8</v>
      </c>
      <c r="D73" s="43" t="s">
        <v>768</v>
      </c>
      <c r="E73" s="43">
        <v>4</v>
      </c>
      <c r="F73" s="43">
        <v>4</v>
      </c>
      <c r="G73" s="43">
        <v>4</v>
      </c>
      <c r="H73" s="43">
        <v>4</v>
      </c>
      <c r="I73" s="43">
        <v>4</v>
      </c>
      <c r="J73" s="43">
        <v>4</v>
      </c>
      <c r="K73" s="43">
        <v>4</v>
      </c>
      <c r="L73" s="43">
        <v>4</v>
      </c>
      <c r="M73" s="43">
        <v>4</v>
      </c>
      <c r="N73" s="43">
        <v>4</v>
      </c>
      <c r="O73" s="43">
        <v>4</v>
      </c>
      <c r="P73" s="43">
        <v>4</v>
      </c>
      <c r="Q73" s="43">
        <v>4</v>
      </c>
      <c r="R73" s="43">
        <v>4</v>
      </c>
      <c r="S73" s="43">
        <v>0</v>
      </c>
      <c r="T73" s="43">
        <v>4</v>
      </c>
      <c r="U73" s="43">
        <v>4</v>
      </c>
      <c r="V73" s="43">
        <v>4</v>
      </c>
      <c r="W73" s="43">
        <v>0</v>
      </c>
      <c r="X73" s="43">
        <v>4</v>
      </c>
      <c r="Y73" s="43">
        <v>4</v>
      </c>
      <c r="Z73" s="43">
        <v>4</v>
      </c>
      <c r="AA73" s="43">
        <v>4</v>
      </c>
      <c r="AB73" s="43">
        <v>4</v>
      </c>
      <c r="AC73" s="43">
        <v>4</v>
      </c>
      <c r="AD73" s="43">
        <v>4</v>
      </c>
      <c r="AE73" s="43">
        <v>4</v>
      </c>
      <c r="AF73" s="43">
        <v>4</v>
      </c>
      <c r="AG73" s="43">
        <v>4</v>
      </c>
      <c r="AH73" s="132"/>
      <c r="AI73" s="141"/>
      <c r="AJ73" s="135"/>
      <c r="AK73" s="135"/>
      <c r="AL73" s="135"/>
      <c r="AM73" s="135"/>
      <c r="AO73" s="122">
        <f t="shared" si="235"/>
        <v>0</v>
      </c>
      <c r="AP73" s="122">
        <f t="shared" si="236"/>
        <v>0</v>
      </c>
      <c r="AQ73" s="122">
        <f t="shared" ref="AQ73:BU73" si="238">IF(SUM(D54:D54)&gt;=10.5,8,IF(SUM(D54:D54)&gt;=8.5,4,0))</f>
        <v>0</v>
      </c>
      <c r="AR73" s="122">
        <f t="shared" si="238"/>
        <v>0</v>
      </c>
      <c r="AS73" s="122">
        <f t="shared" si="238"/>
        <v>0</v>
      </c>
      <c r="AT73" s="122">
        <f t="shared" si="238"/>
        <v>0</v>
      </c>
      <c r="AU73" s="122">
        <f t="shared" si="238"/>
        <v>0</v>
      </c>
      <c r="AV73" s="122">
        <f t="shared" si="238"/>
        <v>0</v>
      </c>
      <c r="AW73" s="122">
        <f t="shared" si="238"/>
        <v>0</v>
      </c>
      <c r="AX73" s="122">
        <f t="shared" si="238"/>
        <v>0</v>
      </c>
      <c r="AY73" s="122">
        <f t="shared" si="238"/>
        <v>0</v>
      </c>
      <c r="AZ73" s="122">
        <f t="shared" si="238"/>
        <v>0</v>
      </c>
      <c r="BA73" s="122">
        <f t="shared" si="238"/>
        <v>0</v>
      </c>
      <c r="BB73" s="122">
        <f t="shared" si="238"/>
        <v>0</v>
      </c>
      <c r="BC73" s="122">
        <f t="shared" si="238"/>
        <v>0</v>
      </c>
      <c r="BD73" s="122">
        <f t="shared" si="238"/>
        <v>0</v>
      </c>
      <c r="BE73" s="122">
        <f t="shared" si="238"/>
        <v>0</v>
      </c>
      <c r="BF73" s="122">
        <f t="shared" si="238"/>
        <v>0</v>
      </c>
      <c r="BG73" s="122">
        <f t="shared" si="238"/>
        <v>0</v>
      </c>
      <c r="BH73" s="122">
        <f t="shared" si="238"/>
        <v>0</v>
      </c>
      <c r="BI73" s="122">
        <f t="shared" si="238"/>
        <v>0</v>
      </c>
      <c r="BJ73" s="122">
        <f t="shared" si="238"/>
        <v>0</v>
      </c>
      <c r="BK73" s="122">
        <f t="shared" si="238"/>
        <v>0</v>
      </c>
      <c r="BL73" s="122">
        <f t="shared" si="238"/>
        <v>0</v>
      </c>
      <c r="BM73" s="122">
        <f t="shared" si="238"/>
        <v>0</v>
      </c>
      <c r="BN73" s="122">
        <f t="shared" si="238"/>
        <v>0</v>
      </c>
      <c r="BO73" s="122">
        <f t="shared" si="238"/>
        <v>0</v>
      </c>
      <c r="BP73" s="122">
        <f t="shared" si="238"/>
        <v>0</v>
      </c>
      <c r="BQ73" s="122">
        <f t="shared" si="238"/>
        <v>0</v>
      </c>
      <c r="BR73" s="122">
        <f t="shared" si="238"/>
        <v>0</v>
      </c>
      <c r="BS73" s="122">
        <f t="shared" si="238"/>
        <v>0</v>
      </c>
      <c r="BT73" s="122">
        <f t="shared" si="238"/>
        <v>0</v>
      </c>
      <c r="BU73" s="122">
        <f t="shared" si="238"/>
        <v>0</v>
      </c>
    </row>
    <row r="74" spans="1:73" ht="30.75" customHeight="1" x14ac:dyDescent="0.25">
      <c r="A74" s="102" t="s">
        <v>600</v>
      </c>
      <c r="B74" s="145"/>
      <c r="C74" s="44" t="s">
        <v>4</v>
      </c>
      <c r="D74" s="44" t="s">
        <v>768</v>
      </c>
      <c r="E74" s="44">
        <v>5</v>
      </c>
      <c r="F74" s="44">
        <v>5</v>
      </c>
      <c r="G74" s="44">
        <v>4</v>
      </c>
      <c r="H74" s="44">
        <v>5</v>
      </c>
      <c r="I74" s="44">
        <v>5</v>
      </c>
      <c r="J74" s="44">
        <v>0.5</v>
      </c>
      <c r="K74" s="44">
        <v>3</v>
      </c>
      <c r="L74" s="44">
        <v>4</v>
      </c>
      <c r="M74" s="44">
        <v>4</v>
      </c>
      <c r="N74" s="44">
        <v>0.5</v>
      </c>
      <c r="O74" s="44">
        <v>4</v>
      </c>
      <c r="P74" s="44">
        <v>4</v>
      </c>
      <c r="Q74" s="44">
        <v>0.5</v>
      </c>
      <c r="R74" s="44">
        <v>0.5</v>
      </c>
      <c r="S74" s="44">
        <v>0</v>
      </c>
      <c r="T74" s="44">
        <v>0.5</v>
      </c>
      <c r="U74" s="44">
        <v>0.5</v>
      </c>
      <c r="V74" s="44">
        <v>0.5</v>
      </c>
      <c r="W74" s="44">
        <v>0</v>
      </c>
      <c r="X74" s="44">
        <v>5</v>
      </c>
      <c r="Y74" s="44">
        <v>0.5</v>
      </c>
      <c r="Z74" s="44">
        <v>5</v>
      </c>
      <c r="AA74" s="44">
        <v>6</v>
      </c>
      <c r="AB74" s="44">
        <v>6</v>
      </c>
      <c r="AC74" s="44">
        <v>5</v>
      </c>
      <c r="AD74" s="44">
        <v>5</v>
      </c>
      <c r="AE74" s="44">
        <v>3</v>
      </c>
      <c r="AF74" s="44">
        <v>3</v>
      </c>
      <c r="AG74" s="44">
        <v>3</v>
      </c>
      <c r="AH74" s="132"/>
      <c r="AI74" s="142"/>
      <c r="AJ74" s="136"/>
      <c r="AK74" s="136"/>
      <c r="AL74" s="136"/>
      <c r="AM74" s="136"/>
      <c r="AO74" s="122">
        <f t="shared" si="235"/>
        <v>0</v>
      </c>
      <c r="AP74" s="122">
        <f t="shared" si="236"/>
        <v>0</v>
      </c>
      <c r="AQ74" s="122">
        <f t="shared" ref="AQ74:BU74" si="239">IF(SUM(D54:D55)&gt;=10.5,8,IF(SUM(D54:D55)&gt;=8.5,4,0))</f>
        <v>0</v>
      </c>
      <c r="AR74" s="122">
        <f t="shared" si="239"/>
        <v>0</v>
      </c>
      <c r="AS74" s="122">
        <f t="shared" si="239"/>
        <v>0</v>
      </c>
      <c r="AT74" s="122">
        <f t="shared" si="239"/>
        <v>0</v>
      </c>
      <c r="AU74" s="122">
        <f t="shared" si="239"/>
        <v>0</v>
      </c>
      <c r="AV74" s="122">
        <f t="shared" si="239"/>
        <v>0</v>
      </c>
      <c r="AW74" s="122">
        <f t="shared" si="239"/>
        <v>0</v>
      </c>
      <c r="AX74" s="122">
        <f t="shared" si="239"/>
        <v>0</v>
      </c>
      <c r="AY74" s="122">
        <f t="shared" si="239"/>
        <v>0</v>
      </c>
      <c r="AZ74" s="122">
        <f t="shared" si="239"/>
        <v>0</v>
      </c>
      <c r="BA74" s="122">
        <f t="shared" si="239"/>
        <v>0</v>
      </c>
      <c r="BB74" s="122">
        <f t="shared" si="239"/>
        <v>0</v>
      </c>
      <c r="BC74" s="122">
        <f t="shared" si="239"/>
        <v>0</v>
      </c>
      <c r="BD74" s="122">
        <f t="shared" si="239"/>
        <v>0</v>
      </c>
      <c r="BE74" s="122">
        <f t="shared" si="239"/>
        <v>0</v>
      </c>
      <c r="BF74" s="122">
        <f t="shared" si="239"/>
        <v>0</v>
      </c>
      <c r="BG74" s="122">
        <f t="shared" si="239"/>
        <v>0</v>
      </c>
      <c r="BH74" s="122">
        <f t="shared" si="239"/>
        <v>0</v>
      </c>
      <c r="BI74" s="122">
        <f t="shared" si="239"/>
        <v>0</v>
      </c>
      <c r="BJ74" s="122">
        <f t="shared" si="239"/>
        <v>0</v>
      </c>
      <c r="BK74" s="122">
        <f t="shared" si="239"/>
        <v>0</v>
      </c>
      <c r="BL74" s="122">
        <f t="shared" si="239"/>
        <v>0</v>
      </c>
      <c r="BM74" s="122">
        <f t="shared" si="239"/>
        <v>0</v>
      </c>
      <c r="BN74" s="122">
        <f t="shared" si="239"/>
        <v>0</v>
      </c>
      <c r="BO74" s="122">
        <f t="shared" si="239"/>
        <v>0</v>
      </c>
      <c r="BP74" s="122">
        <f t="shared" si="239"/>
        <v>0</v>
      </c>
      <c r="BQ74" s="122">
        <f t="shared" si="239"/>
        <v>0</v>
      </c>
      <c r="BR74" s="122">
        <f t="shared" si="239"/>
        <v>0</v>
      </c>
      <c r="BS74" s="122">
        <f t="shared" si="239"/>
        <v>0</v>
      </c>
      <c r="BT74" s="122">
        <f t="shared" si="239"/>
        <v>0</v>
      </c>
      <c r="BU74" s="122">
        <f t="shared" si="239"/>
        <v>0</v>
      </c>
    </row>
    <row r="75" spans="1:73" ht="30" customHeight="1" x14ac:dyDescent="0.25">
      <c r="A75" s="20" t="s">
        <v>497</v>
      </c>
      <c r="B75" s="143" t="s">
        <v>491</v>
      </c>
      <c r="C75" s="42" t="s">
        <v>7</v>
      </c>
      <c r="D75" s="43" t="s">
        <v>768</v>
      </c>
      <c r="E75" s="43">
        <v>4</v>
      </c>
      <c r="F75" s="43">
        <v>4</v>
      </c>
      <c r="G75" s="43">
        <v>4</v>
      </c>
      <c r="H75" s="43">
        <v>4</v>
      </c>
      <c r="I75" s="43">
        <v>4</v>
      </c>
      <c r="J75" s="43">
        <v>4</v>
      </c>
      <c r="K75" s="43">
        <v>4</v>
      </c>
      <c r="L75" s="43">
        <v>4</v>
      </c>
      <c r="M75" s="43">
        <v>4</v>
      </c>
      <c r="N75" s="43">
        <v>4</v>
      </c>
      <c r="O75" s="43">
        <v>4</v>
      </c>
      <c r="P75" s="43">
        <v>4</v>
      </c>
      <c r="Q75" s="43">
        <v>4</v>
      </c>
      <c r="R75" s="43">
        <v>0</v>
      </c>
      <c r="S75" s="43">
        <v>4</v>
      </c>
      <c r="T75" s="43" t="s">
        <v>787</v>
      </c>
      <c r="U75" s="43" t="s">
        <v>788</v>
      </c>
      <c r="V75" s="43">
        <v>2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 t="s">
        <v>891</v>
      </c>
      <c r="AE75" s="43"/>
      <c r="AF75" s="43"/>
      <c r="AG75" s="43"/>
      <c r="AH75" s="43"/>
      <c r="AI75" s="140"/>
      <c r="AJ75" s="134">
        <f t="shared" ref="AJ75" si="240">SUM(D75:H76,K75:O76,R75:V76,Y75:AC76,AF75:AH76)/8</f>
        <v>10.25</v>
      </c>
      <c r="AK75" s="134">
        <f t="shared" ref="AK75" si="241">SUM(D77:H77,K77:O77,R77:V77,Y77:AC77,AF77:AH77)/8</f>
        <v>5.5</v>
      </c>
      <c r="AL75" s="134">
        <f t="shared" ref="AL75" si="242">SUM(I75:J77,P75:Q77,W75:X77,AD75:AE77)/8</f>
        <v>5.125</v>
      </c>
      <c r="AM75" s="134">
        <f t="shared" ref="AM75" si="243">ROUND(SUM(D75:AI77)/8,2)</f>
        <v>20.88</v>
      </c>
      <c r="AO75" s="122" t="str">
        <f t="shared" si="235"/>
        <v>叶宇新      2309533 劳务工</v>
      </c>
      <c r="AP75" s="122">
        <f t="shared" si="236"/>
        <v>104</v>
      </c>
      <c r="AQ75" s="122">
        <f t="shared" ref="AQ75:AZ75" si="244">IF(SUM(D75:D77)&gt;=10.5,8,IF(SUM(D75:D77)&gt;=8.5,4,0))</f>
        <v>0</v>
      </c>
      <c r="AR75" s="122">
        <f t="shared" si="244"/>
        <v>8</v>
      </c>
      <c r="AS75" s="122">
        <f t="shared" si="244"/>
        <v>8</v>
      </c>
      <c r="AT75" s="122">
        <f t="shared" si="244"/>
        <v>8</v>
      </c>
      <c r="AU75" s="122">
        <f t="shared" si="244"/>
        <v>8</v>
      </c>
      <c r="AV75" s="122">
        <f t="shared" si="244"/>
        <v>8</v>
      </c>
      <c r="AW75" s="122">
        <f t="shared" si="244"/>
        <v>4</v>
      </c>
      <c r="AX75" s="122">
        <f t="shared" si="244"/>
        <v>8</v>
      </c>
      <c r="AY75" s="122">
        <f t="shared" si="244"/>
        <v>8</v>
      </c>
      <c r="AZ75" s="122">
        <f t="shared" si="244"/>
        <v>8</v>
      </c>
      <c r="BA75" s="122">
        <f t="shared" ref="BA75:BJ75" si="245">IF(SUM(N75:N77)&gt;=10.5,8,IF(SUM(N75:N77)&gt;=8.5,4,0))</f>
        <v>8</v>
      </c>
      <c r="BB75" s="122">
        <f t="shared" si="245"/>
        <v>8</v>
      </c>
      <c r="BC75" s="122">
        <f t="shared" si="245"/>
        <v>8</v>
      </c>
      <c r="BD75" s="122">
        <f t="shared" si="245"/>
        <v>4</v>
      </c>
      <c r="BE75" s="122">
        <f t="shared" si="245"/>
        <v>0</v>
      </c>
      <c r="BF75" s="122">
        <f t="shared" si="245"/>
        <v>8</v>
      </c>
      <c r="BG75" s="122">
        <f t="shared" si="245"/>
        <v>0</v>
      </c>
      <c r="BH75" s="122">
        <f t="shared" si="245"/>
        <v>0</v>
      </c>
      <c r="BI75" s="122">
        <f t="shared" si="245"/>
        <v>0</v>
      </c>
      <c r="BJ75" s="122">
        <f t="shared" si="245"/>
        <v>0</v>
      </c>
      <c r="BK75" s="122">
        <f t="shared" ref="BK75:BT75" si="246">IF(SUM(X75:X77)&gt;=10.5,8,IF(SUM(X75:X77)&gt;=8.5,4,0))</f>
        <v>0</v>
      </c>
      <c r="BL75" s="122">
        <f t="shared" si="246"/>
        <v>0</v>
      </c>
      <c r="BM75" s="122">
        <f t="shared" si="246"/>
        <v>0</v>
      </c>
      <c r="BN75" s="122">
        <f t="shared" si="246"/>
        <v>0</v>
      </c>
      <c r="BO75" s="122">
        <f t="shared" si="246"/>
        <v>0</v>
      </c>
      <c r="BP75" s="122">
        <f t="shared" si="246"/>
        <v>0</v>
      </c>
      <c r="BQ75" s="122">
        <f t="shared" si="246"/>
        <v>0</v>
      </c>
      <c r="BR75" s="122">
        <f t="shared" si="246"/>
        <v>0</v>
      </c>
      <c r="BS75" s="122">
        <f t="shared" si="246"/>
        <v>0</v>
      </c>
      <c r="BT75" s="122">
        <f t="shared" si="246"/>
        <v>0</v>
      </c>
      <c r="BU75" s="122">
        <f t="shared" ref="BU75" si="247">IF(SUM(AH75:AH77)&gt;=10.5,8,IF(SUM(AH75:AH77)&gt;=8.5,4,0))</f>
        <v>0</v>
      </c>
    </row>
    <row r="76" spans="1:73" ht="30" customHeight="1" x14ac:dyDescent="0.25">
      <c r="A76" s="20" t="s">
        <v>497</v>
      </c>
      <c r="B76" s="144"/>
      <c r="C76" s="42" t="s">
        <v>8</v>
      </c>
      <c r="D76" s="43" t="s">
        <v>768</v>
      </c>
      <c r="E76" s="43">
        <v>4</v>
      </c>
      <c r="F76" s="43">
        <v>4</v>
      </c>
      <c r="G76" s="43">
        <v>4</v>
      </c>
      <c r="H76" s="43">
        <v>4</v>
      </c>
      <c r="I76" s="43">
        <v>4</v>
      </c>
      <c r="J76" s="43">
        <v>4</v>
      </c>
      <c r="K76" s="43">
        <v>4</v>
      </c>
      <c r="L76" s="43">
        <v>4</v>
      </c>
      <c r="M76" s="43">
        <v>4</v>
      </c>
      <c r="N76" s="43">
        <v>4</v>
      </c>
      <c r="O76" s="43">
        <v>4</v>
      </c>
      <c r="P76" s="43">
        <v>4</v>
      </c>
      <c r="Q76" s="43">
        <v>4</v>
      </c>
      <c r="R76" s="43">
        <v>0</v>
      </c>
      <c r="S76" s="43">
        <v>4</v>
      </c>
      <c r="T76" s="43" t="s">
        <v>787</v>
      </c>
      <c r="U76" s="43" t="s">
        <v>788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/>
      <c r="AE76" s="43"/>
      <c r="AF76" s="43"/>
      <c r="AG76" s="43"/>
      <c r="AH76" s="43"/>
      <c r="AI76" s="141"/>
      <c r="AJ76" s="135"/>
      <c r="AK76" s="135"/>
      <c r="AL76" s="135"/>
      <c r="AM76" s="135"/>
      <c r="AO76" s="122">
        <f t="shared" si="235"/>
        <v>0</v>
      </c>
      <c r="AP76" s="122">
        <f t="shared" si="236"/>
        <v>136</v>
      </c>
      <c r="AQ76" s="122">
        <f t="shared" ref="AQ76:BU76" si="248">IF(SUM(D76:D86)&gt;=10.5,8,IF(SUM(D76:D86)&gt;=8.5,4,0))</f>
        <v>0</v>
      </c>
      <c r="AR76" s="122">
        <f t="shared" si="248"/>
        <v>8</v>
      </c>
      <c r="AS76" s="122">
        <f t="shared" si="248"/>
        <v>8</v>
      </c>
      <c r="AT76" s="122">
        <f t="shared" si="248"/>
        <v>8</v>
      </c>
      <c r="AU76" s="122">
        <f t="shared" si="248"/>
        <v>8</v>
      </c>
      <c r="AV76" s="122">
        <f t="shared" si="248"/>
        <v>8</v>
      </c>
      <c r="AW76" s="122">
        <f t="shared" si="248"/>
        <v>8</v>
      </c>
      <c r="AX76" s="122">
        <f t="shared" si="248"/>
        <v>8</v>
      </c>
      <c r="AY76" s="122">
        <f t="shared" si="248"/>
        <v>8</v>
      </c>
      <c r="AZ76" s="122">
        <f t="shared" si="248"/>
        <v>8</v>
      </c>
      <c r="BA76" s="122">
        <f t="shared" si="248"/>
        <v>8</v>
      </c>
      <c r="BB76" s="122">
        <f t="shared" si="248"/>
        <v>8</v>
      </c>
      <c r="BC76" s="122">
        <f t="shared" si="248"/>
        <v>8</v>
      </c>
      <c r="BD76" s="122">
        <f t="shared" si="248"/>
        <v>8</v>
      </c>
      <c r="BE76" s="122">
        <f t="shared" si="248"/>
        <v>4</v>
      </c>
      <c r="BF76" s="122">
        <f t="shared" si="248"/>
        <v>8</v>
      </c>
      <c r="BG76" s="122">
        <f t="shared" si="248"/>
        <v>8</v>
      </c>
      <c r="BH76" s="122">
        <f t="shared" si="248"/>
        <v>4</v>
      </c>
      <c r="BI76" s="122">
        <f t="shared" si="248"/>
        <v>0</v>
      </c>
      <c r="BJ76" s="122">
        <f t="shared" si="248"/>
        <v>0</v>
      </c>
      <c r="BK76" s="122">
        <f t="shared" si="248"/>
        <v>0</v>
      </c>
      <c r="BL76" s="122">
        <f t="shared" si="248"/>
        <v>8</v>
      </c>
      <c r="BM76" s="122">
        <f t="shared" si="248"/>
        <v>0</v>
      </c>
      <c r="BN76" s="122">
        <f t="shared" si="248"/>
        <v>0</v>
      </c>
      <c r="BO76" s="122">
        <f t="shared" si="248"/>
        <v>0</v>
      </c>
      <c r="BP76" s="122">
        <f t="shared" si="248"/>
        <v>0</v>
      </c>
      <c r="BQ76" s="122">
        <f t="shared" si="248"/>
        <v>0</v>
      </c>
      <c r="BR76" s="122">
        <f t="shared" si="248"/>
        <v>0</v>
      </c>
      <c r="BS76" s="122">
        <f t="shared" si="248"/>
        <v>0</v>
      </c>
      <c r="BT76" s="122">
        <f t="shared" si="248"/>
        <v>0</v>
      </c>
      <c r="BU76" s="122">
        <f t="shared" si="248"/>
        <v>0</v>
      </c>
    </row>
    <row r="77" spans="1:73" ht="30" customHeight="1" x14ac:dyDescent="0.25">
      <c r="A77" s="20" t="s">
        <v>497</v>
      </c>
      <c r="B77" s="145"/>
      <c r="C77" s="44" t="s">
        <v>4</v>
      </c>
      <c r="D77" s="44" t="s">
        <v>768</v>
      </c>
      <c r="E77" s="44">
        <v>5</v>
      </c>
      <c r="F77" s="44">
        <v>5</v>
      </c>
      <c r="G77" s="44">
        <v>4</v>
      </c>
      <c r="H77" s="44">
        <v>5</v>
      </c>
      <c r="I77" s="44">
        <v>4</v>
      </c>
      <c r="J77" s="44">
        <v>0.5</v>
      </c>
      <c r="K77" s="44">
        <v>5</v>
      </c>
      <c r="L77" s="44">
        <v>4</v>
      </c>
      <c r="M77" s="44">
        <v>4</v>
      </c>
      <c r="N77" s="44">
        <v>4</v>
      </c>
      <c r="O77" s="44">
        <v>4</v>
      </c>
      <c r="P77" s="44">
        <v>4</v>
      </c>
      <c r="Q77" s="44">
        <v>0.5</v>
      </c>
      <c r="R77" s="44">
        <v>0</v>
      </c>
      <c r="S77" s="44">
        <v>4</v>
      </c>
      <c r="T77" s="44" t="s">
        <v>787</v>
      </c>
      <c r="U77" s="44" t="s">
        <v>788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/>
      <c r="AE77" s="44"/>
      <c r="AF77" s="44"/>
      <c r="AG77" s="44"/>
      <c r="AH77" s="44"/>
      <c r="AI77" s="142"/>
      <c r="AJ77" s="136"/>
      <c r="AK77" s="136"/>
      <c r="AL77" s="136"/>
      <c r="AM77" s="136"/>
      <c r="AO77" s="122">
        <f t="shared" si="235"/>
        <v>0</v>
      </c>
      <c r="AP77" s="122">
        <f t="shared" si="236"/>
        <v>132</v>
      </c>
      <c r="AQ77" s="122">
        <f t="shared" ref="AQ77:BU77" si="249">IF(SUM(D77:D86)&gt;=10.5,8,IF(SUM(D77:D86)&gt;=8.5,4,0))</f>
        <v>0</v>
      </c>
      <c r="AR77" s="122">
        <f t="shared" si="249"/>
        <v>8</v>
      </c>
      <c r="AS77" s="122">
        <f t="shared" si="249"/>
        <v>8</v>
      </c>
      <c r="AT77" s="122">
        <f t="shared" si="249"/>
        <v>8</v>
      </c>
      <c r="AU77" s="122">
        <f t="shared" si="249"/>
        <v>8</v>
      </c>
      <c r="AV77" s="122">
        <f t="shared" si="249"/>
        <v>8</v>
      </c>
      <c r="AW77" s="122">
        <f t="shared" si="249"/>
        <v>8</v>
      </c>
      <c r="AX77" s="122">
        <f t="shared" si="249"/>
        <v>8</v>
      </c>
      <c r="AY77" s="122">
        <f t="shared" si="249"/>
        <v>8</v>
      </c>
      <c r="AZ77" s="122">
        <f t="shared" si="249"/>
        <v>8</v>
      </c>
      <c r="BA77" s="122">
        <f t="shared" si="249"/>
        <v>8</v>
      </c>
      <c r="BB77" s="122">
        <f t="shared" si="249"/>
        <v>8</v>
      </c>
      <c r="BC77" s="122">
        <f t="shared" si="249"/>
        <v>8</v>
      </c>
      <c r="BD77" s="122">
        <f t="shared" si="249"/>
        <v>4</v>
      </c>
      <c r="BE77" s="122">
        <f t="shared" si="249"/>
        <v>4</v>
      </c>
      <c r="BF77" s="122">
        <f t="shared" si="249"/>
        <v>8</v>
      </c>
      <c r="BG77" s="122">
        <f t="shared" si="249"/>
        <v>8</v>
      </c>
      <c r="BH77" s="122">
        <f t="shared" si="249"/>
        <v>4</v>
      </c>
      <c r="BI77" s="122">
        <f t="shared" si="249"/>
        <v>0</v>
      </c>
      <c r="BJ77" s="122">
        <f t="shared" si="249"/>
        <v>0</v>
      </c>
      <c r="BK77" s="122">
        <f t="shared" si="249"/>
        <v>0</v>
      </c>
      <c r="BL77" s="122">
        <f t="shared" si="249"/>
        <v>8</v>
      </c>
      <c r="BM77" s="122">
        <f t="shared" si="249"/>
        <v>0</v>
      </c>
      <c r="BN77" s="122">
        <f t="shared" si="249"/>
        <v>0</v>
      </c>
      <c r="BO77" s="122">
        <f t="shared" si="249"/>
        <v>0</v>
      </c>
      <c r="BP77" s="122">
        <f t="shared" si="249"/>
        <v>0</v>
      </c>
      <c r="BQ77" s="122">
        <f t="shared" si="249"/>
        <v>0</v>
      </c>
      <c r="BR77" s="122">
        <f t="shared" si="249"/>
        <v>0</v>
      </c>
      <c r="BS77" s="122">
        <f t="shared" si="249"/>
        <v>0</v>
      </c>
      <c r="BT77" s="122">
        <f t="shared" si="249"/>
        <v>0</v>
      </c>
      <c r="BU77" s="122">
        <f t="shared" si="249"/>
        <v>0</v>
      </c>
    </row>
    <row r="78" spans="1:73" ht="30.75" customHeight="1" x14ac:dyDescent="0.25">
      <c r="A78" s="102" t="s">
        <v>715</v>
      </c>
      <c r="B78" s="137" t="s">
        <v>714</v>
      </c>
      <c r="C78" s="42" t="s">
        <v>7</v>
      </c>
      <c r="D78" s="43" t="s">
        <v>768</v>
      </c>
      <c r="E78" s="43">
        <v>0</v>
      </c>
      <c r="F78" s="43">
        <v>4</v>
      </c>
      <c r="G78" s="43">
        <v>4</v>
      </c>
      <c r="H78" s="43">
        <v>4</v>
      </c>
      <c r="I78" s="43">
        <v>4</v>
      </c>
      <c r="J78" s="43">
        <v>4</v>
      </c>
      <c r="K78" s="43">
        <v>0</v>
      </c>
      <c r="L78" s="43">
        <v>0</v>
      </c>
      <c r="M78" s="43">
        <v>4</v>
      </c>
      <c r="N78" s="43">
        <v>4</v>
      </c>
      <c r="O78" s="43">
        <v>4</v>
      </c>
      <c r="P78" s="43">
        <v>4</v>
      </c>
      <c r="Q78" s="43">
        <v>0</v>
      </c>
      <c r="R78" s="43" t="s">
        <v>784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 t="s">
        <v>891</v>
      </c>
      <c r="AE78" s="43"/>
      <c r="AF78" s="43"/>
      <c r="AG78" s="43"/>
      <c r="AH78" s="43"/>
      <c r="AI78" s="140"/>
      <c r="AJ78" s="134">
        <f t="shared" ref="AJ78" si="250">SUM(D78:H79,K78:O79,R78:V79,Y78:AC79,AF78:AH79)/8</f>
        <v>6</v>
      </c>
      <c r="AK78" s="134">
        <f t="shared" ref="AK78" si="251">SUM(D80:H80,K80:O80,R80:V80,Y80:AC80,AF80:AH80)/8</f>
        <v>3.25</v>
      </c>
      <c r="AL78" s="134">
        <f t="shared" ref="AL78" si="252">SUM(I78:J80,P78:Q80,W78:X80,AD78:AE80)/8</f>
        <v>3.875</v>
      </c>
      <c r="AM78" s="134">
        <f t="shared" ref="AM78" si="253">ROUND(SUM(D78:AI80)/8,2)</f>
        <v>13.13</v>
      </c>
    </row>
    <row r="79" spans="1:73" ht="30.75" customHeight="1" x14ac:dyDescent="0.25">
      <c r="A79" s="102" t="s">
        <v>715</v>
      </c>
      <c r="B79" s="138"/>
      <c r="C79" s="42" t="s">
        <v>8</v>
      </c>
      <c r="D79" s="43" t="s">
        <v>768</v>
      </c>
      <c r="E79" s="43">
        <v>0</v>
      </c>
      <c r="F79" s="43">
        <v>4</v>
      </c>
      <c r="G79" s="43">
        <v>4</v>
      </c>
      <c r="H79" s="43">
        <v>4</v>
      </c>
      <c r="I79" s="43">
        <v>2.5</v>
      </c>
      <c r="J79" s="43">
        <v>4</v>
      </c>
      <c r="K79" s="43">
        <v>0</v>
      </c>
      <c r="L79" s="43">
        <v>0</v>
      </c>
      <c r="M79" s="43">
        <v>4</v>
      </c>
      <c r="N79" s="43">
        <v>4</v>
      </c>
      <c r="O79" s="43">
        <v>4</v>
      </c>
      <c r="P79" s="43">
        <v>4</v>
      </c>
      <c r="Q79" s="43">
        <v>0</v>
      </c>
      <c r="R79" s="43" t="s">
        <v>784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/>
      <c r="AE79" s="43"/>
      <c r="AF79" s="43"/>
      <c r="AG79" s="43"/>
      <c r="AH79" s="43"/>
      <c r="AI79" s="141"/>
      <c r="AJ79" s="135"/>
      <c r="AK79" s="135"/>
      <c r="AL79" s="135"/>
      <c r="AM79" s="135"/>
    </row>
    <row r="80" spans="1:73" ht="30.75" customHeight="1" x14ac:dyDescent="0.25">
      <c r="A80" s="102" t="s">
        <v>715</v>
      </c>
      <c r="B80" s="139"/>
      <c r="C80" s="44" t="s">
        <v>4</v>
      </c>
      <c r="D80" s="44" t="s">
        <v>768</v>
      </c>
      <c r="E80" s="44">
        <v>0</v>
      </c>
      <c r="F80" s="44">
        <v>5</v>
      </c>
      <c r="G80" s="44">
        <v>4</v>
      </c>
      <c r="H80" s="44">
        <v>5</v>
      </c>
      <c r="I80" s="44">
        <v>4</v>
      </c>
      <c r="J80" s="44">
        <v>0.5</v>
      </c>
      <c r="K80" s="44">
        <v>0</v>
      </c>
      <c r="L80" s="44">
        <v>0</v>
      </c>
      <c r="M80" s="44">
        <v>4</v>
      </c>
      <c r="N80" s="44">
        <v>4</v>
      </c>
      <c r="O80" s="44">
        <v>4</v>
      </c>
      <c r="P80" s="44">
        <v>4</v>
      </c>
      <c r="Q80" s="44">
        <v>0</v>
      </c>
      <c r="R80" s="44" t="s">
        <v>784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/>
      <c r="AE80" s="44"/>
      <c r="AF80" s="44"/>
      <c r="AG80" s="44"/>
      <c r="AH80" s="44"/>
      <c r="AI80" s="142"/>
      <c r="AJ80" s="136"/>
      <c r="AK80" s="136"/>
      <c r="AL80" s="136"/>
      <c r="AM80" s="136"/>
    </row>
    <row r="81" spans="1:73" ht="30.75" customHeight="1" x14ac:dyDescent="0.25">
      <c r="A81" s="102" t="s">
        <v>740</v>
      </c>
      <c r="B81" s="137" t="s">
        <v>739</v>
      </c>
      <c r="C81" s="42" t="s">
        <v>7</v>
      </c>
      <c r="D81" s="43" t="s">
        <v>768</v>
      </c>
      <c r="E81" s="43">
        <v>4</v>
      </c>
      <c r="F81" s="43">
        <v>4</v>
      </c>
      <c r="G81" s="43">
        <v>4</v>
      </c>
      <c r="H81" s="43">
        <v>4</v>
      </c>
      <c r="I81" s="43">
        <v>4</v>
      </c>
      <c r="J81" s="43">
        <v>4</v>
      </c>
      <c r="K81" s="43">
        <v>4</v>
      </c>
      <c r="L81" s="43">
        <v>4</v>
      </c>
      <c r="M81" s="43">
        <v>4</v>
      </c>
      <c r="N81" s="43">
        <v>4</v>
      </c>
      <c r="O81" s="43">
        <v>4</v>
      </c>
      <c r="P81" s="43">
        <v>0</v>
      </c>
      <c r="Q81" s="43">
        <v>4</v>
      </c>
      <c r="R81" s="43">
        <v>4</v>
      </c>
      <c r="S81" s="43">
        <v>4</v>
      </c>
      <c r="T81" s="43">
        <v>4</v>
      </c>
      <c r="U81" s="43">
        <v>4</v>
      </c>
      <c r="V81" s="43">
        <v>0</v>
      </c>
      <c r="W81" s="43">
        <v>0</v>
      </c>
      <c r="X81" s="43" t="s">
        <v>793</v>
      </c>
      <c r="Y81" s="43">
        <v>4</v>
      </c>
      <c r="Z81" s="43">
        <v>0</v>
      </c>
      <c r="AA81" s="132" t="s">
        <v>828</v>
      </c>
      <c r="AB81" s="43"/>
      <c r="AC81" s="43"/>
      <c r="AD81" s="43"/>
      <c r="AE81" s="43"/>
      <c r="AF81" s="43"/>
      <c r="AG81" s="43"/>
      <c r="AH81" s="43"/>
      <c r="AI81" s="140"/>
      <c r="AJ81" s="134">
        <f t="shared" ref="AJ81" si="254">SUM(D81:H82,K81:O82,R81:V82,Y81:AC82,AF81:AH82)/8</f>
        <v>14</v>
      </c>
      <c r="AK81" s="134">
        <f t="shared" ref="AK81" si="255">SUM(D83:H83,K83:O83,R83:V83,Y83:AC83,AF83:AH83)/8</f>
        <v>6</v>
      </c>
      <c r="AL81" s="134">
        <f t="shared" ref="AL81" si="256">SUM(I81:J83,P81:Q83,W81:X83,AD81:AE83)/8</f>
        <v>3.625</v>
      </c>
      <c r="AM81" s="134">
        <f t="shared" ref="AM81" si="257">ROUND(SUM(D81:AI83)/8,2)</f>
        <v>23.63</v>
      </c>
    </row>
    <row r="82" spans="1:73" ht="30.75" customHeight="1" x14ac:dyDescent="0.25">
      <c r="A82" s="102" t="s">
        <v>740</v>
      </c>
      <c r="B82" s="138"/>
      <c r="C82" s="42" t="s">
        <v>8</v>
      </c>
      <c r="D82" s="43" t="s">
        <v>768</v>
      </c>
      <c r="E82" s="43">
        <v>4</v>
      </c>
      <c r="F82" s="43">
        <v>4</v>
      </c>
      <c r="G82" s="43">
        <v>4</v>
      </c>
      <c r="H82" s="43">
        <v>4</v>
      </c>
      <c r="I82" s="43">
        <v>4</v>
      </c>
      <c r="J82" s="43">
        <v>4</v>
      </c>
      <c r="K82" s="43">
        <v>4</v>
      </c>
      <c r="L82" s="43">
        <v>4</v>
      </c>
      <c r="M82" s="43">
        <v>4</v>
      </c>
      <c r="N82" s="43">
        <v>4</v>
      </c>
      <c r="O82" s="43">
        <v>4</v>
      </c>
      <c r="P82" s="43">
        <v>0</v>
      </c>
      <c r="Q82" s="43">
        <v>4</v>
      </c>
      <c r="R82" s="43">
        <v>4</v>
      </c>
      <c r="S82" s="43">
        <v>4</v>
      </c>
      <c r="T82" s="43">
        <v>4</v>
      </c>
      <c r="U82" s="43">
        <v>4</v>
      </c>
      <c r="V82" s="43">
        <v>0</v>
      </c>
      <c r="W82" s="43">
        <v>0</v>
      </c>
      <c r="X82" s="43" t="s">
        <v>793</v>
      </c>
      <c r="Y82" s="43">
        <v>4</v>
      </c>
      <c r="Z82" s="43">
        <v>0</v>
      </c>
      <c r="AA82" s="132"/>
      <c r="AB82" s="43"/>
      <c r="AC82" s="43"/>
      <c r="AD82" s="43"/>
      <c r="AE82" s="43"/>
      <c r="AF82" s="43"/>
      <c r="AG82" s="43"/>
      <c r="AH82" s="43"/>
      <c r="AI82" s="141"/>
      <c r="AJ82" s="135"/>
      <c r="AK82" s="135"/>
      <c r="AL82" s="135"/>
      <c r="AM82" s="135"/>
    </row>
    <row r="83" spans="1:73" ht="30.75" customHeight="1" x14ac:dyDescent="0.25">
      <c r="A83" s="102" t="s">
        <v>740</v>
      </c>
      <c r="B83" s="139"/>
      <c r="C83" s="44" t="s">
        <v>4</v>
      </c>
      <c r="D83" s="44" t="s">
        <v>768</v>
      </c>
      <c r="E83" s="44">
        <v>5</v>
      </c>
      <c r="F83" s="44">
        <v>5</v>
      </c>
      <c r="G83" s="44">
        <v>5</v>
      </c>
      <c r="H83" s="44">
        <v>5</v>
      </c>
      <c r="I83" s="44">
        <v>4</v>
      </c>
      <c r="J83" s="44">
        <v>0.5</v>
      </c>
      <c r="K83" s="44">
        <v>5</v>
      </c>
      <c r="L83" s="44">
        <v>4</v>
      </c>
      <c r="M83" s="44">
        <v>0.5</v>
      </c>
      <c r="N83" s="44">
        <v>4</v>
      </c>
      <c r="O83" s="44">
        <v>4</v>
      </c>
      <c r="P83" s="44">
        <v>0</v>
      </c>
      <c r="Q83" s="44">
        <v>0.5</v>
      </c>
      <c r="R83" s="44">
        <v>0.5</v>
      </c>
      <c r="S83" s="44">
        <v>0.5</v>
      </c>
      <c r="T83" s="44">
        <v>3</v>
      </c>
      <c r="U83" s="44">
        <v>0.5</v>
      </c>
      <c r="V83" s="44">
        <v>0</v>
      </c>
      <c r="W83" s="44">
        <v>0</v>
      </c>
      <c r="X83" s="44" t="s">
        <v>793</v>
      </c>
      <c r="Y83" s="44">
        <v>6</v>
      </c>
      <c r="Z83" s="44">
        <v>0</v>
      </c>
      <c r="AA83" s="132"/>
      <c r="AB83" s="44"/>
      <c r="AC83" s="44"/>
      <c r="AD83" s="44"/>
      <c r="AE83" s="44"/>
      <c r="AF83" s="44"/>
      <c r="AG83" s="44"/>
      <c r="AH83" s="44"/>
      <c r="AI83" s="142"/>
      <c r="AJ83" s="136"/>
      <c r="AK83" s="136"/>
      <c r="AL83" s="136"/>
      <c r="AM83" s="136"/>
    </row>
    <row r="84" spans="1:73" ht="30.75" customHeight="1" x14ac:dyDescent="0.25">
      <c r="A84" s="102" t="s">
        <v>744</v>
      </c>
      <c r="B84" s="137" t="s">
        <v>743</v>
      </c>
      <c r="C84" s="42" t="s">
        <v>7</v>
      </c>
      <c r="D84" s="43" t="s">
        <v>768</v>
      </c>
      <c r="E84" s="43">
        <v>4</v>
      </c>
      <c r="F84" s="43">
        <v>4</v>
      </c>
      <c r="G84" s="43">
        <v>0</v>
      </c>
      <c r="H84" s="43">
        <v>0</v>
      </c>
      <c r="I84" s="43">
        <v>0</v>
      </c>
      <c r="J84" s="43">
        <v>0</v>
      </c>
      <c r="K84" s="132" t="s">
        <v>770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40"/>
      <c r="AJ84" s="134">
        <f t="shared" ref="AJ84" si="258">SUM(D84:H85,K84:O85,R84:V85,Y84:AC85,AF84:AH85)/8</f>
        <v>2</v>
      </c>
      <c r="AK84" s="134">
        <f t="shared" ref="AK84" si="259">SUM(D86:H86,K86:O86,R86:V86,Y86:AC86,AF86:AH86)/8</f>
        <v>0.875</v>
      </c>
      <c r="AL84" s="134">
        <f t="shared" ref="AL84" si="260">SUM(I84:J86,P84:Q86,W84:X86,AD84:AE86)/8</f>
        <v>0</v>
      </c>
      <c r="AM84" s="134">
        <f t="shared" ref="AM84" si="261">ROUND(SUM(D84:AI86)/8,2)</f>
        <v>2.88</v>
      </c>
    </row>
    <row r="85" spans="1:73" ht="30.75" customHeight="1" x14ac:dyDescent="0.25">
      <c r="A85" s="102" t="s">
        <v>744</v>
      </c>
      <c r="B85" s="138"/>
      <c r="C85" s="42" t="s">
        <v>8</v>
      </c>
      <c r="D85" s="43" t="s">
        <v>768</v>
      </c>
      <c r="E85" s="43">
        <v>4</v>
      </c>
      <c r="F85" s="43">
        <v>4</v>
      </c>
      <c r="G85" s="43">
        <v>0</v>
      </c>
      <c r="H85" s="43">
        <v>0</v>
      </c>
      <c r="I85" s="43">
        <v>0</v>
      </c>
      <c r="J85" s="43">
        <v>0</v>
      </c>
      <c r="K85" s="132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41"/>
      <c r="AJ85" s="135"/>
      <c r="AK85" s="135"/>
      <c r="AL85" s="135"/>
      <c r="AM85" s="135"/>
    </row>
    <row r="86" spans="1:73" ht="30.75" customHeight="1" x14ac:dyDescent="0.25">
      <c r="A86" s="102" t="s">
        <v>744</v>
      </c>
      <c r="B86" s="139"/>
      <c r="C86" s="44" t="s">
        <v>4</v>
      </c>
      <c r="D86" s="44" t="s">
        <v>768</v>
      </c>
      <c r="E86" s="44">
        <v>4</v>
      </c>
      <c r="F86" s="44">
        <v>3</v>
      </c>
      <c r="G86" s="44">
        <v>0</v>
      </c>
      <c r="H86" s="44">
        <v>0</v>
      </c>
      <c r="I86" s="44">
        <v>0</v>
      </c>
      <c r="J86" s="44">
        <v>0</v>
      </c>
      <c r="K86" s="132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142"/>
      <c r="AJ86" s="136"/>
      <c r="AK86" s="136"/>
      <c r="AL86" s="136"/>
      <c r="AM86" s="136"/>
    </row>
    <row r="87" spans="1:73" ht="21" customHeight="1" x14ac:dyDescent="0.25">
      <c r="B87" s="64" t="s">
        <v>9</v>
      </c>
      <c r="C87" s="2"/>
      <c r="D87" s="2">
        <f>SUM(D6:D86)</f>
        <v>0</v>
      </c>
      <c r="E87" s="2">
        <v>311</v>
      </c>
      <c r="F87" s="2">
        <v>315.5</v>
      </c>
      <c r="G87" s="2">
        <v>290</v>
      </c>
      <c r="H87" s="2">
        <v>312</v>
      </c>
      <c r="I87" s="2">
        <v>299.5</v>
      </c>
      <c r="J87" s="2">
        <v>211.5</v>
      </c>
      <c r="K87" s="2">
        <f t="shared" ref="K87:AH87" si="262">SUM(K6:K86)</f>
        <v>293</v>
      </c>
      <c r="L87" s="2">
        <f t="shared" si="262"/>
        <v>273.5</v>
      </c>
      <c r="M87" s="2">
        <f t="shared" si="262"/>
        <v>291</v>
      </c>
      <c r="N87" s="2">
        <f t="shared" si="262"/>
        <v>292</v>
      </c>
      <c r="O87" s="2">
        <f t="shared" si="262"/>
        <v>292.5</v>
      </c>
      <c r="P87" s="2">
        <f t="shared" si="262"/>
        <v>273.5</v>
      </c>
      <c r="Q87" s="2">
        <f t="shared" si="262"/>
        <v>230.5</v>
      </c>
      <c r="R87" s="2">
        <f t="shared" si="262"/>
        <v>253</v>
      </c>
      <c r="S87" s="2">
        <f t="shared" si="262"/>
        <v>241.5</v>
      </c>
      <c r="T87" s="2">
        <f t="shared" si="262"/>
        <v>206.5</v>
      </c>
      <c r="U87" s="2">
        <f t="shared" si="262"/>
        <v>188.5</v>
      </c>
      <c r="V87" s="2">
        <f t="shared" si="262"/>
        <v>161.5</v>
      </c>
      <c r="W87" s="2">
        <f t="shared" si="262"/>
        <v>99</v>
      </c>
      <c r="X87" s="2">
        <f t="shared" si="262"/>
        <v>144</v>
      </c>
      <c r="Y87" s="2">
        <f t="shared" si="262"/>
        <v>216.5</v>
      </c>
      <c r="Z87" s="2">
        <f t="shared" si="262"/>
        <v>207</v>
      </c>
      <c r="AA87" s="2">
        <f t="shared" si="262"/>
        <v>235</v>
      </c>
      <c r="AB87" s="2">
        <f t="shared" si="262"/>
        <v>239.5</v>
      </c>
      <c r="AC87" s="2">
        <f t="shared" si="262"/>
        <v>230</v>
      </c>
      <c r="AD87" s="2">
        <f t="shared" si="262"/>
        <v>230.5</v>
      </c>
      <c r="AE87" s="2">
        <f t="shared" si="262"/>
        <v>191</v>
      </c>
      <c r="AF87" s="2">
        <f t="shared" si="262"/>
        <v>187</v>
      </c>
      <c r="AG87" s="2">
        <f t="shared" si="262"/>
        <v>187</v>
      </c>
      <c r="AH87" s="2">
        <f t="shared" si="262"/>
        <v>173.5</v>
      </c>
      <c r="AI87" s="2"/>
      <c r="AJ87" s="3">
        <f>SUM(D87:AH87)</f>
        <v>7076.5</v>
      </c>
      <c r="AK87" s="3"/>
      <c r="AL87" s="3"/>
      <c r="AM87" s="3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</row>
    <row r="88" spans="1:73" s="63" customFormat="1" ht="24" customHeight="1" x14ac:dyDescent="0.25">
      <c r="A88" s="62"/>
      <c r="B88" s="57" t="s">
        <v>208</v>
      </c>
      <c r="C88" s="58"/>
      <c r="D88" s="59"/>
      <c r="E88" s="59">
        <v>24</v>
      </c>
      <c r="F88" s="59">
        <v>25</v>
      </c>
      <c r="G88" s="59">
        <v>24</v>
      </c>
      <c r="H88" s="59">
        <v>24</v>
      </c>
      <c r="I88" s="59">
        <v>24</v>
      </c>
      <c r="J88" s="59">
        <v>24</v>
      </c>
      <c r="K88" s="59">
        <v>24</v>
      </c>
      <c r="L88" s="59">
        <v>23</v>
      </c>
      <c r="M88" s="59">
        <v>24</v>
      </c>
      <c r="N88" s="59">
        <v>24</v>
      </c>
      <c r="O88" s="59">
        <v>24</v>
      </c>
      <c r="P88" s="59">
        <v>23</v>
      </c>
      <c r="Q88" s="59">
        <v>24</v>
      </c>
      <c r="R88" s="59">
        <v>21</v>
      </c>
      <c r="S88" s="59">
        <v>21</v>
      </c>
      <c r="T88" s="59">
        <v>19</v>
      </c>
      <c r="U88" s="59">
        <v>17</v>
      </c>
      <c r="V88" s="59">
        <v>17</v>
      </c>
      <c r="W88" s="59">
        <v>8</v>
      </c>
      <c r="X88" s="59">
        <v>12</v>
      </c>
      <c r="Y88" s="59">
        <v>16</v>
      </c>
      <c r="Z88" s="59">
        <v>15</v>
      </c>
      <c r="AA88" s="59">
        <v>18</v>
      </c>
      <c r="AB88" s="59">
        <v>18</v>
      </c>
      <c r="AC88" s="59">
        <v>18</v>
      </c>
      <c r="AD88" s="59">
        <v>18</v>
      </c>
      <c r="AE88" s="59">
        <v>18</v>
      </c>
      <c r="AF88" s="59">
        <v>17</v>
      </c>
      <c r="AG88" s="59">
        <v>17</v>
      </c>
      <c r="AH88" s="59">
        <v>14</v>
      </c>
      <c r="AI88" s="59"/>
      <c r="AJ88" s="60"/>
      <c r="AK88" s="60"/>
      <c r="AL88" s="60"/>
      <c r="AM88" s="60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</row>
    <row r="89" spans="1:73" ht="21" customHeight="1" x14ac:dyDescent="0.25">
      <c r="A89" s="20"/>
      <c r="B89" s="97" t="s">
        <v>10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</row>
    <row r="90" spans="1:73" x14ac:dyDescent="0.35"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</row>
    <row r="91" spans="1:73" x14ac:dyDescent="0.35"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</row>
    <row r="92" spans="1:73" x14ac:dyDescent="0.35"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</row>
    <row r="93" spans="1:73" x14ac:dyDescent="0.35"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</row>
    <row r="94" spans="1:73" x14ac:dyDescent="0.35"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</row>
    <row r="95" spans="1:73" x14ac:dyDescent="0.35"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</row>
    <row r="96" spans="1:73" x14ac:dyDescent="0.35"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</row>
    <row r="97" spans="41:73" x14ac:dyDescent="0.35"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</row>
    <row r="98" spans="41:73" x14ac:dyDescent="0.35"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</row>
    <row r="99" spans="41:73" x14ac:dyDescent="0.35"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</row>
    <row r="100" spans="41:73" x14ac:dyDescent="0.35"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</row>
    <row r="101" spans="41:73" x14ac:dyDescent="0.35"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</row>
    <row r="102" spans="41:73" x14ac:dyDescent="0.35"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</row>
    <row r="103" spans="41:73" x14ac:dyDescent="0.35"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</row>
    <row r="104" spans="41:73" x14ac:dyDescent="0.35"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</row>
    <row r="105" spans="41:73" x14ac:dyDescent="0.35"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</row>
    <row r="106" spans="41:73" x14ac:dyDescent="0.35"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</row>
    <row r="107" spans="41:73" x14ac:dyDescent="0.35"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</row>
    <row r="108" spans="41:73" x14ac:dyDescent="0.35"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</row>
    <row r="109" spans="41:73" x14ac:dyDescent="0.35"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</row>
    <row r="110" spans="41:73" x14ac:dyDescent="0.35"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</row>
    <row r="111" spans="41:73" x14ac:dyDescent="0.35"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</row>
    <row r="112" spans="41:73" x14ac:dyDescent="0.35"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</row>
    <row r="113" spans="41:73" x14ac:dyDescent="0.35"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R113" s="109"/>
      <c r="BS113" s="109"/>
      <c r="BT113" s="109"/>
      <c r="BU113" s="109"/>
    </row>
    <row r="114" spans="41:73" x14ac:dyDescent="0.35"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  <c r="BH114" s="109"/>
      <c r="BI114" s="109"/>
      <c r="BJ114" s="109"/>
      <c r="BK114" s="109"/>
      <c r="BL114" s="109"/>
      <c r="BM114" s="109"/>
      <c r="BN114" s="109"/>
      <c r="BO114" s="109"/>
      <c r="BP114" s="109"/>
      <c r="BQ114" s="109"/>
      <c r="BR114" s="109"/>
      <c r="BS114" s="109"/>
      <c r="BT114" s="109"/>
      <c r="BU114" s="109"/>
    </row>
    <row r="115" spans="41:73" x14ac:dyDescent="0.35"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9"/>
      <c r="BO115" s="109"/>
      <c r="BP115" s="109"/>
      <c r="BQ115" s="109"/>
      <c r="BR115" s="109"/>
      <c r="BS115" s="109"/>
      <c r="BT115" s="109"/>
      <c r="BU115" s="109"/>
    </row>
    <row r="116" spans="41:73" x14ac:dyDescent="0.35"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9"/>
      <c r="BO116" s="109"/>
      <c r="BP116" s="109"/>
      <c r="BQ116" s="109"/>
      <c r="BR116" s="109"/>
      <c r="BS116" s="109"/>
      <c r="BT116" s="109"/>
      <c r="BU116" s="109"/>
    </row>
    <row r="117" spans="41:73" x14ac:dyDescent="0.35"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9"/>
      <c r="BO117" s="109"/>
      <c r="BP117" s="109"/>
      <c r="BQ117" s="109"/>
      <c r="BR117" s="109"/>
      <c r="BS117" s="109"/>
      <c r="BT117" s="109"/>
      <c r="BU117" s="109"/>
    </row>
    <row r="118" spans="41:73" x14ac:dyDescent="0.35"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9"/>
      <c r="BO118" s="109"/>
      <c r="BP118" s="109"/>
      <c r="BQ118" s="109"/>
      <c r="BR118" s="109"/>
      <c r="BS118" s="109"/>
      <c r="BT118" s="109"/>
      <c r="BU118" s="109"/>
    </row>
    <row r="119" spans="41:73" x14ac:dyDescent="0.35"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09"/>
      <c r="BU119" s="109"/>
    </row>
    <row r="120" spans="41:73" x14ac:dyDescent="0.35"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  <c r="BT120" s="109"/>
      <c r="BU120" s="109"/>
    </row>
    <row r="121" spans="41:73" x14ac:dyDescent="0.35"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  <c r="BS121" s="109"/>
      <c r="BT121" s="109"/>
      <c r="BU121" s="109"/>
    </row>
    <row r="122" spans="41:73" x14ac:dyDescent="0.35"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  <c r="BS122" s="109"/>
      <c r="BT122" s="109"/>
      <c r="BU122" s="109"/>
    </row>
    <row r="123" spans="41:73" x14ac:dyDescent="0.35"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09"/>
      <c r="BU123" s="109"/>
    </row>
    <row r="124" spans="41:73" x14ac:dyDescent="0.35"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  <c r="BS124" s="109"/>
      <c r="BT124" s="109"/>
      <c r="BU124" s="109"/>
    </row>
    <row r="125" spans="41:73" x14ac:dyDescent="0.35"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09"/>
      <c r="BU125" s="109"/>
    </row>
    <row r="126" spans="41:73" x14ac:dyDescent="0.35"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</row>
    <row r="127" spans="41:73" x14ac:dyDescent="0.35"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</row>
    <row r="128" spans="41:73" x14ac:dyDescent="0.35"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09"/>
      <c r="BU128" s="109"/>
    </row>
    <row r="129" spans="41:73" x14ac:dyDescent="0.35"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09"/>
      <c r="BU129" s="109"/>
    </row>
    <row r="130" spans="41:73" x14ac:dyDescent="0.35"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09"/>
      <c r="BU130" s="109"/>
    </row>
    <row r="131" spans="41:73" x14ac:dyDescent="0.35"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09"/>
      <c r="BU131" s="109"/>
    </row>
    <row r="132" spans="41:73" x14ac:dyDescent="0.35"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09"/>
      <c r="BU132" s="109"/>
    </row>
    <row r="133" spans="41:73" x14ac:dyDescent="0.35"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</row>
    <row r="134" spans="41:73" x14ac:dyDescent="0.35"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</row>
    <row r="135" spans="41:73" x14ac:dyDescent="0.35"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</row>
    <row r="136" spans="41:73" x14ac:dyDescent="0.35"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</row>
    <row r="137" spans="41:73" x14ac:dyDescent="0.35"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</row>
    <row r="138" spans="41:73" x14ac:dyDescent="0.35"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  <c r="BS138" s="109"/>
      <c r="BT138" s="109"/>
      <c r="BU138" s="109"/>
    </row>
    <row r="139" spans="41:73" x14ac:dyDescent="0.35"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09"/>
      <c r="BU139" s="109"/>
    </row>
    <row r="140" spans="41:73" x14ac:dyDescent="0.35"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09"/>
      <c r="BU140" s="109"/>
    </row>
    <row r="141" spans="41:73" x14ac:dyDescent="0.35"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  <c r="BS141" s="109"/>
      <c r="BT141" s="109"/>
      <c r="BU141" s="109"/>
    </row>
    <row r="142" spans="41:73" x14ac:dyDescent="0.35"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  <c r="BS142" s="109"/>
      <c r="BT142" s="109"/>
      <c r="BU142" s="109"/>
    </row>
    <row r="143" spans="41:73" x14ac:dyDescent="0.35"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09"/>
      <c r="BQ143" s="109"/>
      <c r="BR143" s="109"/>
      <c r="BS143" s="109"/>
      <c r="BT143" s="109"/>
      <c r="BU143" s="109"/>
    </row>
    <row r="144" spans="41:73" x14ac:dyDescent="0.35"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  <c r="BS144" s="109"/>
      <c r="BT144" s="109"/>
      <c r="BU144" s="109"/>
    </row>
    <row r="145" spans="41:73" x14ac:dyDescent="0.35"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  <c r="BH145" s="109"/>
      <c r="BI145" s="109"/>
      <c r="BJ145" s="109"/>
      <c r="BK145" s="109"/>
      <c r="BL145" s="109"/>
      <c r="BM145" s="109"/>
      <c r="BN145" s="109"/>
      <c r="BO145" s="109"/>
      <c r="BP145" s="109"/>
      <c r="BQ145" s="109"/>
      <c r="BR145" s="109"/>
      <c r="BS145" s="109"/>
      <c r="BT145" s="109"/>
      <c r="BU145" s="109"/>
    </row>
    <row r="146" spans="41:73" x14ac:dyDescent="0.35"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  <c r="BH146" s="109"/>
      <c r="BI146" s="109"/>
      <c r="BJ146" s="109"/>
      <c r="BK146" s="109"/>
      <c r="BL146" s="109"/>
      <c r="BM146" s="109"/>
      <c r="BN146" s="109"/>
      <c r="BO146" s="109"/>
      <c r="BP146" s="109"/>
      <c r="BQ146" s="109"/>
      <c r="BR146" s="109"/>
      <c r="BS146" s="109"/>
      <c r="BT146" s="109"/>
      <c r="BU146" s="109"/>
    </row>
    <row r="147" spans="41:73" x14ac:dyDescent="0.35"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09"/>
      <c r="BQ147" s="109"/>
      <c r="BR147" s="109"/>
      <c r="BS147" s="109"/>
      <c r="BT147" s="109"/>
      <c r="BU147" s="109"/>
    </row>
    <row r="148" spans="41:73" x14ac:dyDescent="0.35"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09"/>
      <c r="BU148" s="109"/>
    </row>
    <row r="149" spans="41:73" x14ac:dyDescent="0.35"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</row>
    <row r="150" spans="41:73" x14ac:dyDescent="0.35"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09"/>
      <c r="BU150" s="109"/>
    </row>
    <row r="151" spans="41:73" x14ac:dyDescent="0.35"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09"/>
      <c r="BU151" s="109"/>
    </row>
    <row r="152" spans="41:73" x14ac:dyDescent="0.35"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09"/>
      <c r="BU152" s="109"/>
    </row>
    <row r="153" spans="41:73" x14ac:dyDescent="0.35"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</row>
    <row r="154" spans="41:73" x14ac:dyDescent="0.35"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09"/>
      <c r="BU154" s="109"/>
    </row>
    <row r="155" spans="41:73" x14ac:dyDescent="0.35"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  <c r="BS155" s="109"/>
      <c r="BT155" s="109"/>
      <c r="BU155" s="109"/>
    </row>
    <row r="156" spans="41:73" x14ac:dyDescent="0.35"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09"/>
      <c r="BU156" s="109"/>
    </row>
    <row r="157" spans="41:73" x14ac:dyDescent="0.35"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09"/>
      <c r="BU157" s="109"/>
    </row>
    <row r="158" spans="41:73" x14ac:dyDescent="0.35"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09"/>
      <c r="BU158" s="109"/>
    </row>
    <row r="159" spans="41:73" x14ac:dyDescent="0.35"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  <c r="BS159" s="109"/>
      <c r="BT159" s="109"/>
      <c r="BU159" s="109"/>
    </row>
    <row r="160" spans="41:73" x14ac:dyDescent="0.35"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  <c r="BS160" s="109"/>
      <c r="BT160" s="109"/>
      <c r="BU160" s="109"/>
    </row>
    <row r="161" spans="41:73" x14ac:dyDescent="0.35"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</row>
    <row r="162" spans="41:73" x14ac:dyDescent="0.35"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09"/>
      <c r="BU162" s="109"/>
    </row>
    <row r="163" spans="41:73" x14ac:dyDescent="0.35"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09"/>
      <c r="BU163" s="109"/>
    </row>
    <row r="164" spans="41:73" x14ac:dyDescent="0.35"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09"/>
      <c r="BT164" s="109"/>
      <c r="BU164" s="109"/>
    </row>
    <row r="165" spans="41:73" x14ac:dyDescent="0.35"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</row>
    <row r="166" spans="41:73" x14ac:dyDescent="0.35"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  <c r="BS166" s="109"/>
      <c r="BT166" s="109"/>
      <c r="BU166" s="109"/>
    </row>
    <row r="167" spans="41:73" x14ac:dyDescent="0.35"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  <c r="BS167" s="109"/>
      <c r="BT167" s="109"/>
      <c r="BU167" s="109"/>
    </row>
    <row r="168" spans="41:73" x14ac:dyDescent="0.35"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  <c r="BS168" s="109"/>
      <c r="BT168" s="109"/>
      <c r="BU168" s="109"/>
    </row>
    <row r="169" spans="41:73" x14ac:dyDescent="0.35"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09"/>
      <c r="BU169" s="109"/>
    </row>
    <row r="170" spans="41:73" x14ac:dyDescent="0.35"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  <c r="BS170" s="109"/>
      <c r="BT170" s="109"/>
      <c r="BU170" s="109"/>
    </row>
    <row r="171" spans="41:73" x14ac:dyDescent="0.35"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09"/>
      <c r="BU171" s="109"/>
    </row>
    <row r="172" spans="41:73" x14ac:dyDescent="0.35"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09"/>
      <c r="BU172" s="109"/>
    </row>
    <row r="173" spans="41:73" x14ac:dyDescent="0.35"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  <c r="BH173" s="109"/>
      <c r="BI173" s="109"/>
      <c r="BJ173" s="109"/>
      <c r="BK173" s="109"/>
      <c r="BL173" s="109"/>
      <c r="BM173" s="109"/>
      <c r="BN173" s="109"/>
      <c r="BO173" s="109"/>
      <c r="BP173" s="109"/>
      <c r="BQ173" s="109"/>
      <c r="BR173" s="109"/>
      <c r="BS173" s="109"/>
      <c r="BT173" s="109"/>
      <c r="BU173" s="109"/>
    </row>
    <row r="174" spans="41:73" x14ac:dyDescent="0.35"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  <c r="BH174" s="109"/>
      <c r="BI174" s="109"/>
      <c r="BJ174" s="109"/>
      <c r="BK174" s="109"/>
      <c r="BL174" s="109"/>
      <c r="BM174" s="109"/>
      <c r="BN174" s="109"/>
      <c r="BO174" s="109"/>
      <c r="BP174" s="109"/>
      <c r="BQ174" s="109"/>
      <c r="BR174" s="109"/>
      <c r="BS174" s="109"/>
      <c r="BT174" s="109"/>
      <c r="BU174" s="109"/>
    </row>
    <row r="175" spans="41:73" x14ac:dyDescent="0.35"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09"/>
      <c r="BR175" s="109"/>
      <c r="BS175" s="109"/>
      <c r="BT175" s="109"/>
      <c r="BU175" s="109"/>
    </row>
    <row r="176" spans="41:73" x14ac:dyDescent="0.35"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  <c r="BH176" s="109"/>
      <c r="BI176" s="109"/>
      <c r="BJ176" s="109"/>
      <c r="BK176" s="109"/>
      <c r="BL176" s="109"/>
      <c r="BM176" s="109"/>
      <c r="BN176" s="109"/>
      <c r="BO176" s="109"/>
      <c r="BP176" s="109"/>
      <c r="BQ176" s="109"/>
      <c r="BR176" s="109"/>
      <c r="BS176" s="109"/>
      <c r="BT176" s="109"/>
      <c r="BU176" s="109"/>
    </row>
    <row r="177" spans="41:73" x14ac:dyDescent="0.35"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  <c r="BH177" s="109"/>
      <c r="BI177" s="109"/>
      <c r="BJ177" s="109"/>
      <c r="BK177" s="109"/>
      <c r="BL177" s="109"/>
      <c r="BM177" s="109"/>
      <c r="BN177" s="109"/>
      <c r="BO177" s="109"/>
      <c r="BP177" s="109"/>
      <c r="BQ177" s="109"/>
      <c r="BR177" s="109"/>
      <c r="BS177" s="109"/>
      <c r="BT177" s="109"/>
      <c r="BU177" s="109"/>
    </row>
    <row r="178" spans="41:73" x14ac:dyDescent="0.35"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  <c r="BH178" s="109"/>
      <c r="BI178" s="109"/>
      <c r="BJ178" s="109"/>
      <c r="BK178" s="109"/>
      <c r="BL178" s="109"/>
      <c r="BM178" s="109"/>
      <c r="BN178" s="109"/>
      <c r="BO178" s="109"/>
      <c r="BP178" s="109"/>
      <c r="BQ178" s="109"/>
      <c r="BR178" s="109"/>
      <c r="BS178" s="109"/>
      <c r="BT178" s="109"/>
      <c r="BU178" s="109"/>
    </row>
    <row r="179" spans="41:73" x14ac:dyDescent="0.35"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  <c r="BS179" s="109"/>
      <c r="BT179" s="109"/>
      <c r="BU179" s="109"/>
    </row>
    <row r="180" spans="41:73" x14ac:dyDescent="0.35"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  <c r="BS180" s="109"/>
      <c r="BT180" s="109"/>
      <c r="BU180" s="109"/>
    </row>
    <row r="181" spans="41:73" x14ac:dyDescent="0.35"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  <c r="BS181" s="109"/>
      <c r="BT181" s="109"/>
      <c r="BU181" s="109"/>
    </row>
    <row r="182" spans="41:73" x14ac:dyDescent="0.35"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  <c r="BS182" s="109"/>
      <c r="BT182" s="109"/>
      <c r="BU182" s="109"/>
    </row>
    <row r="183" spans="41:73" x14ac:dyDescent="0.35"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  <c r="BS183" s="109"/>
      <c r="BT183" s="109"/>
      <c r="BU183" s="109"/>
    </row>
    <row r="184" spans="41:73" x14ac:dyDescent="0.35"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09"/>
      <c r="BU184" s="109"/>
    </row>
    <row r="185" spans="41:73" x14ac:dyDescent="0.35"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  <c r="BS185" s="109"/>
      <c r="BT185" s="109"/>
      <c r="BU185" s="109"/>
    </row>
    <row r="186" spans="41:73" x14ac:dyDescent="0.35"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  <c r="BS186" s="109"/>
      <c r="BT186" s="109"/>
      <c r="BU186" s="109"/>
    </row>
    <row r="187" spans="41:73" x14ac:dyDescent="0.35"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  <c r="BS187" s="109"/>
      <c r="BT187" s="109"/>
      <c r="BU187" s="109"/>
    </row>
    <row r="188" spans="41:73" x14ac:dyDescent="0.35"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09"/>
      <c r="BU188" s="109"/>
    </row>
    <row r="189" spans="41:73" x14ac:dyDescent="0.35"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  <c r="BS189" s="109"/>
      <c r="BT189" s="109"/>
      <c r="BU189" s="109"/>
    </row>
    <row r="190" spans="41:73" x14ac:dyDescent="0.35"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  <c r="BS190" s="109"/>
      <c r="BT190" s="109"/>
      <c r="BU190" s="109"/>
    </row>
    <row r="191" spans="41:73" x14ac:dyDescent="0.35"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09"/>
      <c r="BU191" s="109"/>
    </row>
    <row r="192" spans="41:73" x14ac:dyDescent="0.35"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  <c r="BS192" s="109"/>
      <c r="BT192" s="109"/>
      <c r="BU192" s="109"/>
    </row>
    <row r="193" spans="41:73" x14ac:dyDescent="0.35"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  <c r="BS193" s="109"/>
      <c r="BT193" s="109"/>
      <c r="BU193" s="109"/>
    </row>
    <row r="194" spans="41:73" x14ac:dyDescent="0.35"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  <c r="BS194" s="109"/>
      <c r="BT194" s="109"/>
      <c r="BU194" s="109"/>
    </row>
    <row r="195" spans="41:73" x14ac:dyDescent="0.35"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09"/>
      <c r="BU195" s="109"/>
    </row>
    <row r="196" spans="41:73" x14ac:dyDescent="0.35"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  <c r="BS196" s="109"/>
      <c r="BT196" s="109"/>
      <c r="BU196" s="109"/>
    </row>
    <row r="197" spans="41:73" x14ac:dyDescent="0.35"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09"/>
      <c r="BU197" s="109"/>
    </row>
    <row r="198" spans="41:73" x14ac:dyDescent="0.35"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09"/>
      <c r="BU198" s="109"/>
    </row>
    <row r="199" spans="41:73" x14ac:dyDescent="0.35"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09"/>
      <c r="BU199" s="109"/>
    </row>
    <row r="200" spans="41:73" x14ac:dyDescent="0.35"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09"/>
      <c r="BU200" s="109"/>
    </row>
    <row r="201" spans="41:73" x14ac:dyDescent="0.35"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09"/>
      <c r="BU201" s="109"/>
    </row>
    <row r="202" spans="41:73" x14ac:dyDescent="0.35"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  <c r="BS202" s="109"/>
      <c r="BT202" s="109"/>
      <c r="BU202" s="109"/>
    </row>
    <row r="203" spans="41:73" x14ac:dyDescent="0.35"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  <c r="BS203" s="109"/>
      <c r="BT203" s="109"/>
      <c r="BU203" s="109"/>
    </row>
    <row r="204" spans="41:73" x14ac:dyDescent="0.35"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  <c r="BH204" s="109"/>
      <c r="BI204" s="109"/>
      <c r="BJ204" s="109"/>
      <c r="BK204" s="109"/>
      <c r="BL204" s="109"/>
      <c r="BM204" s="109"/>
      <c r="BN204" s="109"/>
      <c r="BO204" s="109"/>
      <c r="BP204" s="109"/>
      <c r="BQ204" s="109"/>
      <c r="BR204" s="109"/>
      <c r="BS204" s="109"/>
      <c r="BT204" s="109"/>
      <c r="BU204" s="109"/>
    </row>
    <row r="205" spans="41:73" x14ac:dyDescent="0.35"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  <c r="BH205" s="109"/>
      <c r="BI205" s="109"/>
      <c r="BJ205" s="109"/>
      <c r="BK205" s="109"/>
      <c r="BL205" s="109"/>
      <c r="BM205" s="109"/>
      <c r="BN205" s="109"/>
      <c r="BO205" s="109"/>
      <c r="BP205" s="109"/>
      <c r="BQ205" s="109"/>
      <c r="BR205" s="109"/>
      <c r="BS205" s="109"/>
      <c r="BT205" s="109"/>
      <c r="BU205" s="109"/>
    </row>
    <row r="206" spans="41:73" x14ac:dyDescent="0.35"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  <c r="BH206" s="109"/>
      <c r="BI206" s="109"/>
      <c r="BJ206" s="109"/>
      <c r="BK206" s="109"/>
      <c r="BL206" s="109"/>
      <c r="BM206" s="109"/>
      <c r="BN206" s="109"/>
      <c r="BO206" s="109"/>
      <c r="BP206" s="109"/>
      <c r="BQ206" s="109"/>
      <c r="BR206" s="109"/>
      <c r="BS206" s="109"/>
      <c r="BT206" s="109"/>
      <c r="BU206" s="109"/>
    </row>
    <row r="207" spans="41:73" x14ac:dyDescent="0.35"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  <c r="BH207" s="109"/>
      <c r="BI207" s="109"/>
      <c r="BJ207" s="109"/>
      <c r="BK207" s="109"/>
      <c r="BL207" s="109"/>
      <c r="BM207" s="109"/>
      <c r="BN207" s="109"/>
      <c r="BO207" s="109"/>
      <c r="BP207" s="109"/>
      <c r="BQ207" s="109"/>
      <c r="BR207" s="109"/>
      <c r="BS207" s="109"/>
      <c r="BT207" s="109"/>
      <c r="BU207" s="109"/>
    </row>
    <row r="208" spans="41:73" x14ac:dyDescent="0.35"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  <c r="BH208" s="109"/>
      <c r="BI208" s="109"/>
      <c r="BJ208" s="109"/>
      <c r="BK208" s="109"/>
      <c r="BL208" s="109"/>
      <c r="BM208" s="109"/>
      <c r="BN208" s="109"/>
      <c r="BO208" s="109"/>
      <c r="BP208" s="109"/>
      <c r="BQ208" s="109"/>
      <c r="BR208" s="109"/>
      <c r="BS208" s="109"/>
      <c r="BT208" s="109"/>
      <c r="BU208" s="109"/>
    </row>
    <row r="209" spans="41:73" x14ac:dyDescent="0.35"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  <c r="BS209" s="109"/>
      <c r="BT209" s="109"/>
      <c r="BU209" s="109"/>
    </row>
    <row r="210" spans="41:73" x14ac:dyDescent="0.35"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  <c r="BO210" s="109"/>
      <c r="BP210" s="109"/>
      <c r="BQ210" s="109"/>
      <c r="BR210" s="109"/>
      <c r="BS210" s="109"/>
      <c r="BT210" s="109"/>
      <c r="BU210" s="109"/>
    </row>
    <row r="211" spans="41:73" x14ac:dyDescent="0.35"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  <c r="BO211" s="109"/>
      <c r="BP211" s="109"/>
      <c r="BQ211" s="109"/>
      <c r="BR211" s="109"/>
      <c r="BS211" s="109"/>
      <c r="BT211" s="109"/>
      <c r="BU211" s="109"/>
    </row>
    <row r="212" spans="41:73" x14ac:dyDescent="0.35"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  <c r="BH212" s="109"/>
      <c r="BI212" s="109"/>
      <c r="BJ212" s="109"/>
      <c r="BK212" s="109"/>
      <c r="BL212" s="109"/>
      <c r="BM212" s="109"/>
      <c r="BN212" s="109"/>
      <c r="BO212" s="109"/>
      <c r="BP212" s="109"/>
      <c r="BQ212" s="109"/>
      <c r="BR212" s="109"/>
      <c r="BS212" s="109"/>
      <c r="BT212" s="109"/>
      <c r="BU212" s="109"/>
    </row>
    <row r="213" spans="41:73" x14ac:dyDescent="0.35"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  <c r="BH213" s="109"/>
      <c r="BI213" s="109"/>
      <c r="BJ213" s="109"/>
      <c r="BK213" s="109"/>
      <c r="BL213" s="109"/>
      <c r="BM213" s="109"/>
      <c r="BN213" s="109"/>
      <c r="BO213" s="109"/>
      <c r="BP213" s="109"/>
      <c r="BQ213" s="109"/>
      <c r="BR213" s="109"/>
      <c r="BS213" s="109"/>
      <c r="BT213" s="109"/>
      <c r="BU213" s="109"/>
    </row>
    <row r="214" spans="41:73" x14ac:dyDescent="0.35"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  <c r="BO214" s="109"/>
      <c r="BP214" s="109"/>
      <c r="BQ214" s="109"/>
      <c r="BR214" s="109"/>
      <c r="BS214" s="109"/>
      <c r="BT214" s="109"/>
      <c r="BU214" s="109"/>
    </row>
    <row r="215" spans="41:73" x14ac:dyDescent="0.35"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109"/>
      <c r="BR215" s="109"/>
      <c r="BS215" s="109"/>
      <c r="BT215" s="109"/>
      <c r="BU215" s="109"/>
    </row>
    <row r="216" spans="41:73" x14ac:dyDescent="0.35"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  <c r="BH216" s="109"/>
      <c r="BI216" s="109"/>
      <c r="BJ216" s="109"/>
      <c r="BK216" s="109"/>
      <c r="BL216" s="109"/>
      <c r="BM216" s="109"/>
      <c r="BN216" s="109"/>
      <c r="BO216" s="109"/>
      <c r="BP216" s="109"/>
      <c r="BQ216" s="109"/>
      <c r="BR216" s="109"/>
      <c r="BS216" s="109"/>
      <c r="BT216" s="109"/>
      <c r="BU216" s="109"/>
    </row>
    <row r="217" spans="41:73" x14ac:dyDescent="0.35"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  <c r="BO217" s="109"/>
      <c r="BP217" s="109"/>
      <c r="BQ217" s="109"/>
      <c r="BR217" s="109"/>
      <c r="BS217" s="109"/>
      <c r="BT217" s="109"/>
      <c r="BU217" s="109"/>
    </row>
    <row r="218" spans="41:73" x14ac:dyDescent="0.35"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  <c r="BS218" s="109"/>
      <c r="BT218" s="109"/>
      <c r="BU218" s="109"/>
    </row>
    <row r="219" spans="41:73" x14ac:dyDescent="0.35"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109"/>
      <c r="BR219" s="109"/>
      <c r="BS219" s="109"/>
      <c r="BT219" s="109"/>
      <c r="BU219" s="109"/>
    </row>
    <row r="220" spans="41:73" x14ac:dyDescent="0.35"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  <c r="BH220" s="109"/>
      <c r="BI220" s="109"/>
      <c r="BJ220" s="109"/>
      <c r="BK220" s="109"/>
      <c r="BL220" s="109"/>
      <c r="BM220" s="109"/>
      <c r="BN220" s="109"/>
      <c r="BO220" s="109"/>
      <c r="BP220" s="109"/>
      <c r="BQ220" s="109"/>
      <c r="BR220" s="109"/>
      <c r="BS220" s="109"/>
      <c r="BT220" s="109"/>
      <c r="BU220" s="109"/>
    </row>
    <row r="221" spans="41:73" x14ac:dyDescent="0.35"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  <c r="BH221" s="109"/>
      <c r="BI221" s="109"/>
      <c r="BJ221" s="109"/>
      <c r="BK221" s="109"/>
      <c r="BL221" s="109"/>
      <c r="BM221" s="109"/>
      <c r="BN221" s="109"/>
      <c r="BO221" s="109"/>
      <c r="BP221" s="109"/>
      <c r="BQ221" s="109"/>
      <c r="BR221" s="109"/>
      <c r="BS221" s="109"/>
      <c r="BT221" s="109"/>
      <c r="BU221" s="109"/>
    </row>
    <row r="222" spans="41:73" x14ac:dyDescent="0.35"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  <c r="BS222" s="109"/>
      <c r="BT222" s="109"/>
      <c r="BU222" s="109"/>
    </row>
    <row r="223" spans="41:73" x14ac:dyDescent="0.35"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  <c r="BS223" s="109"/>
      <c r="BT223" s="109"/>
      <c r="BU223" s="109"/>
    </row>
    <row r="224" spans="41:73" x14ac:dyDescent="0.35"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  <c r="BS224" s="109"/>
      <c r="BT224" s="109"/>
      <c r="BU224" s="109"/>
    </row>
    <row r="225" spans="41:73" x14ac:dyDescent="0.35"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  <c r="BS225" s="109"/>
      <c r="BT225" s="109"/>
      <c r="BU225" s="109"/>
    </row>
    <row r="226" spans="41:73" x14ac:dyDescent="0.35"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  <c r="BH226" s="109"/>
      <c r="BI226" s="109"/>
      <c r="BJ226" s="109"/>
      <c r="BK226" s="109"/>
      <c r="BL226" s="109"/>
      <c r="BM226" s="109"/>
      <c r="BN226" s="109"/>
      <c r="BO226" s="109"/>
      <c r="BP226" s="109"/>
      <c r="BQ226" s="109"/>
      <c r="BR226" s="109"/>
      <c r="BS226" s="109"/>
      <c r="BT226" s="109"/>
      <c r="BU226" s="109"/>
    </row>
    <row r="227" spans="41:73" x14ac:dyDescent="0.35"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  <c r="BH227" s="109"/>
      <c r="BI227" s="109"/>
      <c r="BJ227" s="109"/>
      <c r="BK227" s="109"/>
      <c r="BL227" s="109"/>
      <c r="BM227" s="109"/>
      <c r="BN227" s="109"/>
      <c r="BO227" s="109"/>
      <c r="BP227" s="109"/>
      <c r="BQ227" s="109"/>
      <c r="BR227" s="109"/>
      <c r="BS227" s="109"/>
      <c r="BT227" s="109"/>
      <c r="BU227" s="109"/>
    </row>
    <row r="228" spans="41:73" x14ac:dyDescent="0.35"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  <c r="BH228" s="109"/>
      <c r="BI228" s="109"/>
      <c r="BJ228" s="109"/>
      <c r="BK228" s="109"/>
      <c r="BL228" s="109"/>
      <c r="BM228" s="109"/>
      <c r="BN228" s="109"/>
      <c r="BO228" s="109"/>
      <c r="BP228" s="109"/>
      <c r="BQ228" s="109"/>
      <c r="BR228" s="109"/>
      <c r="BS228" s="109"/>
      <c r="BT228" s="109"/>
      <c r="BU228" s="109"/>
    </row>
    <row r="229" spans="41:73" x14ac:dyDescent="0.35"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  <c r="BH229" s="109"/>
      <c r="BI229" s="109"/>
      <c r="BJ229" s="109"/>
      <c r="BK229" s="109"/>
      <c r="BL229" s="109"/>
      <c r="BM229" s="109"/>
      <c r="BN229" s="109"/>
      <c r="BO229" s="109"/>
      <c r="BP229" s="109"/>
      <c r="BQ229" s="109"/>
      <c r="BR229" s="109"/>
      <c r="BS229" s="109"/>
      <c r="BT229" s="109"/>
      <c r="BU229" s="109"/>
    </row>
    <row r="230" spans="41:73" x14ac:dyDescent="0.35"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  <c r="BH230" s="109"/>
      <c r="BI230" s="109"/>
      <c r="BJ230" s="109"/>
      <c r="BK230" s="109"/>
      <c r="BL230" s="109"/>
      <c r="BM230" s="109"/>
      <c r="BN230" s="109"/>
      <c r="BO230" s="109"/>
      <c r="BP230" s="109"/>
      <c r="BQ230" s="109"/>
      <c r="BR230" s="109"/>
      <c r="BS230" s="109"/>
      <c r="BT230" s="109"/>
      <c r="BU230" s="109"/>
    </row>
    <row r="231" spans="41:73" x14ac:dyDescent="0.35"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  <c r="BH231" s="109"/>
      <c r="BI231" s="109"/>
      <c r="BJ231" s="109"/>
      <c r="BK231" s="109"/>
      <c r="BL231" s="109"/>
      <c r="BM231" s="109"/>
      <c r="BN231" s="109"/>
      <c r="BO231" s="109"/>
      <c r="BP231" s="109"/>
      <c r="BQ231" s="109"/>
      <c r="BR231" s="109"/>
      <c r="BS231" s="109"/>
      <c r="BT231" s="109"/>
      <c r="BU231" s="109"/>
    </row>
    <row r="232" spans="41:73" x14ac:dyDescent="0.35"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  <c r="BH232" s="109"/>
      <c r="BI232" s="109"/>
      <c r="BJ232" s="109"/>
      <c r="BK232" s="109"/>
      <c r="BL232" s="109"/>
      <c r="BM232" s="109"/>
      <c r="BN232" s="109"/>
      <c r="BO232" s="109"/>
      <c r="BP232" s="109"/>
      <c r="BQ232" s="109"/>
      <c r="BR232" s="109"/>
      <c r="BS232" s="109"/>
      <c r="BT232" s="109"/>
      <c r="BU232" s="109"/>
    </row>
    <row r="233" spans="41:73" x14ac:dyDescent="0.35"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  <c r="BH233" s="109"/>
      <c r="BI233" s="109"/>
      <c r="BJ233" s="109"/>
      <c r="BK233" s="109"/>
      <c r="BL233" s="109"/>
      <c r="BM233" s="109"/>
      <c r="BN233" s="109"/>
      <c r="BO233" s="109"/>
      <c r="BP233" s="109"/>
      <c r="BQ233" s="109"/>
      <c r="BR233" s="109"/>
      <c r="BS233" s="109"/>
      <c r="BT233" s="109"/>
      <c r="BU233" s="109"/>
    </row>
    <row r="234" spans="41:73" x14ac:dyDescent="0.35"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  <c r="BH234" s="109"/>
      <c r="BI234" s="109"/>
      <c r="BJ234" s="109"/>
      <c r="BK234" s="109"/>
      <c r="BL234" s="109"/>
      <c r="BM234" s="109"/>
      <c r="BN234" s="109"/>
      <c r="BO234" s="109"/>
      <c r="BP234" s="109"/>
      <c r="BQ234" s="109"/>
      <c r="BR234" s="109"/>
      <c r="BS234" s="109"/>
      <c r="BT234" s="109"/>
      <c r="BU234" s="109"/>
    </row>
    <row r="235" spans="41:73" x14ac:dyDescent="0.35"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  <c r="BH235" s="109"/>
      <c r="BI235" s="109"/>
      <c r="BJ235" s="109"/>
      <c r="BK235" s="109"/>
      <c r="BL235" s="109"/>
      <c r="BM235" s="109"/>
      <c r="BN235" s="109"/>
      <c r="BO235" s="109"/>
      <c r="BP235" s="109"/>
      <c r="BQ235" s="109"/>
      <c r="BR235" s="109"/>
      <c r="BS235" s="109"/>
      <c r="BT235" s="109"/>
      <c r="BU235" s="109"/>
    </row>
    <row r="236" spans="41:73" x14ac:dyDescent="0.35"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  <c r="BH236" s="109"/>
      <c r="BI236" s="109"/>
      <c r="BJ236" s="109"/>
      <c r="BK236" s="109"/>
      <c r="BL236" s="109"/>
      <c r="BM236" s="109"/>
      <c r="BN236" s="109"/>
      <c r="BO236" s="109"/>
      <c r="BP236" s="109"/>
      <c r="BQ236" s="109"/>
      <c r="BR236" s="109"/>
      <c r="BS236" s="109"/>
      <c r="BT236" s="109"/>
      <c r="BU236" s="109"/>
    </row>
    <row r="237" spans="41:73" x14ac:dyDescent="0.35"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  <c r="BH237" s="109"/>
      <c r="BI237" s="109"/>
      <c r="BJ237" s="109"/>
      <c r="BK237" s="109"/>
      <c r="BL237" s="109"/>
      <c r="BM237" s="109"/>
      <c r="BN237" s="109"/>
      <c r="BO237" s="109"/>
      <c r="BP237" s="109"/>
      <c r="BQ237" s="109"/>
      <c r="BR237" s="109"/>
      <c r="BS237" s="109"/>
      <c r="BT237" s="109"/>
      <c r="BU237" s="109"/>
    </row>
    <row r="238" spans="41:73" x14ac:dyDescent="0.35"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  <c r="BH238" s="109"/>
      <c r="BI238" s="109"/>
      <c r="BJ238" s="109"/>
      <c r="BK238" s="109"/>
      <c r="BL238" s="109"/>
      <c r="BM238" s="109"/>
      <c r="BN238" s="109"/>
      <c r="BO238" s="109"/>
      <c r="BP238" s="109"/>
      <c r="BQ238" s="109"/>
      <c r="BR238" s="109"/>
      <c r="BS238" s="109"/>
      <c r="BT238" s="109"/>
      <c r="BU238" s="109"/>
    </row>
    <row r="239" spans="41:73" x14ac:dyDescent="0.35"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  <c r="BH239" s="109"/>
      <c r="BI239" s="109"/>
      <c r="BJ239" s="109"/>
      <c r="BK239" s="109"/>
      <c r="BL239" s="109"/>
      <c r="BM239" s="109"/>
      <c r="BN239" s="109"/>
      <c r="BO239" s="109"/>
      <c r="BP239" s="109"/>
      <c r="BQ239" s="109"/>
      <c r="BR239" s="109"/>
      <c r="BS239" s="109"/>
      <c r="BT239" s="109"/>
      <c r="BU239" s="109"/>
    </row>
    <row r="240" spans="41:73" x14ac:dyDescent="0.35"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  <c r="BH240" s="109"/>
      <c r="BI240" s="109"/>
      <c r="BJ240" s="109"/>
      <c r="BK240" s="109"/>
      <c r="BL240" s="109"/>
      <c r="BM240" s="109"/>
      <c r="BN240" s="109"/>
      <c r="BO240" s="109"/>
      <c r="BP240" s="109"/>
      <c r="BQ240" s="109"/>
      <c r="BR240" s="109"/>
      <c r="BS240" s="109"/>
      <c r="BT240" s="109"/>
      <c r="BU240" s="109"/>
    </row>
    <row r="241" spans="41:73" x14ac:dyDescent="0.35"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  <c r="BH241" s="109"/>
      <c r="BI241" s="109"/>
      <c r="BJ241" s="109"/>
      <c r="BK241" s="109"/>
      <c r="BL241" s="109"/>
      <c r="BM241" s="109"/>
      <c r="BN241" s="109"/>
      <c r="BO241" s="109"/>
      <c r="BP241" s="109"/>
      <c r="BQ241" s="109"/>
      <c r="BR241" s="109"/>
      <c r="BS241" s="109"/>
      <c r="BT241" s="109"/>
      <c r="BU241" s="109"/>
    </row>
    <row r="242" spans="41:73" x14ac:dyDescent="0.35"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  <c r="BH242" s="109"/>
      <c r="BI242" s="109"/>
      <c r="BJ242" s="109"/>
      <c r="BK242" s="109"/>
      <c r="BL242" s="109"/>
      <c r="BM242" s="109"/>
      <c r="BN242" s="109"/>
      <c r="BO242" s="109"/>
      <c r="BP242" s="109"/>
      <c r="BQ242" s="109"/>
      <c r="BR242" s="109"/>
      <c r="BS242" s="109"/>
      <c r="BT242" s="109"/>
      <c r="BU242" s="109"/>
    </row>
    <row r="243" spans="41:73" x14ac:dyDescent="0.35"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  <c r="BH243" s="109"/>
      <c r="BI243" s="109"/>
      <c r="BJ243" s="109"/>
      <c r="BK243" s="109"/>
      <c r="BL243" s="109"/>
      <c r="BM243" s="109"/>
      <c r="BN243" s="109"/>
      <c r="BO243" s="109"/>
      <c r="BP243" s="109"/>
      <c r="BQ243" s="109"/>
      <c r="BR243" s="109"/>
      <c r="BS243" s="109"/>
      <c r="BT243" s="109"/>
      <c r="BU243" s="109"/>
    </row>
    <row r="244" spans="41:73" x14ac:dyDescent="0.35"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  <c r="BH244" s="109"/>
      <c r="BI244" s="109"/>
      <c r="BJ244" s="109"/>
      <c r="BK244" s="109"/>
      <c r="BL244" s="109"/>
      <c r="BM244" s="109"/>
      <c r="BN244" s="109"/>
      <c r="BO244" s="109"/>
      <c r="BP244" s="109"/>
      <c r="BQ244" s="109"/>
      <c r="BR244" s="109"/>
      <c r="BS244" s="109"/>
      <c r="BT244" s="109"/>
      <c r="BU244" s="109"/>
    </row>
    <row r="245" spans="41:73" x14ac:dyDescent="0.35"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  <c r="BS245" s="109"/>
      <c r="BT245" s="109"/>
      <c r="BU245" s="109"/>
    </row>
    <row r="246" spans="41:73" x14ac:dyDescent="0.35"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  <c r="BH246" s="109"/>
      <c r="BI246" s="109"/>
      <c r="BJ246" s="109"/>
      <c r="BK246" s="109"/>
      <c r="BL246" s="109"/>
      <c r="BM246" s="109"/>
      <c r="BN246" s="109"/>
      <c r="BO246" s="109"/>
      <c r="BP246" s="109"/>
      <c r="BQ246" s="109"/>
      <c r="BR246" s="109"/>
      <c r="BS246" s="109"/>
      <c r="BT246" s="109"/>
      <c r="BU246" s="109"/>
    </row>
    <row r="247" spans="41:73" x14ac:dyDescent="0.35"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  <c r="BH247" s="109"/>
      <c r="BI247" s="109"/>
      <c r="BJ247" s="109"/>
      <c r="BK247" s="109"/>
      <c r="BL247" s="109"/>
      <c r="BM247" s="109"/>
      <c r="BN247" s="109"/>
      <c r="BO247" s="109"/>
      <c r="BP247" s="109"/>
      <c r="BQ247" s="109"/>
      <c r="BR247" s="109"/>
      <c r="BS247" s="109"/>
      <c r="BT247" s="109"/>
      <c r="BU247" s="109"/>
    </row>
    <row r="248" spans="41:73" x14ac:dyDescent="0.35"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  <c r="BH248" s="109"/>
      <c r="BI248" s="109"/>
      <c r="BJ248" s="109"/>
      <c r="BK248" s="109"/>
      <c r="BL248" s="109"/>
      <c r="BM248" s="109"/>
      <c r="BN248" s="109"/>
      <c r="BO248" s="109"/>
      <c r="BP248" s="109"/>
      <c r="BQ248" s="109"/>
      <c r="BR248" s="109"/>
      <c r="BS248" s="109"/>
      <c r="BT248" s="109"/>
      <c r="BU248" s="109"/>
    </row>
    <row r="249" spans="41:73" x14ac:dyDescent="0.35"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  <c r="BS249" s="109"/>
      <c r="BT249" s="109"/>
      <c r="BU249" s="109"/>
    </row>
    <row r="250" spans="41:73" x14ac:dyDescent="0.35"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  <c r="BH250" s="109"/>
      <c r="BI250" s="109"/>
      <c r="BJ250" s="109"/>
      <c r="BK250" s="109"/>
      <c r="BL250" s="109"/>
      <c r="BM250" s="109"/>
      <c r="BN250" s="109"/>
      <c r="BO250" s="109"/>
      <c r="BP250" s="109"/>
      <c r="BQ250" s="109"/>
      <c r="BR250" s="109"/>
      <c r="BS250" s="109"/>
      <c r="BT250" s="109"/>
      <c r="BU250" s="109"/>
    </row>
    <row r="251" spans="41:73" x14ac:dyDescent="0.35"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  <c r="BH251" s="109"/>
      <c r="BI251" s="109"/>
      <c r="BJ251" s="109"/>
      <c r="BK251" s="109"/>
      <c r="BL251" s="109"/>
      <c r="BM251" s="109"/>
      <c r="BN251" s="109"/>
      <c r="BO251" s="109"/>
      <c r="BP251" s="109"/>
      <c r="BQ251" s="109"/>
      <c r="BR251" s="109"/>
      <c r="BS251" s="109"/>
      <c r="BT251" s="109"/>
      <c r="BU251" s="109"/>
    </row>
    <row r="252" spans="41:73" x14ac:dyDescent="0.35"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  <c r="BH252" s="109"/>
      <c r="BI252" s="109"/>
      <c r="BJ252" s="109"/>
      <c r="BK252" s="109"/>
      <c r="BL252" s="109"/>
      <c r="BM252" s="109"/>
      <c r="BN252" s="109"/>
      <c r="BO252" s="109"/>
      <c r="BP252" s="109"/>
      <c r="BQ252" s="109"/>
      <c r="BR252" s="109"/>
      <c r="BS252" s="109"/>
      <c r="BT252" s="109"/>
      <c r="BU252" s="109"/>
    </row>
    <row r="253" spans="41:73" x14ac:dyDescent="0.35"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  <c r="BH253" s="109"/>
      <c r="BI253" s="109"/>
      <c r="BJ253" s="109"/>
      <c r="BK253" s="109"/>
      <c r="BL253" s="109"/>
      <c r="BM253" s="109"/>
      <c r="BN253" s="109"/>
      <c r="BO253" s="109"/>
      <c r="BP253" s="109"/>
      <c r="BQ253" s="109"/>
      <c r="BR253" s="109"/>
      <c r="BS253" s="109"/>
      <c r="BT253" s="109"/>
      <c r="BU253" s="109"/>
    </row>
    <row r="254" spans="41:73" x14ac:dyDescent="0.35"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  <c r="BS254" s="109"/>
      <c r="BT254" s="109"/>
      <c r="BU254" s="109"/>
    </row>
    <row r="255" spans="41:73" x14ac:dyDescent="0.35"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  <c r="BH255" s="109"/>
      <c r="BI255" s="109"/>
      <c r="BJ255" s="109"/>
      <c r="BK255" s="109"/>
      <c r="BL255" s="109"/>
      <c r="BM255" s="109"/>
      <c r="BN255" s="109"/>
      <c r="BO255" s="109"/>
      <c r="BP255" s="109"/>
      <c r="BQ255" s="109"/>
      <c r="BR255" s="109"/>
      <c r="BS255" s="109"/>
      <c r="BT255" s="109"/>
      <c r="BU255" s="109"/>
    </row>
    <row r="256" spans="41:73" x14ac:dyDescent="0.35"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  <c r="BH256" s="109"/>
      <c r="BI256" s="109"/>
      <c r="BJ256" s="109"/>
      <c r="BK256" s="109"/>
      <c r="BL256" s="109"/>
      <c r="BM256" s="109"/>
      <c r="BN256" s="109"/>
      <c r="BO256" s="109"/>
      <c r="BP256" s="109"/>
      <c r="BQ256" s="109"/>
      <c r="BR256" s="109"/>
      <c r="BS256" s="109"/>
      <c r="BT256" s="109"/>
      <c r="BU256" s="109"/>
    </row>
    <row r="257" spans="41:73" x14ac:dyDescent="0.35"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  <c r="BH257" s="109"/>
      <c r="BI257" s="109"/>
      <c r="BJ257" s="109"/>
      <c r="BK257" s="109"/>
      <c r="BL257" s="109"/>
      <c r="BM257" s="109"/>
      <c r="BN257" s="109"/>
      <c r="BO257" s="109"/>
      <c r="BP257" s="109"/>
      <c r="BQ257" s="109"/>
      <c r="BR257" s="109"/>
      <c r="BS257" s="109"/>
      <c r="BT257" s="109"/>
      <c r="BU257" s="109"/>
    </row>
    <row r="258" spans="41:73" x14ac:dyDescent="0.35"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  <c r="BS258" s="109"/>
      <c r="BT258" s="109"/>
      <c r="BU258" s="109"/>
    </row>
    <row r="259" spans="41:73" x14ac:dyDescent="0.35"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  <c r="BH259" s="109"/>
      <c r="BI259" s="109"/>
      <c r="BJ259" s="109"/>
      <c r="BK259" s="109"/>
      <c r="BL259" s="109"/>
      <c r="BM259" s="109"/>
      <c r="BN259" s="109"/>
      <c r="BO259" s="109"/>
      <c r="BP259" s="109"/>
      <c r="BQ259" s="109"/>
      <c r="BR259" s="109"/>
      <c r="BS259" s="109"/>
      <c r="BT259" s="109"/>
      <c r="BU259" s="109"/>
    </row>
    <row r="260" spans="41:73" x14ac:dyDescent="0.35"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  <c r="BH260" s="109"/>
      <c r="BI260" s="109"/>
      <c r="BJ260" s="109"/>
      <c r="BK260" s="109"/>
      <c r="BL260" s="109"/>
      <c r="BM260" s="109"/>
      <c r="BN260" s="109"/>
      <c r="BO260" s="109"/>
      <c r="BP260" s="109"/>
      <c r="BQ260" s="109"/>
      <c r="BR260" s="109"/>
      <c r="BS260" s="109"/>
      <c r="BT260" s="109"/>
      <c r="BU260" s="109"/>
    </row>
    <row r="261" spans="41:73" x14ac:dyDescent="0.35"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  <c r="BO261" s="109"/>
      <c r="BP261" s="109"/>
      <c r="BQ261" s="109"/>
      <c r="BR261" s="109"/>
      <c r="BS261" s="109"/>
      <c r="BT261" s="109"/>
      <c r="BU261" s="109"/>
    </row>
    <row r="262" spans="41:73" x14ac:dyDescent="0.35"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  <c r="BH262" s="109"/>
      <c r="BI262" s="109"/>
      <c r="BJ262" s="109"/>
      <c r="BK262" s="109"/>
      <c r="BL262" s="109"/>
      <c r="BM262" s="109"/>
      <c r="BN262" s="109"/>
      <c r="BO262" s="109"/>
      <c r="BP262" s="109"/>
      <c r="BQ262" s="109"/>
      <c r="BR262" s="109"/>
      <c r="BS262" s="109"/>
      <c r="BT262" s="109"/>
      <c r="BU262" s="109"/>
    </row>
    <row r="263" spans="41:73" x14ac:dyDescent="0.35"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09"/>
      <c r="BU263" s="109"/>
    </row>
    <row r="264" spans="41:73" x14ac:dyDescent="0.35"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  <c r="BO264" s="109"/>
      <c r="BP264" s="109"/>
      <c r="BQ264" s="109"/>
      <c r="BR264" s="109"/>
      <c r="BS264" s="109"/>
      <c r="BT264" s="109"/>
      <c r="BU264" s="109"/>
    </row>
    <row r="265" spans="41:73" x14ac:dyDescent="0.35"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  <c r="BH265" s="109"/>
      <c r="BI265" s="109"/>
      <c r="BJ265" s="109"/>
      <c r="BK265" s="109"/>
      <c r="BL265" s="109"/>
      <c r="BM265" s="109"/>
      <c r="BN265" s="109"/>
      <c r="BO265" s="109"/>
      <c r="BP265" s="109"/>
      <c r="BQ265" s="109"/>
      <c r="BR265" s="109"/>
      <c r="BS265" s="109"/>
      <c r="BT265" s="109"/>
      <c r="BU265" s="109"/>
    </row>
    <row r="266" spans="41:73" x14ac:dyDescent="0.35"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  <c r="BH266" s="109"/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09"/>
      <c r="BS266" s="109"/>
      <c r="BT266" s="109"/>
      <c r="BU266" s="109"/>
    </row>
    <row r="267" spans="41:73" x14ac:dyDescent="0.35"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  <c r="BH267" s="109"/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09"/>
      <c r="BS267" s="109"/>
      <c r="BT267" s="109"/>
      <c r="BU267" s="109"/>
    </row>
    <row r="268" spans="41:73" x14ac:dyDescent="0.35"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  <c r="BH268" s="109"/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09"/>
      <c r="BS268" s="109"/>
      <c r="BT268" s="109"/>
      <c r="BU268" s="109"/>
    </row>
    <row r="269" spans="41:73" x14ac:dyDescent="0.35"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09"/>
      <c r="BS269" s="109"/>
      <c r="BT269" s="109"/>
      <c r="BU269" s="109"/>
    </row>
    <row r="270" spans="41:73" x14ac:dyDescent="0.35"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  <c r="BH270" s="109"/>
      <c r="BI270" s="109"/>
      <c r="BJ270" s="109"/>
      <c r="BK270" s="109"/>
      <c r="BL270" s="109"/>
      <c r="BM270" s="109"/>
      <c r="BN270" s="109"/>
      <c r="BO270" s="109"/>
      <c r="BP270" s="109"/>
      <c r="BQ270" s="109"/>
      <c r="BR270" s="109"/>
      <c r="BS270" s="109"/>
      <c r="BT270" s="109"/>
      <c r="BU270" s="109"/>
    </row>
    <row r="271" spans="41:73" x14ac:dyDescent="0.35"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  <c r="BH271" s="109"/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09"/>
      <c r="BS271" s="109"/>
      <c r="BT271" s="109"/>
      <c r="BU271" s="109"/>
    </row>
    <row r="272" spans="41:73" x14ac:dyDescent="0.35"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  <c r="BH272" s="109"/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09"/>
      <c r="BS272" s="109"/>
      <c r="BT272" s="109"/>
      <c r="BU272" s="109"/>
    </row>
    <row r="273" spans="41:73" x14ac:dyDescent="0.35"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  <c r="BH273" s="109"/>
      <c r="BI273" s="109"/>
      <c r="BJ273" s="109"/>
      <c r="BK273" s="109"/>
      <c r="BL273" s="109"/>
      <c r="BM273" s="109"/>
      <c r="BN273" s="109"/>
      <c r="BO273" s="109"/>
      <c r="BP273" s="109"/>
      <c r="BQ273" s="109"/>
      <c r="BR273" s="109"/>
      <c r="BS273" s="109"/>
      <c r="BT273" s="109"/>
      <c r="BU273" s="109"/>
    </row>
    <row r="274" spans="41:73" x14ac:dyDescent="0.35"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  <c r="BH274" s="109"/>
      <c r="BI274" s="109"/>
      <c r="BJ274" s="109"/>
      <c r="BK274" s="109"/>
      <c r="BL274" s="109"/>
      <c r="BM274" s="109"/>
      <c r="BN274" s="109"/>
      <c r="BO274" s="109"/>
      <c r="BP274" s="109"/>
      <c r="BQ274" s="109"/>
      <c r="BR274" s="109"/>
      <c r="BS274" s="109"/>
      <c r="BT274" s="109"/>
      <c r="BU274" s="109"/>
    </row>
    <row r="275" spans="41:73" x14ac:dyDescent="0.35"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09"/>
      <c r="BU275" s="109"/>
    </row>
    <row r="276" spans="41:73" x14ac:dyDescent="0.35"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  <c r="BH276" s="109"/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09"/>
      <c r="BS276" s="109"/>
      <c r="BT276" s="109"/>
      <c r="BU276" s="109"/>
    </row>
    <row r="277" spans="41:73" x14ac:dyDescent="0.35"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  <c r="BH277" s="109"/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09"/>
      <c r="BS277" s="109"/>
      <c r="BT277" s="109"/>
      <c r="BU277" s="109"/>
    </row>
    <row r="278" spans="41:73" x14ac:dyDescent="0.35"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  <c r="BH278" s="109"/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09"/>
      <c r="BS278" s="109"/>
      <c r="BT278" s="109"/>
      <c r="BU278" s="109"/>
    </row>
    <row r="279" spans="41:73" x14ac:dyDescent="0.35"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  <c r="BH279" s="109"/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09"/>
      <c r="BS279" s="109"/>
      <c r="BT279" s="109"/>
      <c r="BU279" s="109"/>
    </row>
    <row r="280" spans="41:73" x14ac:dyDescent="0.35"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  <c r="BH280" s="109"/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09"/>
      <c r="BS280" s="109"/>
      <c r="BT280" s="109"/>
      <c r="BU280" s="109"/>
    </row>
    <row r="281" spans="41:73" x14ac:dyDescent="0.35"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  <c r="BH281" s="109"/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09"/>
      <c r="BS281" s="109"/>
      <c r="BT281" s="109"/>
      <c r="BU281" s="109"/>
    </row>
    <row r="282" spans="41:73" x14ac:dyDescent="0.35"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  <c r="BH282" s="109"/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09"/>
      <c r="BS282" s="109"/>
      <c r="BT282" s="109"/>
      <c r="BU282" s="109"/>
    </row>
    <row r="283" spans="41:73" x14ac:dyDescent="0.35"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  <c r="BH283" s="109"/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09"/>
      <c r="BS283" s="109"/>
      <c r="BT283" s="109"/>
      <c r="BU283" s="109"/>
    </row>
    <row r="284" spans="41:73" x14ac:dyDescent="0.35"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  <c r="BH284" s="109"/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09"/>
      <c r="BS284" s="109"/>
      <c r="BT284" s="109"/>
      <c r="BU284" s="109"/>
    </row>
    <row r="285" spans="41:73" x14ac:dyDescent="0.35"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  <c r="BH285" s="109"/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09"/>
      <c r="BS285" s="109"/>
      <c r="BT285" s="109"/>
      <c r="BU285" s="109"/>
    </row>
    <row r="286" spans="41:73" x14ac:dyDescent="0.35"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  <c r="BH286" s="109"/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09"/>
      <c r="BS286" s="109"/>
      <c r="BT286" s="109"/>
      <c r="BU286" s="109"/>
    </row>
    <row r="287" spans="41:73" x14ac:dyDescent="0.35"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  <c r="BH287" s="109"/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09"/>
      <c r="BS287" s="109"/>
      <c r="BT287" s="109"/>
      <c r="BU287" s="109"/>
    </row>
    <row r="288" spans="41:73" x14ac:dyDescent="0.35"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  <c r="BH288" s="109"/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09"/>
      <c r="BS288" s="109"/>
      <c r="BT288" s="109"/>
      <c r="BU288" s="109"/>
    </row>
    <row r="289" spans="41:73" x14ac:dyDescent="0.35"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  <c r="BH289" s="109"/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09"/>
      <c r="BS289" s="109"/>
      <c r="BT289" s="109"/>
      <c r="BU289" s="109"/>
    </row>
    <row r="290" spans="41:73" x14ac:dyDescent="0.35"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  <c r="BH290" s="109"/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09"/>
      <c r="BS290" s="109"/>
      <c r="BT290" s="109"/>
      <c r="BU290" s="109"/>
    </row>
    <row r="291" spans="41:73" x14ac:dyDescent="0.35"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  <c r="BH291" s="109"/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09"/>
      <c r="BS291" s="109"/>
      <c r="BT291" s="109"/>
      <c r="BU291" s="109"/>
    </row>
    <row r="292" spans="41:73" x14ac:dyDescent="0.35"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  <c r="BH292" s="109"/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09"/>
      <c r="BS292" s="109"/>
      <c r="BT292" s="109"/>
      <c r="BU292" s="109"/>
    </row>
    <row r="293" spans="41:73" x14ac:dyDescent="0.35"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  <c r="BH293" s="109"/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09"/>
      <c r="BS293" s="109"/>
      <c r="BT293" s="109"/>
      <c r="BU293" s="109"/>
    </row>
    <row r="294" spans="41:73" x14ac:dyDescent="0.35"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  <c r="BH294" s="109"/>
      <c r="BI294" s="109"/>
      <c r="BJ294" s="109"/>
      <c r="BK294" s="109"/>
      <c r="BL294" s="109"/>
      <c r="BM294" s="109"/>
      <c r="BN294" s="109"/>
      <c r="BO294" s="109"/>
      <c r="BP294" s="109"/>
      <c r="BQ294" s="109"/>
      <c r="BR294" s="109"/>
      <c r="BS294" s="109"/>
      <c r="BT294" s="109"/>
      <c r="BU294" s="109"/>
    </row>
    <row r="295" spans="41:73" x14ac:dyDescent="0.35"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  <c r="BH295" s="109"/>
      <c r="BI295" s="109"/>
      <c r="BJ295" s="109"/>
      <c r="BK295" s="109"/>
      <c r="BL295" s="109"/>
      <c r="BM295" s="109"/>
      <c r="BN295" s="109"/>
      <c r="BO295" s="109"/>
      <c r="BP295" s="109"/>
      <c r="BQ295" s="109"/>
      <c r="BR295" s="109"/>
      <c r="BS295" s="109"/>
      <c r="BT295" s="109"/>
      <c r="BU295" s="109"/>
    </row>
    <row r="296" spans="41:73" x14ac:dyDescent="0.35"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  <c r="BH296" s="109"/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09"/>
      <c r="BS296" s="109"/>
      <c r="BT296" s="109"/>
      <c r="BU296" s="109"/>
    </row>
    <row r="297" spans="41:73" x14ac:dyDescent="0.35"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  <c r="BH297" s="109"/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09"/>
      <c r="BS297" s="109"/>
      <c r="BT297" s="109"/>
      <c r="BU297" s="109"/>
    </row>
    <row r="298" spans="41:73" x14ac:dyDescent="0.35"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  <c r="BH298" s="109"/>
      <c r="BI298" s="109"/>
      <c r="BJ298" s="109"/>
      <c r="BK298" s="109"/>
      <c r="BL298" s="109"/>
      <c r="BM298" s="109"/>
      <c r="BN298" s="109"/>
      <c r="BO298" s="109"/>
      <c r="BP298" s="109"/>
      <c r="BQ298" s="109"/>
      <c r="BR298" s="109"/>
      <c r="BS298" s="109"/>
      <c r="BT298" s="109"/>
      <c r="BU298" s="109"/>
    </row>
    <row r="299" spans="41:73" x14ac:dyDescent="0.35"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  <c r="BS299" s="109"/>
      <c r="BT299" s="109"/>
      <c r="BU299" s="109"/>
    </row>
    <row r="300" spans="41:73" x14ac:dyDescent="0.35"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  <c r="BS300" s="109"/>
      <c r="BT300" s="109"/>
      <c r="BU300" s="109"/>
    </row>
    <row r="301" spans="41:73" x14ac:dyDescent="0.35"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  <c r="BS301" s="109"/>
      <c r="BT301" s="109"/>
      <c r="BU301" s="109"/>
    </row>
    <row r="302" spans="41:73" x14ac:dyDescent="0.35"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  <c r="BH302" s="109"/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09"/>
      <c r="BS302" s="109"/>
      <c r="BT302" s="109"/>
      <c r="BU302" s="109"/>
    </row>
    <row r="303" spans="41:73" x14ac:dyDescent="0.35"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  <c r="BH303" s="109"/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09"/>
      <c r="BS303" s="109"/>
      <c r="BT303" s="109"/>
      <c r="BU303" s="109"/>
    </row>
    <row r="304" spans="41:73" x14ac:dyDescent="0.35"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  <c r="BH304" s="109"/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09"/>
      <c r="BS304" s="109"/>
      <c r="BT304" s="109"/>
      <c r="BU304" s="109"/>
    </row>
    <row r="305" spans="41:73" x14ac:dyDescent="0.35"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  <c r="BH305" s="109"/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09"/>
      <c r="BS305" s="109"/>
      <c r="BT305" s="109"/>
      <c r="BU305" s="109"/>
    </row>
    <row r="306" spans="41:73" x14ac:dyDescent="0.35"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09"/>
      <c r="BS306" s="109"/>
      <c r="BT306" s="109"/>
      <c r="BU306" s="109"/>
    </row>
    <row r="307" spans="41:73" x14ac:dyDescent="0.35"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09"/>
      <c r="BS307" s="109"/>
      <c r="BT307" s="109"/>
      <c r="BU307" s="109"/>
    </row>
    <row r="308" spans="41:73" x14ac:dyDescent="0.35"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09"/>
      <c r="BS308" s="109"/>
      <c r="BT308" s="109"/>
      <c r="BU308" s="109"/>
    </row>
    <row r="309" spans="41:73" x14ac:dyDescent="0.35"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09"/>
      <c r="BS309" s="109"/>
      <c r="BT309" s="109"/>
      <c r="BU309" s="109"/>
    </row>
    <row r="310" spans="41:73" x14ac:dyDescent="0.35"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09"/>
      <c r="BS310" s="109"/>
      <c r="BT310" s="109"/>
      <c r="BU310" s="109"/>
    </row>
    <row r="311" spans="41:73" x14ac:dyDescent="0.35"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  <c r="BH311" s="109"/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09"/>
      <c r="BS311" s="109"/>
      <c r="BT311" s="109"/>
      <c r="BU311" s="109"/>
    </row>
    <row r="312" spans="41:73" x14ac:dyDescent="0.35"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  <c r="BH312" s="109"/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09"/>
      <c r="BS312" s="109"/>
      <c r="BT312" s="109"/>
      <c r="BU312" s="109"/>
    </row>
    <row r="313" spans="41:73" x14ac:dyDescent="0.35"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  <c r="BH313" s="109"/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09"/>
      <c r="BS313" s="109"/>
      <c r="BT313" s="109"/>
      <c r="BU313" s="109"/>
    </row>
    <row r="314" spans="41:73" x14ac:dyDescent="0.35"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09"/>
      <c r="BS314" s="109"/>
      <c r="BT314" s="109"/>
      <c r="BU314" s="109"/>
    </row>
    <row r="315" spans="41:73" x14ac:dyDescent="0.35"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09"/>
      <c r="BS315" s="109"/>
      <c r="BT315" s="109"/>
      <c r="BU315" s="109"/>
    </row>
    <row r="316" spans="41:73" x14ac:dyDescent="0.35"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  <c r="BH316" s="109"/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09"/>
      <c r="BS316" s="109"/>
      <c r="BT316" s="109"/>
      <c r="BU316" s="109"/>
    </row>
    <row r="317" spans="41:73" x14ac:dyDescent="0.35"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  <c r="BH317" s="109"/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09"/>
      <c r="BS317" s="109"/>
      <c r="BT317" s="109"/>
      <c r="BU317" s="109"/>
    </row>
    <row r="318" spans="41:73" x14ac:dyDescent="0.35"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  <c r="BH318" s="109"/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09"/>
      <c r="BS318" s="109"/>
      <c r="BT318" s="109"/>
      <c r="BU318" s="109"/>
    </row>
    <row r="319" spans="41:73" x14ac:dyDescent="0.35"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  <c r="BH319" s="109"/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09"/>
      <c r="BS319" s="109"/>
      <c r="BT319" s="109"/>
      <c r="BU319" s="109"/>
    </row>
    <row r="320" spans="41:73" x14ac:dyDescent="0.35"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  <c r="BH320" s="109"/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09"/>
      <c r="BS320" s="109"/>
      <c r="BT320" s="109"/>
      <c r="BU320" s="109"/>
    </row>
    <row r="321" spans="41:73" x14ac:dyDescent="0.35"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  <c r="BH321" s="109"/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09"/>
      <c r="BS321" s="109"/>
      <c r="BT321" s="109"/>
      <c r="BU321" s="109"/>
    </row>
    <row r="322" spans="41:73" x14ac:dyDescent="0.35"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  <c r="BH322" s="109"/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09"/>
      <c r="BS322" s="109"/>
      <c r="BT322" s="109"/>
      <c r="BU322" s="109"/>
    </row>
    <row r="323" spans="41:73" x14ac:dyDescent="0.35"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  <c r="BH323" s="109"/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09"/>
      <c r="BS323" s="109"/>
      <c r="BT323" s="109"/>
      <c r="BU323" s="109"/>
    </row>
    <row r="324" spans="41:73" x14ac:dyDescent="0.35"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  <c r="BH324" s="109"/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09"/>
      <c r="BS324" s="109"/>
      <c r="BT324" s="109"/>
      <c r="BU324" s="109"/>
    </row>
    <row r="325" spans="41:73" x14ac:dyDescent="0.35"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  <c r="BH325" s="109"/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09"/>
      <c r="BS325" s="109"/>
      <c r="BT325" s="109"/>
      <c r="BU325" s="109"/>
    </row>
    <row r="326" spans="41:73" x14ac:dyDescent="0.35"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  <c r="BH326" s="109"/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09"/>
      <c r="BS326" s="109"/>
      <c r="BT326" s="109"/>
      <c r="BU326" s="109"/>
    </row>
    <row r="327" spans="41:73" x14ac:dyDescent="0.35"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09"/>
      <c r="BS327" s="109"/>
      <c r="BT327" s="109"/>
      <c r="BU327" s="109"/>
    </row>
    <row r="328" spans="41:73" x14ac:dyDescent="0.35"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09"/>
      <c r="BS328" s="109"/>
      <c r="BT328" s="109"/>
      <c r="BU328" s="109"/>
    </row>
    <row r="329" spans="41:73" x14ac:dyDescent="0.35"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  <c r="BH329" s="109"/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09"/>
      <c r="BS329" s="109"/>
      <c r="BT329" s="109"/>
      <c r="BU329" s="109"/>
    </row>
    <row r="330" spans="41:73" x14ac:dyDescent="0.35"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  <c r="BH330" s="109"/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09"/>
      <c r="BS330" s="109"/>
      <c r="BT330" s="109"/>
      <c r="BU330" s="109"/>
    </row>
    <row r="331" spans="41:73" x14ac:dyDescent="0.35"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  <c r="BH331" s="109"/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09"/>
      <c r="BS331" s="109"/>
      <c r="BT331" s="109"/>
      <c r="BU331" s="109"/>
    </row>
    <row r="332" spans="41:73" x14ac:dyDescent="0.35"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  <c r="BH332" s="109"/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09"/>
      <c r="BS332" s="109"/>
      <c r="BT332" s="109"/>
      <c r="BU332" s="109"/>
    </row>
    <row r="333" spans="41:73" x14ac:dyDescent="0.35"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  <c r="BH333" s="109"/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09"/>
      <c r="BS333" s="109"/>
      <c r="BT333" s="109"/>
      <c r="BU333" s="109"/>
    </row>
    <row r="334" spans="41:73" x14ac:dyDescent="0.35"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  <c r="BH334" s="109"/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09"/>
      <c r="BS334" s="109"/>
      <c r="BT334" s="109"/>
      <c r="BU334" s="109"/>
    </row>
    <row r="335" spans="41:73" x14ac:dyDescent="0.35"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  <c r="BH335" s="109"/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09"/>
      <c r="BS335" s="109"/>
      <c r="BT335" s="109"/>
      <c r="BU335" s="109"/>
    </row>
    <row r="336" spans="41:73" x14ac:dyDescent="0.35"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09"/>
      <c r="BS336" s="109"/>
      <c r="BT336" s="109"/>
      <c r="BU336" s="109"/>
    </row>
    <row r="337" spans="41:73" x14ac:dyDescent="0.35"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  <c r="BH337" s="109"/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09"/>
      <c r="BS337" s="109"/>
      <c r="BT337" s="109"/>
      <c r="BU337" s="109"/>
    </row>
    <row r="338" spans="41:73" x14ac:dyDescent="0.35"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  <c r="BH338" s="109"/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09"/>
      <c r="BS338" s="109"/>
      <c r="BT338" s="109"/>
      <c r="BU338" s="109"/>
    </row>
    <row r="339" spans="41:73" x14ac:dyDescent="0.35"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  <c r="BH339" s="109"/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09"/>
      <c r="BS339" s="109"/>
      <c r="BT339" s="109"/>
      <c r="BU339" s="109"/>
    </row>
    <row r="340" spans="41:73" x14ac:dyDescent="0.35"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  <c r="BH340" s="109"/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09"/>
      <c r="BS340" s="109"/>
      <c r="BT340" s="109"/>
      <c r="BU340" s="109"/>
    </row>
    <row r="341" spans="41:73" x14ac:dyDescent="0.35"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  <c r="BG341" s="109"/>
      <c r="BH341" s="109"/>
      <c r="BI341" s="109"/>
      <c r="BJ341" s="109"/>
      <c r="BK341" s="109"/>
      <c r="BL341" s="109"/>
      <c r="BM341" s="109"/>
      <c r="BN341" s="109"/>
      <c r="BO341" s="109"/>
      <c r="BP341" s="109"/>
      <c r="BQ341" s="109"/>
      <c r="BR341" s="109"/>
      <c r="BS341" s="109"/>
      <c r="BT341" s="109"/>
      <c r="BU341" s="109"/>
    </row>
    <row r="342" spans="41:73" x14ac:dyDescent="0.35"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  <c r="BH342" s="109"/>
      <c r="BI342" s="109"/>
      <c r="BJ342" s="109"/>
      <c r="BK342" s="109"/>
      <c r="BL342" s="109"/>
      <c r="BM342" s="109"/>
      <c r="BN342" s="109"/>
      <c r="BO342" s="109"/>
      <c r="BP342" s="109"/>
      <c r="BQ342" s="109"/>
      <c r="BR342" s="109"/>
      <c r="BS342" s="109"/>
      <c r="BT342" s="109"/>
      <c r="BU342" s="109"/>
    </row>
    <row r="343" spans="41:73" x14ac:dyDescent="0.35"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  <c r="BG343" s="109"/>
      <c r="BH343" s="109"/>
      <c r="BI343" s="109"/>
      <c r="BJ343" s="109"/>
      <c r="BK343" s="109"/>
      <c r="BL343" s="109"/>
      <c r="BM343" s="109"/>
      <c r="BN343" s="109"/>
      <c r="BO343" s="109"/>
      <c r="BP343" s="109"/>
      <c r="BQ343" s="109"/>
      <c r="BR343" s="109"/>
      <c r="BS343" s="109"/>
      <c r="BT343" s="109"/>
      <c r="BU343" s="109"/>
    </row>
    <row r="344" spans="41:73" x14ac:dyDescent="0.35"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  <c r="BG344" s="109"/>
      <c r="BH344" s="109"/>
      <c r="BI344" s="109"/>
      <c r="BJ344" s="109"/>
      <c r="BK344" s="109"/>
      <c r="BL344" s="109"/>
      <c r="BM344" s="109"/>
      <c r="BN344" s="109"/>
      <c r="BO344" s="109"/>
      <c r="BP344" s="109"/>
      <c r="BQ344" s="109"/>
      <c r="BR344" s="109"/>
      <c r="BS344" s="109"/>
      <c r="BT344" s="109"/>
      <c r="BU344" s="109"/>
    </row>
    <row r="345" spans="41:73" x14ac:dyDescent="0.35"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  <c r="BG345" s="109"/>
      <c r="BH345" s="109"/>
      <c r="BI345" s="109"/>
      <c r="BJ345" s="109"/>
      <c r="BK345" s="109"/>
      <c r="BL345" s="109"/>
      <c r="BM345" s="109"/>
      <c r="BN345" s="109"/>
      <c r="BO345" s="109"/>
      <c r="BP345" s="109"/>
      <c r="BQ345" s="109"/>
      <c r="BR345" s="109"/>
      <c r="BS345" s="109"/>
      <c r="BT345" s="109"/>
      <c r="BU345" s="109"/>
    </row>
    <row r="346" spans="41:73" x14ac:dyDescent="0.35"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  <c r="BG346" s="109"/>
      <c r="BH346" s="109"/>
      <c r="BI346" s="109"/>
      <c r="BJ346" s="109"/>
      <c r="BK346" s="109"/>
      <c r="BL346" s="109"/>
      <c r="BM346" s="109"/>
      <c r="BN346" s="109"/>
      <c r="BO346" s="109"/>
      <c r="BP346" s="109"/>
      <c r="BQ346" s="109"/>
      <c r="BR346" s="109"/>
      <c r="BS346" s="109"/>
      <c r="BT346" s="109"/>
      <c r="BU346" s="109"/>
    </row>
    <row r="347" spans="41:73" x14ac:dyDescent="0.35"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  <c r="BG347" s="109"/>
      <c r="BH347" s="109"/>
      <c r="BI347" s="109"/>
      <c r="BJ347" s="109"/>
      <c r="BK347" s="109"/>
      <c r="BL347" s="109"/>
      <c r="BM347" s="109"/>
      <c r="BN347" s="109"/>
      <c r="BO347" s="109"/>
      <c r="BP347" s="109"/>
      <c r="BQ347" s="109"/>
      <c r="BR347" s="109"/>
      <c r="BS347" s="109"/>
      <c r="BT347" s="109"/>
      <c r="BU347" s="109"/>
    </row>
    <row r="348" spans="41:73" x14ac:dyDescent="0.35"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  <c r="BG348" s="109"/>
      <c r="BH348" s="109"/>
      <c r="BI348" s="109"/>
      <c r="BJ348" s="109"/>
      <c r="BK348" s="109"/>
      <c r="BL348" s="109"/>
      <c r="BM348" s="109"/>
      <c r="BN348" s="109"/>
      <c r="BO348" s="109"/>
      <c r="BP348" s="109"/>
      <c r="BQ348" s="109"/>
      <c r="BR348" s="109"/>
      <c r="BS348" s="109"/>
      <c r="BT348" s="109"/>
      <c r="BU348" s="109"/>
    </row>
    <row r="349" spans="41:73" x14ac:dyDescent="0.35"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  <c r="BH349" s="109"/>
      <c r="BI349" s="109"/>
      <c r="BJ349" s="109"/>
      <c r="BK349" s="109"/>
      <c r="BL349" s="109"/>
      <c r="BM349" s="109"/>
      <c r="BN349" s="109"/>
      <c r="BO349" s="109"/>
      <c r="BP349" s="109"/>
      <c r="BQ349" s="109"/>
      <c r="BR349" s="109"/>
      <c r="BS349" s="109"/>
      <c r="BT349" s="109"/>
      <c r="BU349" s="109"/>
    </row>
    <row r="350" spans="41:73" x14ac:dyDescent="0.35"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  <c r="BH350" s="109"/>
      <c r="BI350" s="109"/>
      <c r="BJ350" s="109"/>
      <c r="BK350" s="109"/>
      <c r="BL350" s="109"/>
      <c r="BM350" s="109"/>
      <c r="BN350" s="109"/>
      <c r="BO350" s="109"/>
      <c r="BP350" s="109"/>
      <c r="BQ350" s="109"/>
      <c r="BR350" s="109"/>
      <c r="BS350" s="109"/>
      <c r="BT350" s="109"/>
      <c r="BU350" s="109"/>
    </row>
    <row r="351" spans="41:73" x14ac:dyDescent="0.35"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  <c r="BG351" s="109"/>
      <c r="BH351" s="109"/>
      <c r="BI351" s="109"/>
      <c r="BJ351" s="109"/>
      <c r="BK351" s="109"/>
      <c r="BL351" s="109"/>
      <c r="BM351" s="109"/>
      <c r="BN351" s="109"/>
      <c r="BO351" s="109"/>
      <c r="BP351" s="109"/>
      <c r="BQ351" s="109"/>
      <c r="BR351" s="109"/>
      <c r="BS351" s="109"/>
      <c r="BT351" s="109"/>
      <c r="BU351" s="109"/>
    </row>
    <row r="352" spans="41:73" x14ac:dyDescent="0.35"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  <c r="BG352" s="109"/>
      <c r="BH352" s="109"/>
      <c r="BI352" s="109"/>
      <c r="BJ352" s="109"/>
      <c r="BK352" s="109"/>
      <c r="BL352" s="109"/>
      <c r="BM352" s="109"/>
      <c r="BN352" s="109"/>
      <c r="BO352" s="109"/>
      <c r="BP352" s="109"/>
      <c r="BQ352" s="109"/>
      <c r="BR352" s="109"/>
      <c r="BS352" s="109"/>
      <c r="BT352" s="109"/>
      <c r="BU352" s="109"/>
    </row>
    <row r="353" spans="41:73" x14ac:dyDescent="0.35"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  <c r="BG353" s="109"/>
      <c r="BH353" s="109"/>
      <c r="BI353" s="109"/>
      <c r="BJ353" s="109"/>
      <c r="BK353" s="109"/>
      <c r="BL353" s="109"/>
      <c r="BM353" s="109"/>
      <c r="BN353" s="109"/>
      <c r="BO353" s="109"/>
      <c r="BP353" s="109"/>
      <c r="BQ353" s="109"/>
      <c r="BR353" s="109"/>
      <c r="BS353" s="109"/>
      <c r="BT353" s="109"/>
      <c r="BU353" s="109"/>
    </row>
    <row r="354" spans="41:73" x14ac:dyDescent="0.35"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  <c r="BG354" s="109"/>
      <c r="BH354" s="109"/>
      <c r="BI354" s="109"/>
      <c r="BJ354" s="109"/>
      <c r="BK354" s="109"/>
      <c r="BL354" s="109"/>
      <c r="BM354" s="109"/>
      <c r="BN354" s="109"/>
      <c r="BO354" s="109"/>
      <c r="BP354" s="109"/>
      <c r="BQ354" s="109"/>
      <c r="BR354" s="109"/>
      <c r="BS354" s="109"/>
      <c r="BT354" s="109"/>
      <c r="BU354" s="109"/>
    </row>
    <row r="355" spans="41:73" x14ac:dyDescent="0.35"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  <c r="BG355" s="109"/>
      <c r="BH355" s="109"/>
      <c r="BI355" s="109"/>
      <c r="BJ355" s="109"/>
      <c r="BK355" s="109"/>
      <c r="BL355" s="109"/>
      <c r="BM355" s="109"/>
      <c r="BN355" s="109"/>
      <c r="BO355" s="109"/>
      <c r="BP355" s="109"/>
      <c r="BQ355" s="109"/>
      <c r="BR355" s="109"/>
      <c r="BS355" s="109"/>
      <c r="BT355" s="109"/>
      <c r="BU355" s="109"/>
    </row>
    <row r="356" spans="41:73" x14ac:dyDescent="0.35"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  <c r="BG356" s="109"/>
      <c r="BH356" s="109"/>
      <c r="BI356" s="109"/>
      <c r="BJ356" s="109"/>
      <c r="BK356" s="109"/>
      <c r="BL356" s="109"/>
      <c r="BM356" s="109"/>
      <c r="BN356" s="109"/>
      <c r="BO356" s="109"/>
      <c r="BP356" s="109"/>
      <c r="BQ356" s="109"/>
      <c r="BR356" s="109"/>
      <c r="BS356" s="109"/>
      <c r="BT356" s="109"/>
      <c r="BU356" s="109"/>
    </row>
    <row r="357" spans="41:73" x14ac:dyDescent="0.35"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  <c r="BG357" s="109"/>
      <c r="BH357" s="109"/>
      <c r="BI357" s="109"/>
      <c r="BJ357" s="109"/>
      <c r="BK357" s="109"/>
      <c r="BL357" s="109"/>
      <c r="BM357" s="109"/>
      <c r="BN357" s="109"/>
      <c r="BO357" s="109"/>
      <c r="BP357" s="109"/>
      <c r="BQ357" s="109"/>
      <c r="BR357" s="109"/>
      <c r="BS357" s="109"/>
      <c r="BT357" s="109"/>
      <c r="BU357" s="109"/>
    </row>
    <row r="358" spans="41:73" x14ac:dyDescent="0.35"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  <c r="BG358" s="109"/>
      <c r="BH358" s="109"/>
      <c r="BI358" s="109"/>
      <c r="BJ358" s="109"/>
      <c r="BK358" s="109"/>
      <c r="BL358" s="109"/>
      <c r="BM358" s="109"/>
      <c r="BN358" s="109"/>
      <c r="BO358" s="109"/>
      <c r="BP358" s="109"/>
      <c r="BQ358" s="109"/>
      <c r="BR358" s="109"/>
      <c r="BS358" s="109"/>
      <c r="BT358" s="109"/>
      <c r="BU358" s="109"/>
    </row>
    <row r="359" spans="41:73" x14ac:dyDescent="0.35"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  <c r="BG359" s="109"/>
      <c r="BH359" s="109"/>
      <c r="BI359" s="109"/>
      <c r="BJ359" s="109"/>
      <c r="BK359" s="109"/>
      <c r="BL359" s="109"/>
      <c r="BM359" s="109"/>
      <c r="BN359" s="109"/>
      <c r="BO359" s="109"/>
      <c r="BP359" s="109"/>
      <c r="BQ359" s="109"/>
      <c r="BR359" s="109"/>
      <c r="BS359" s="109"/>
      <c r="BT359" s="109"/>
      <c r="BU359" s="109"/>
    </row>
    <row r="360" spans="41:73" x14ac:dyDescent="0.35"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  <c r="BH360" s="109"/>
      <c r="BI360" s="109"/>
      <c r="BJ360" s="109"/>
      <c r="BK360" s="109"/>
      <c r="BL360" s="109"/>
      <c r="BM360" s="109"/>
      <c r="BN360" s="109"/>
      <c r="BO360" s="109"/>
      <c r="BP360" s="109"/>
      <c r="BQ360" s="109"/>
      <c r="BR360" s="109"/>
      <c r="BS360" s="109"/>
      <c r="BT360" s="109"/>
      <c r="BU360" s="109"/>
    </row>
    <row r="361" spans="41:73" x14ac:dyDescent="0.35"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  <c r="BG361" s="109"/>
      <c r="BH361" s="109"/>
      <c r="BI361" s="109"/>
      <c r="BJ361" s="109"/>
      <c r="BK361" s="109"/>
      <c r="BL361" s="109"/>
      <c r="BM361" s="109"/>
      <c r="BN361" s="109"/>
      <c r="BO361" s="109"/>
      <c r="BP361" s="109"/>
      <c r="BQ361" s="109"/>
      <c r="BR361" s="109"/>
      <c r="BS361" s="109"/>
      <c r="BT361" s="109"/>
      <c r="BU361" s="109"/>
    </row>
    <row r="362" spans="41:73" x14ac:dyDescent="0.35"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  <c r="BG362" s="109"/>
      <c r="BH362" s="109"/>
      <c r="BI362" s="109"/>
      <c r="BJ362" s="109"/>
      <c r="BK362" s="109"/>
      <c r="BL362" s="109"/>
      <c r="BM362" s="109"/>
      <c r="BN362" s="109"/>
      <c r="BO362" s="109"/>
      <c r="BP362" s="109"/>
      <c r="BQ362" s="109"/>
      <c r="BR362" s="109"/>
      <c r="BS362" s="109"/>
      <c r="BT362" s="109"/>
      <c r="BU362" s="109"/>
    </row>
    <row r="363" spans="41:73" x14ac:dyDescent="0.35"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  <c r="BH363" s="109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09"/>
      <c r="BS363" s="109"/>
      <c r="BT363" s="109"/>
      <c r="BU363" s="109"/>
    </row>
    <row r="364" spans="41:73" x14ac:dyDescent="0.35"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  <c r="BH364" s="109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09"/>
      <c r="BS364" s="109"/>
      <c r="BT364" s="109"/>
      <c r="BU364" s="109"/>
    </row>
    <row r="365" spans="41:73" x14ac:dyDescent="0.35">
      <c r="AO365" s="109"/>
      <c r="AP365" s="109"/>
      <c r="AQ365" s="109"/>
      <c r="AR365" s="109"/>
      <c r="AS365" s="109"/>
      <c r="AT365" s="109"/>
      <c r="AU365" s="109"/>
      <c r="AV365" s="109"/>
      <c r="AW365" s="109"/>
      <c r="AX365" s="109"/>
      <c r="AY365" s="109"/>
      <c r="AZ365" s="109"/>
      <c r="BA365" s="109"/>
      <c r="BB365" s="109"/>
      <c r="BC365" s="109"/>
      <c r="BD365" s="109"/>
      <c r="BE365" s="109"/>
      <c r="BF365" s="109"/>
      <c r="BG365" s="109"/>
      <c r="BH365" s="109"/>
      <c r="BI365" s="109"/>
      <c r="BJ365" s="109"/>
      <c r="BK365" s="109"/>
      <c r="BL365" s="109"/>
      <c r="BM365" s="109"/>
      <c r="BN365" s="109"/>
      <c r="BO365" s="109"/>
      <c r="BP365" s="109"/>
      <c r="BQ365" s="109"/>
      <c r="BR365" s="109"/>
      <c r="BS365" s="109"/>
      <c r="BT365" s="109"/>
      <c r="BU365" s="109"/>
    </row>
    <row r="366" spans="41:73" x14ac:dyDescent="0.35">
      <c r="AO366" s="109"/>
      <c r="AP366" s="109"/>
      <c r="AQ366" s="109"/>
      <c r="AR366" s="109"/>
      <c r="AS366" s="109"/>
      <c r="AT366" s="109"/>
      <c r="AU366" s="109"/>
      <c r="AV366" s="109"/>
      <c r="AW366" s="109"/>
      <c r="AX366" s="109"/>
      <c r="AY366" s="109"/>
      <c r="AZ366" s="109"/>
      <c r="BA366" s="109"/>
      <c r="BB366" s="109"/>
      <c r="BC366" s="109"/>
      <c r="BD366" s="109"/>
      <c r="BE366" s="109"/>
      <c r="BF366" s="109"/>
      <c r="BG366" s="109"/>
      <c r="BH366" s="109"/>
      <c r="BI366" s="109"/>
      <c r="BJ366" s="109"/>
      <c r="BK366" s="109"/>
      <c r="BL366" s="109"/>
      <c r="BM366" s="109"/>
      <c r="BN366" s="109"/>
      <c r="BO366" s="109"/>
      <c r="BP366" s="109"/>
      <c r="BQ366" s="109"/>
      <c r="BR366" s="109"/>
      <c r="BS366" s="109"/>
      <c r="BT366" s="109"/>
      <c r="BU366" s="109"/>
    </row>
    <row r="367" spans="41:73" x14ac:dyDescent="0.35">
      <c r="AO367" s="109"/>
      <c r="AP367" s="109"/>
      <c r="AQ367" s="109"/>
      <c r="AR367" s="109"/>
      <c r="AS367" s="109"/>
      <c r="AT367" s="109"/>
      <c r="AU367" s="109"/>
      <c r="AV367" s="109"/>
      <c r="AW367" s="109"/>
      <c r="AX367" s="109"/>
      <c r="AY367" s="109"/>
      <c r="AZ367" s="109"/>
      <c r="BA367" s="109"/>
      <c r="BB367" s="109"/>
      <c r="BC367" s="109"/>
      <c r="BD367" s="109"/>
      <c r="BE367" s="109"/>
      <c r="BF367" s="109"/>
      <c r="BG367" s="109"/>
      <c r="BH367" s="109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09"/>
      <c r="BS367" s="109"/>
      <c r="BT367" s="109"/>
      <c r="BU367" s="109"/>
    </row>
    <row r="368" spans="41:73" x14ac:dyDescent="0.35">
      <c r="AO368" s="109"/>
      <c r="AP368" s="109"/>
      <c r="AQ368" s="109"/>
      <c r="AR368" s="109"/>
      <c r="AS368" s="109"/>
      <c r="AT368" s="109"/>
      <c r="AU368" s="109"/>
      <c r="AV368" s="109"/>
      <c r="AW368" s="109"/>
      <c r="AX368" s="109"/>
      <c r="AY368" s="109"/>
      <c r="AZ368" s="109"/>
      <c r="BA368" s="109"/>
      <c r="BB368" s="109"/>
      <c r="BC368" s="109"/>
      <c r="BD368" s="109"/>
      <c r="BE368" s="109"/>
      <c r="BF368" s="109"/>
      <c r="BG368" s="109"/>
      <c r="BH368" s="109"/>
      <c r="BI368" s="109"/>
      <c r="BJ368" s="109"/>
      <c r="BK368" s="109"/>
      <c r="BL368" s="109"/>
      <c r="BM368" s="109"/>
      <c r="BN368" s="109"/>
      <c r="BO368" s="109"/>
      <c r="BP368" s="109"/>
      <c r="BQ368" s="109"/>
      <c r="BR368" s="109"/>
      <c r="BS368" s="109"/>
      <c r="BT368" s="109"/>
      <c r="BU368" s="109"/>
    </row>
    <row r="369" spans="41:73" x14ac:dyDescent="0.35">
      <c r="AO369" s="109"/>
      <c r="AP369" s="109"/>
      <c r="AQ369" s="109"/>
      <c r="AR369" s="109"/>
      <c r="AS369" s="109"/>
      <c r="AT369" s="109"/>
      <c r="AU369" s="109"/>
      <c r="AV369" s="109"/>
      <c r="AW369" s="109"/>
      <c r="AX369" s="109"/>
      <c r="AY369" s="109"/>
      <c r="AZ369" s="109"/>
      <c r="BA369" s="109"/>
      <c r="BB369" s="109"/>
      <c r="BC369" s="109"/>
      <c r="BD369" s="109"/>
      <c r="BE369" s="109"/>
      <c r="BF369" s="109"/>
      <c r="BG369" s="109"/>
      <c r="BH369" s="109"/>
      <c r="BI369" s="109"/>
      <c r="BJ369" s="109"/>
      <c r="BK369" s="109"/>
      <c r="BL369" s="109"/>
      <c r="BM369" s="109"/>
      <c r="BN369" s="109"/>
      <c r="BO369" s="109"/>
      <c r="BP369" s="109"/>
      <c r="BQ369" s="109"/>
      <c r="BR369" s="109"/>
      <c r="BS369" s="109"/>
      <c r="BT369" s="109"/>
      <c r="BU369" s="109"/>
    </row>
    <row r="370" spans="41:73" x14ac:dyDescent="0.35">
      <c r="AO370" s="109"/>
      <c r="AP370" s="109"/>
      <c r="AQ370" s="109"/>
      <c r="AR370" s="109"/>
      <c r="AS370" s="109"/>
      <c r="AT370" s="109"/>
      <c r="AU370" s="109"/>
      <c r="AV370" s="109"/>
      <c r="AW370" s="109"/>
      <c r="AX370" s="109"/>
      <c r="AY370" s="109"/>
      <c r="AZ370" s="109"/>
      <c r="BA370" s="109"/>
      <c r="BB370" s="109"/>
      <c r="BC370" s="109"/>
      <c r="BD370" s="109"/>
      <c r="BE370" s="109"/>
      <c r="BF370" s="109"/>
      <c r="BG370" s="109"/>
      <c r="BH370" s="109"/>
      <c r="BI370" s="109"/>
      <c r="BJ370" s="109"/>
      <c r="BK370" s="109"/>
      <c r="BL370" s="109"/>
      <c r="BM370" s="109"/>
      <c r="BN370" s="109"/>
      <c r="BO370" s="109"/>
      <c r="BP370" s="109"/>
      <c r="BQ370" s="109"/>
      <c r="BR370" s="109"/>
      <c r="BS370" s="109"/>
      <c r="BT370" s="109"/>
      <c r="BU370" s="109"/>
    </row>
    <row r="371" spans="41:73" x14ac:dyDescent="0.35"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  <c r="BG371" s="109"/>
      <c r="BH371" s="109"/>
      <c r="BI371" s="109"/>
      <c r="BJ371" s="109"/>
      <c r="BK371" s="109"/>
      <c r="BL371" s="109"/>
      <c r="BM371" s="109"/>
      <c r="BN371" s="109"/>
      <c r="BO371" s="109"/>
      <c r="BP371" s="109"/>
      <c r="BQ371" s="109"/>
      <c r="BR371" s="109"/>
      <c r="BS371" s="109"/>
      <c r="BT371" s="109"/>
      <c r="BU371" s="109"/>
    </row>
    <row r="372" spans="41:73" x14ac:dyDescent="0.35">
      <c r="AO372" s="109"/>
      <c r="AP372" s="109"/>
      <c r="AQ372" s="109"/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09"/>
      <c r="BS372" s="109"/>
      <c r="BT372" s="109"/>
      <c r="BU372" s="109"/>
    </row>
    <row r="373" spans="41:73" x14ac:dyDescent="0.35">
      <c r="AO373" s="109"/>
      <c r="AP373" s="109"/>
      <c r="AQ373" s="109"/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09"/>
      <c r="BS373" s="109"/>
      <c r="BT373" s="109"/>
      <c r="BU373" s="109"/>
    </row>
    <row r="374" spans="41:73" x14ac:dyDescent="0.35">
      <c r="AO374" s="109"/>
      <c r="AP374" s="109"/>
      <c r="AQ374" s="109"/>
      <c r="AR374" s="109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  <c r="BG374" s="109"/>
      <c r="BH374" s="109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09"/>
      <c r="BS374" s="109"/>
      <c r="BT374" s="109"/>
      <c r="BU374" s="109"/>
    </row>
    <row r="375" spans="41:73" x14ac:dyDescent="0.35"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109"/>
      <c r="BE375" s="109"/>
      <c r="BF375" s="109"/>
      <c r="BG375" s="109"/>
      <c r="BH375" s="109"/>
      <c r="BI375" s="109"/>
      <c r="BJ375" s="109"/>
      <c r="BK375" s="109"/>
      <c r="BL375" s="109"/>
      <c r="BM375" s="109"/>
      <c r="BN375" s="109"/>
      <c r="BO375" s="109"/>
      <c r="BP375" s="109"/>
      <c r="BQ375" s="109"/>
      <c r="BR375" s="109"/>
      <c r="BS375" s="109"/>
      <c r="BT375" s="109"/>
      <c r="BU375" s="109"/>
    </row>
    <row r="376" spans="41:73" x14ac:dyDescent="0.35">
      <c r="AO376" s="109"/>
      <c r="AP376" s="109"/>
      <c r="AQ376" s="109"/>
      <c r="AR376" s="109"/>
      <c r="AS376" s="109"/>
      <c r="AT376" s="109"/>
      <c r="AU376" s="109"/>
      <c r="AV376" s="109"/>
      <c r="AW376" s="109"/>
      <c r="AX376" s="109"/>
      <c r="AY376" s="109"/>
      <c r="AZ376" s="109"/>
      <c r="BA376" s="109"/>
      <c r="BB376" s="109"/>
      <c r="BC376" s="109"/>
      <c r="BD376" s="109"/>
      <c r="BE376" s="109"/>
      <c r="BF376" s="109"/>
      <c r="BG376" s="109"/>
      <c r="BH376" s="109"/>
      <c r="BI376" s="109"/>
      <c r="BJ376" s="109"/>
      <c r="BK376" s="109"/>
      <c r="BL376" s="109"/>
      <c r="BM376" s="109"/>
      <c r="BN376" s="109"/>
      <c r="BO376" s="109"/>
      <c r="BP376" s="109"/>
      <c r="BQ376" s="109"/>
      <c r="BR376" s="109"/>
      <c r="BS376" s="109"/>
      <c r="BT376" s="109"/>
      <c r="BU376" s="109"/>
    </row>
    <row r="377" spans="41:73" x14ac:dyDescent="0.35">
      <c r="AO377" s="109"/>
      <c r="AP377" s="109"/>
      <c r="AQ377" s="109"/>
      <c r="AR377" s="109"/>
      <c r="AS377" s="109"/>
      <c r="AT377" s="109"/>
      <c r="AU377" s="109"/>
      <c r="AV377" s="109"/>
      <c r="AW377" s="109"/>
      <c r="AX377" s="109"/>
      <c r="AY377" s="109"/>
      <c r="AZ377" s="109"/>
      <c r="BA377" s="109"/>
      <c r="BB377" s="109"/>
      <c r="BC377" s="109"/>
      <c r="BD377" s="109"/>
      <c r="BE377" s="109"/>
      <c r="BF377" s="109"/>
      <c r="BG377" s="109"/>
      <c r="BH377" s="109"/>
      <c r="BI377" s="109"/>
      <c r="BJ377" s="109"/>
      <c r="BK377" s="109"/>
      <c r="BL377" s="109"/>
      <c r="BM377" s="109"/>
      <c r="BN377" s="109"/>
      <c r="BO377" s="109"/>
      <c r="BP377" s="109"/>
      <c r="BQ377" s="109"/>
      <c r="BR377" s="109"/>
      <c r="BS377" s="109"/>
      <c r="BT377" s="109"/>
      <c r="BU377" s="109"/>
    </row>
    <row r="378" spans="41:73" x14ac:dyDescent="0.35">
      <c r="AO378" s="109"/>
      <c r="AP378" s="109"/>
      <c r="AQ378" s="109"/>
      <c r="AR378" s="109"/>
      <c r="AS378" s="109"/>
      <c r="AT378" s="109"/>
      <c r="AU378" s="109"/>
      <c r="AV378" s="109"/>
      <c r="AW378" s="109"/>
      <c r="AX378" s="109"/>
      <c r="AY378" s="109"/>
      <c r="AZ378" s="109"/>
      <c r="BA378" s="109"/>
      <c r="BB378" s="109"/>
      <c r="BC378" s="109"/>
      <c r="BD378" s="109"/>
      <c r="BE378" s="109"/>
      <c r="BF378" s="109"/>
      <c r="BG378" s="109"/>
      <c r="BH378" s="109"/>
      <c r="BI378" s="109"/>
      <c r="BJ378" s="109"/>
      <c r="BK378" s="109"/>
      <c r="BL378" s="109"/>
      <c r="BM378" s="109"/>
      <c r="BN378" s="109"/>
      <c r="BO378" s="109"/>
      <c r="BP378" s="109"/>
      <c r="BQ378" s="109"/>
      <c r="BR378" s="109"/>
      <c r="BS378" s="109"/>
      <c r="BT378" s="109"/>
      <c r="BU378" s="109"/>
    </row>
    <row r="379" spans="41:73" x14ac:dyDescent="0.35">
      <c r="AO379" s="109"/>
      <c r="AP379" s="109"/>
      <c r="AQ379" s="109"/>
      <c r="AR379" s="109"/>
      <c r="AS379" s="109"/>
      <c r="AT379" s="109"/>
      <c r="AU379" s="109"/>
      <c r="AV379" s="109"/>
      <c r="AW379" s="109"/>
      <c r="AX379" s="109"/>
      <c r="AY379" s="109"/>
      <c r="AZ379" s="109"/>
      <c r="BA379" s="109"/>
      <c r="BB379" s="109"/>
      <c r="BC379" s="109"/>
      <c r="BD379" s="109"/>
      <c r="BE379" s="109"/>
      <c r="BF379" s="109"/>
      <c r="BG379" s="109"/>
      <c r="BH379" s="109"/>
      <c r="BI379" s="109"/>
      <c r="BJ379" s="109"/>
      <c r="BK379" s="109"/>
      <c r="BL379" s="109"/>
      <c r="BM379" s="109"/>
      <c r="BN379" s="109"/>
      <c r="BO379" s="109"/>
      <c r="BP379" s="109"/>
      <c r="BQ379" s="109"/>
      <c r="BR379" s="109"/>
      <c r="BS379" s="109"/>
      <c r="BT379" s="109"/>
      <c r="BU379" s="109"/>
    </row>
    <row r="380" spans="41:73" x14ac:dyDescent="0.35">
      <c r="AO380" s="109"/>
      <c r="AP380" s="109"/>
      <c r="AQ380" s="109"/>
      <c r="AR380" s="109"/>
      <c r="AS380" s="109"/>
      <c r="AT380" s="109"/>
      <c r="AU380" s="109"/>
      <c r="AV380" s="109"/>
      <c r="AW380" s="109"/>
      <c r="AX380" s="109"/>
      <c r="AY380" s="109"/>
      <c r="AZ380" s="109"/>
      <c r="BA380" s="109"/>
      <c r="BB380" s="109"/>
      <c r="BC380" s="109"/>
      <c r="BD380" s="109"/>
      <c r="BE380" s="109"/>
      <c r="BF380" s="109"/>
      <c r="BG380" s="109"/>
      <c r="BH380" s="109"/>
      <c r="BI380" s="109"/>
      <c r="BJ380" s="109"/>
      <c r="BK380" s="109"/>
      <c r="BL380" s="109"/>
      <c r="BM380" s="109"/>
      <c r="BN380" s="109"/>
      <c r="BO380" s="109"/>
      <c r="BP380" s="109"/>
      <c r="BQ380" s="109"/>
      <c r="BR380" s="109"/>
      <c r="BS380" s="109"/>
      <c r="BT380" s="109"/>
      <c r="BU380" s="109"/>
    </row>
    <row r="381" spans="41:73" x14ac:dyDescent="0.35">
      <c r="AO381" s="109"/>
      <c r="AP381" s="109"/>
      <c r="AQ381" s="109"/>
      <c r="AR381" s="109"/>
      <c r="AS381" s="109"/>
      <c r="AT381" s="109"/>
      <c r="AU381" s="109"/>
      <c r="AV381" s="109"/>
      <c r="AW381" s="109"/>
      <c r="AX381" s="109"/>
      <c r="AY381" s="109"/>
      <c r="AZ381" s="109"/>
      <c r="BA381" s="109"/>
      <c r="BB381" s="109"/>
      <c r="BC381" s="109"/>
      <c r="BD381" s="109"/>
      <c r="BE381" s="109"/>
      <c r="BF381" s="109"/>
      <c r="BG381" s="109"/>
      <c r="BH381" s="109"/>
      <c r="BI381" s="109"/>
      <c r="BJ381" s="109"/>
      <c r="BK381" s="109"/>
      <c r="BL381" s="109"/>
      <c r="BM381" s="109"/>
      <c r="BN381" s="109"/>
      <c r="BO381" s="109"/>
      <c r="BP381" s="109"/>
      <c r="BQ381" s="109"/>
      <c r="BR381" s="109"/>
      <c r="BS381" s="109"/>
      <c r="BT381" s="109"/>
      <c r="BU381" s="109"/>
    </row>
    <row r="382" spans="41:73" x14ac:dyDescent="0.35">
      <c r="AO382" s="109"/>
      <c r="AP382" s="109"/>
      <c r="AQ382" s="109"/>
      <c r="AR382" s="109"/>
      <c r="AS382" s="109"/>
      <c r="AT382" s="109"/>
      <c r="AU382" s="109"/>
      <c r="AV382" s="109"/>
      <c r="AW382" s="109"/>
      <c r="AX382" s="109"/>
      <c r="AY382" s="109"/>
      <c r="AZ382" s="109"/>
      <c r="BA382" s="109"/>
      <c r="BB382" s="109"/>
      <c r="BC382" s="109"/>
      <c r="BD382" s="109"/>
      <c r="BE382" s="109"/>
      <c r="BF382" s="109"/>
      <c r="BG382" s="109"/>
      <c r="BH382" s="109"/>
      <c r="BI382" s="109"/>
      <c r="BJ382" s="109"/>
      <c r="BK382" s="109"/>
      <c r="BL382" s="109"/>
      <c r="BM382" s="109"/>
      <c r="BN382" s="109"/>
      <c r="BO382" s="109"/>
      <c r="BP382" s="109"/>
      <c r="BQ382" s="109"/>
      <c r="BR382" s="109"/>
      <c r="BS382" s="109"/>
      <c r="BT382" s="109"/>
      <c r="BU382" s="109"/>
    </row>
    <row r="383" spans="41:73" x14ac:dyDescent="0.35">
      <c r="AO383" s="109"/>
      <c r="AP383" s="109"/>
      <c r="AQ383" s="109"/>
      <c r="AR383" s="109"/>
      <c r="AS383" s="109"/>
      <c r="AT383" s="109"/>
      <c r="AU383" s="109"/>
      <c r="AV383" s="109"/>
      <c r="AW383" s="109"/>
      <c r="AX383" s="109"/>
      <c r="AY383" s="109"/>
      <c r="AZ383" s="109"/>
      <c r="BA383" s="109"/>
      <c r="BB383" s="109"/>
      <c r="BC383" s="109"/>
      <c r="BD383" s="109"/>
      <c r="BE383" s="109"/>
      <c r="BF383" s="109"/>
      <c r="BG383" s="109"/>
      <c r="BH383" s="109"/>
      <c r="BI383" s="109"/>
      <c r="BJ383" s="109"/>
      <c r="BK383" s="109"/>
      <c r="BL383" s="109"/>
      <c r="BM383" s="109"/>
      <c r="BN383" s="109"/>
      <c r="BO383" s="109"/>
      <c r="BP383" s="109"/>
      <c r="BQ383" s="109"/>
      <c r="BR383" s="109"/>
      <c r="BS383" s="109"/>
      <c r="BT383" s="109"/>
      <c r="BU383" s="109"/>
    </row>
    <row r="384" spans="41:73" x14ac:dyDescent="0.35">
      <c r="AO384" s="109"/>
      <c r="AP384" s="109"/>
      <c r="AQ384" s="109"/>
      <c r="AR384" s="109"/>
      <c r="AS384" s="109"/>
      <c r="AT384" s="109"/>
      <c r="AU384" s="109"/>
      <c r="AV384" s="109"/>
      <c r="AW384" s="109"/>
      <c r="AX384" s="109"/>
      <c r="AY384" s="109"/>
      <c r="AZ384" s="109"/>
      <c r="BA384" s="109"/>
      <c r="BB384" s="109"/>
      <c r="BC384" s="109"/>
      <c r="BD384" s="109"/>
      <c r="BE384" s="109"/>
      <c r="BF384" s="109"/>
      <c r="BG384" s="109"/>
      <c r="BH384" s="109"/>
      <c r="BI384" s="109"/>
      <c r="BJ384" s="109"/>
      <c r="BK384" s="109"/>
      <c r="BL384" s="109"/>
      <c r="BM384" s="109"/>
      <c r="BN384" s="109"/>
      <c r="BO384" s="109"/>
      <c r="BP384" s="109"/>
      <c r="BQ384" s="109"/>
      <c r="BR384" s="109"/>
      <c r="BS384" s="109"/>
      <c r="BT384" s="109"/>
      <c r="BU384" s="109"/>
    </row>
    <row r="385" spans="41:73" x14ac:dyDescent="0.35">
      <c r="AO385" s="109"/>
      <c r="AP385" s="109"/>
      <c r="AQ385" s="109"/>
      <c r="AR385" s="109"/>
      <c r="AS385" s="109"/>
      <c r="AT385" s="109"/>
      <c r="AU385" s="109"/>
      <c r="AV385" s="109"/>
      <c r="AW385" s="109"/>
      <c r="AX385" s="109"/>
      <c r="AY385" s="109"/>
      <c r="AZ385" s="109"/>
      <c r="BA385" s="109"/>
      <c r="BB385" s="109"/>
      <c r="BC385" s="109"/>
      <c r="BD385" s="109"/>
      <c r="BE385" s="109"/>
      <c r="BF385" s="109"/>
      <c r="BG385" s="109"/>
      <c r="BH385" s="109"/>
      <c r="BI385" s="109"/>
      <c r="BJ385" s="109"/>
      <c r="BK385" s="109"/>
      <c r="BL385" s="109"/>
      <c r="BM385" s="109"/>
      <c r="BN385" s="109"/>
      <c r="BO385" s="109"/>
      <c r="BP385" s="109"/>
      <c r="BQ385" s="109"/>
      <c r="BR385" s="109"/>
      <c r="BS385" s="109"/>
      <c r="BT385" s="109"/>
      <c r="BU385" s="109"/>
    </row>
    <row r="386" spans="41:73" x14ac:dyDescent="0.35">
      <c r="AO386" s="109"/>
      <c r="AP386" s="109"/>
      <c r="AQ386" s="109"/>
      <c r="AR386" s="109"/>
      <c r="AS386" s="109"/>
      <c r="AT386" s="109"/>
      <c r="AU386" s="109"/>
      <c r="AV386" s="109"/>
      <c r="AW386" s="109"/>
      <c r="AX386" s="109"/>
      <c r="AY386" s="109"/>
      <c r="AZ386" s="109"/>
      <c r="BA386" s="109"/>
      <c r="BB386" s="109"/>
      <c r="BC386" s="109"/>
      <c r="BD386" s="109"/>
      <c r="BE386" s="109"/>
      <c r="BF386" s="109"/>
      <c r="BG386" s="109"/>
      <c r="BH386" s="109"/>
      <c r="BI386" s="109"/>
      <c r="BJ386" s="109"/>
      <c r="BK386" s="109"/>
      <c r="BL386" s="109"/>
      <c r="BM386" s="109"/>
      <c r="BN386" s="109"/>
      <c r="BO386" s="109"/>
      <c r="BP386" s="109"/>
      <c r="BQ386" s="109"/>
      <c r="BR386" s="109"/>
      <c r="BS386" s="109"/>
      <c r="BT386" s="109"/>
      <c r="BU386" s="109"/>
    </row>
    <row r="387" spans="41:73" x14ac:dyDescent="0.35"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109"/>
      <c r="BE387" s="109"/>
      <c r="BF387" s="109"/>
      <c r="BG387" s="109"/>
      <c r="BH387" s="109"/>
      <c r="BI387" s="109"/>
      <c r="BJ387" s="109"/>
      <c r="BK387" s="109"/>
      <c r="BL387" s="109"/>
      <c r="BM387" s="109"/>
      <c r="BN387" s="109"/>
      <c r="BO387" s="109"/>
      <c r="BP387" s="109"/>
      <c r="BQ387" s="109"/>
      <c r="BR387" s="109"/>
      <c r="BS387" s="109"/>
      <c r="BT387" s="109"/>
      <c r="BU387" s="109"/>
    </row>
    <row r="388" spans="41:73" x14ac:dyDescent="0.35">
      <c r="AO388" s="109"/>
      <c r="AP388" s="109"/>
      <c r="AQ388" s="109"/>
      <c r="AR388" s="109"/>
      <c r="AS388" s="109"/>
      <c r="AT388" s="109"/>
      <c r="AU388" s="109"/>
      <c r="AV388" s="109"/>
      <c r="AW388" s="109"/>
      <c r="AX388" s="109"/>
      <c r="AY388" s="109"/>
      <c r="AZ388" s="109"/>
      <c r="BA388" s="109"/>
      <c r="BB388" s="109"/>
      <c r="BC388" s="109"/>
      <c r="BD388" s="109"/>
      <c r="BE388" s="109"/>
      <c r="BF388" s="109"/>
      <c r="BG388" s="109"/>
      <c r="BH388" s="109"/>
      <c r="BI388" s="109"/>
      <c r="BJ388" s="109"/>
      <c r="BK388" s="109"/>
      <c r="BL388" s="109"/>
      <c r="BM388" s="109"/>
      <c r="BN388" s="109"/>
      <c r="BO388" s="109"/>
      <c r="BP388" s="109"/>
      <c r="BQ388" s="109"/>
      <c r="BR388" s="109"/>
      <c r="BS388" s="109"/>
      <c r="BT388" s="109"/>
      <c r="BU388" s="109"/>
    </row>
    <row r="389" spans="41:73" x14ac:dyDescent="0.35">
      <c r="AO389" s="109"/>
      <c r="AP389" s="109"/>
      <c r="AQ389" s="109"/>
      <c r="AR389" s="109"/>
      <c r="AS389" s="109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  <c r="BG389" s="109"/>
      <c r="BH389" s="109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09"/>
      <c r="BS389" s="109"/>
      <c r="BT389" s="109"/>
      <c r="BU389" s="109"/>
    </row>
    <row r="390" spans="41:73" x14ac:dyDescent="0.35"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09"/>
      <c r="BN390" s="109"/>
      <c r="BO390" s="109"/>
      <c r="BP390" s="109"/>
      <c r="BQ390" s="109"/>
      <c r="BR390" s="109"/>
      <c r="BS390" s="109"/>
      <c r="BT390" s="109"/>
      <c r="BU390" s="109"/>
    </row>
    <row r="391" spans="41:73" x14ac:dyDescent="0.35">
      <c r="AO391" s="109"/>
      <c r="AP391" s="109"/>
      <c r="AQ391" s="109"/>
      <c r="AR391" s="109"/>
      <c r="AS391" s="109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  <c r="BG391" s="109"/>
      <c r="BH391" s="109"/>
      <c r="BI391" s="109"/>
      <c r="BJ391" s="109"/>
      <c r="BK391" s="109"/>
      <c r="BL391" s="109"/>
      <c r="BM391" s="109"/>
      <c r="BN391" s="109"/>
      <c r="BO391" s="109"/>
      <c r="BP391" s="109"/>
      <c r="BQ391" s="109"/>
      <c r="BR391" s="109"/>
      <c r="BS391" s="109"/>
      <c r="BT391" s="109"/>
      <c r="BU391" s="109"/>
    </row>
    <row r="392" spans="41:73" x14ac:dyDescent="0.35">
      <c r="AO392" s="109"/>
      <c r="AP392" s="109"/>
      <c r="AQ392" s="109"/>
      <c r="AR392" s="109"/>
      <c r="AS392" s="109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  <c r="BG392" s="109"/>
      <c r="BH392" s="109"/>
      <c r="BI392" s="109"/>
      <c r="BJ392" s="109"/>
      <c r="BK392" s="109"/>
      <c r="BL392" s="109"/>
      <c r="BM392" s="109"/>
      <c r="BN392" s="109"/>
      <c r="BO392" s="109"/>
      <c r="BP392" s="109"/>
      <c r="BQ392" s="109"/>
      <c r="BR392" s="109"/>
      <c r="BS392" s="109"/>
      <c r="BT392" s="109"/>
      <c r="BU392" s="109"/>
    </row>
    <row r="393" spans="41:73" x14ac:dyDescent="0.35"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09"/>
      <c r="BS393" s="109"/>
      <c r="BT393" s="109"/>
      <c r="BU393" s="109"/>
    </row>
    <row r="394" spans="41:73" x14ac:dyDescent="0.35">
      <c r="AO394" s="109"/>
      <c r="AP394" s="109"/>
      <c r="AQ394" s="109"/>
      <c r="AR394" s="109"/>
      <c r="AS394" s="109"/>
      <c r="AT394" s="109"/>
      <c r="AU394" s="109"/>
      <c r="AV394" s="109"/>
      <c r="AW394" s="109"/>
      <c r="AX394" s="109"/>
      <c r="AY394" s="109"/>
      <c r="AZ394" s="109"/>
      <c r="BA394" s="109"/>
      <c r="BB394" s="109"/>
      <c r="BC394" s="109"/>
      <c r="BD394" s="109"/>
      <c r="BE394" s="109"/>
      <c r="BF394" s="109"/>
      <c r="BG394" s="109"/>
      <c r="BH394" s="109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09"/>
      <c r="BS394" s="109"/>
      <c r="BT394" s="109"/>
      <c r="BU394" s="109"/>
    </row>
    <row r="395" spans="41:73" x14ac:dyDescent="0.35">
      <c r="AO395" s="109"/>
      <c r="AP395" s="109"/>
      <c r="AQ395" s="109"/>
      <c r="AR395" s="109"/>
      <c r="AS395" s="109"/>
      <c r="AT395" s="109"/>
      <c r="AU395" s="109"/>
      <c r="AV395" s="109"/>
      <c r="AW395" s="109"/>
      <c r="AX395" s="109"/>
      <c r="AY395" s="109"/>
      <c r="AZ395" s="109"/>
      <c r="BA395" s="109"/>
      <c r="BB395" s="109"/>
      <c r="BC395" s="109"/>
      <c r="BD395" s="109"/>
      <c r="BE395" s="109"/>
      <c r="BF395" s="109"/>
      <c r="BG395" s="109"/>
      <c r="BH395" s="109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09"/>
      <c r="BS395" s="109"/>
      <c r="BT395" s="109"/>
      <c r="BU395" s="109"/>
    </row>
    <row r="396" spans="41:73" x14ac:dyDescent="0.35">
      <c r="AO396" s="109"/>
      <c r="AP396" s="109"/>
      <c r="AQ396" s="109"/>
      <c r="AR396" s="109"/>
      <c r="AS396" s="109"/>
      <c r="AT396" s="109"/>
      <c r="AU396" s="109"/>
      <c r="AV396" s="109"/>
      <c r="AW396" s="109"/>
      <c r="AX396" s="109"/>
      <c r="AY396" s="109"/>
      <c r="AZ396" s="109"/>
      <c r="BA396" s="109"/>
      <c r="BB396" s="109"/>
      <c r="BC396" s="109"/>
      <c r="BD396" s="109"/>
      <c r="BE396" s="109"/>
      <c r="BF396" s="109"/>
      <c r="BG396" s="109"/>
      <c r="BH396" s="109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09"/>
      <c r="BS396" s="109"/>
      <c r="BT396" s="109"/>
      <c r="BU396" s="109"/>
    </row>
    <row r="397" spans="41:73" x14ac:dyDescent="0.35">
      <c r="AO397" s="109"/>
      <c r="AP397" s="109"/>
      <c r="AQ397" s="109"/>
      <c r="AR397" s="109"/>
      <c r="AS397" s="109"/>
      <c r="AT397" s="109"/>
      <c r="AU397" s="109"/>
      <c r="AV397" s="109"/>
      <c r="AW397" s="109"/>
      <c r="AX397" s="109"/>
      <c r="AY397" s="109"/>
      <c r="AZ397" s="109"/>
      <c r="BA397" s="109"/>
      <c r="BB397" s="109"/>
      <c r="BC397" s="109"/>
      <c r="BD397" s="109"/>
      <c r="BE397" s="109"/>
      <c r="BF397" s="109"/>
      <c r="BG397" s="109"/>
      <c r="BH397" s="109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09"/>
      <c r="BS397" s="109"/>
      <c r="BT397" s="109"/>
      <c r="BU397" s="109"/>
    </row>
    <row r="398" spans="41:73" x14ac:dyDescent="0.35">
      <c r="AO398" s="109"/>
      <c r="AP398" s="109"/>
      <c r="AQ398" s="109"/>
      <c r="AR398" s="109"/>
      <c r="AS398" s="109"/>
      <c r="AT398" s="109"/>
      <c r="AU398" s="109"/>
      <c r="AV398" s="109"/>
      <c r="AW398" s="109"/>
      <c r="AX398" s="109"/>
      <c r="AY398" s="109"/>
      <c r="AZ398" s="109"/>
      <c r="BA398" s="109"/>
      <c r="BB398" s="109"/>
      <c r="BC398" s="109"/>
      <c r="BD398" s="109"/>
      <c r="BE398" s="109"/>
      <c r="BF398" s="109"/>
      <c r="BG398" s="109"/>
      <c r="BH398" s="109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09"/>
      <c r="BS398" s="109"/>
      <c r="BT398" s="109"/>
      <c r="BU398" s="109"/>
    </row>
    <row r="399" spans="41:73" x14ac:dyDescent="0.35"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109"/>
      <c r="BE399" s="109"/>
      <c r="BF399" s="109"/>
      <c r="BG399" s="109"/>
      <c r="BH399" s="109"/>
      <c r="BI399" s="109"/>
      <c r="BJ399" s="109"/>
      <c r="BK399" s="109"/>
      <c r="BL399" s="109"/>
      <c r="BM399" s="109"/>
      <c r="BN399" s="109"/>
      <c r="BO399" s="109"/>
      <c r="BP399" s="109"/>
      <c r="BQ399" s="109"/>
      <c r="BR399" s="109"/>
      <c r="BS399" s="109"/>
      <c r="BT399" s="109"/>
      <c r="BU399" s="109"/>
    </row>
    <row r="400" spans="41:73" x14ac:dyDescent="0.35">
      <c r="AO400" s="109"/>
      <c r="AP400" s="109"/>
      <c r="AQ400" s="109"/>
      <c r="AR400" s="109"/>
      <c r="AS400" s="109"/>
      <c r="AT400" s="109"/>
      <c r="AU400" s="109"/>
      <c r="AV400" s="109"/>
      <c r="AW400" s="109"/>
      <c r="AX400" s="109"/>
      <c r="AY400" s="109"/>
      <c r="AZ400" s="109"/>
      <c r="BA400" s="109"/>
      <c r="BB400" s="109"/>
      <c r="BC400" s="109"/>
      <c r="BD400" s="109"/>
      <c r="BE400" s="109"/>
      <c r="BF400" s="109"/>
      <c r="BG400" s="109"/>
      <c r="BH400" s="109"/>
      <c r="BI400" s="109"/>
      <c r="BJ400" s="109"/>
      <c r="BK400" s="109"/>
      <c r="BL400" s="109"/>
      <c r="BM400" s="109"/>
      <c r="BN400" s="109"/>
      <c r="BO400" s="109"/>
      <c r="BP400" s="109"/>
      <c r="BQ400" s="109"/>
      <c r="BR400" s="109"/>
      <c r="BS400" s="109"/>
      <c r="BT400" s="109"/>
      <c r="BU400" s="109"/>
    </row>
    <row r="401" spans="41:73" x14ac:dyDescent="0.35">
      <c r="AO401" s="109"/>
      <c r="AP401" s="109"/>
      <c r="AQ401" s="109"/>
      <c r="AR401" s="109"/>
      <c r="AS401" s="109"/>
      <c r="AT401" s="109"/>
      <c r="AU401" s="109"/>
      <c r="AV401" s="109"/>
      <c r="AW401" s="109"/>
      <c r="AX401" s="109"/>
      <c r="AY401" s="109"/>
      <c r="AZ401" s="109"/>
      <c r="BA401" s="109"/>
      <c r="BB401" s="109"/>
      <c r="BC401" s="109"/>
      <c r="BD401" s="109"/>
      <c r="BE401" s="109"/>
      <c r="BF401" s="109"/>
      <c r="BG401" s="109"/>
      <c r="BH401" s="109"/>
      <c r="BI401" s="109"/>
      <c r="BJ401" s="109"/>
      <c r="BK401" s="109"/>
      <c r="BL401" s="109"/>
      <c r="BM401" s="109"/>
      <c r="BN401" s="109"/>
      <c r="BO401" s="109"/>
      <c r="BP401" s="109"/>
      <c r="BQ401" s="109"/>
      <c r="BR401" s="109"/>
      <c r="BS401" s="109"/>
      <c r="BT401" s="109"/>
      <c r="BU401" s="109"/>
    </row>
    <row r="402" spans="41:73" x14ac:dyDescent="0.35">
      <c r="AO402" s="109"/>
      <c r="AP402" s="109"/>
      <c r="AQ402" s="109"/>
      <c r="AR402" s="109"/>
      <c r="AS402" s="109"/>
      <c r="AT402" s="109"/>
      <c r="AU402" s="109"/>
      <c r="AV402" s="109"/>
      <c r="AW402" s="109"/>
      <c r="AX402" s="109"/>
      <c r="AY402" s="109"/>
      <c r="AZ402" s="109"/>
      <c r="BA402" s="109"/>
      <c r="BB402" s="109"/>
      <c r="BC402" s="109"/>
      <c r="BD402" s="109"/>
      <c r="BE402" s="109"/>
      <c r="BF402" s="109"/>
      <c r="BG402" s="109"/>
      <c r="BH402" s="109"/>
      <c r="BI402" s="109"/>
      <c r="BJ402" s="109"/>
      <c r="BK402" s="109"/>
      <c r="BL402" s="109"/>
      <c r="BM402" s="109"/>
      <c r="BN402" s="109"/>
      <c r="BO402" s="109"/>
      <c r="BP402" s="109"/>
      <c r="BQ402" s="109"/>
      <c r="BR402" s="109"/>
      <c r="BS402" s="109"/>
      <c r="BT402" s="109"/>
      <c r="BU402" s="109"/>
    </row>
    <row r="403" spans="41:73" x14ac:dyDescent="0.35">
      <c r="AO403" s="109"/>
      <c r="AP403" s="109"/>
      <c r="AQ403" s="109"/>
      <c r="AR403" s="109"/>
      <c r="AS403" s="109"/>
      <c r="AT403" s="109"/>
      <c r="AU403" s="109"/>
      <c r="AV403" s="109"/>
      <c r="AW403" s="109"/>
      <c r="AX403" s="109"/>
      <c r="AY403" s="109"/>
      <c r="AZ403" s="109"/>
      <c r="BA403" s="109"/>
      <c r="BB403" s="109"/>
      <c r="BC403" s="109"/>
      <c r="BD403" s="109"/>
      <c r="BE403" s="109"/>
      <c r="BF403" s="109"/>
      <c r="BG403" s="109"/>
      <c r="BH403" s="109"/>
      <c r="BI403" s="109"/>
      <c r="BJ403" s="109"/>
      <c r="BK403" s="109"/>
      <c r="BL403" s="109"/>
      <c r="BM403" s="109"/>
      <c r="BN403" s="109"/>
      <c r="BO403" s="109"/>
      <c r="BP403" s="109"/>
      <c r="BQ403" s="109"/>
      <c r="BR403" s="109"/>
      <c r="BS403" s="109"/>
      <c r="BT403" s="109"/>
      <c r="BU403" s="109"/>
    </row>
    <row r="404" spans="41:73" x14ac:dyDescent="0.35">
      <c r="AO404" s="109"/>
      <c r="AP404" s="109"/>
      <c r="AQ404" s="109"/>
      <c r="AR404" s="109"/>
      <c r="AS404" s="109"/>
      <c r="AT404" s="109"/>
      <c r="AU404" s="109"/>
      <c r="AV404" s="109"/>
      <c r="AW404" s="109"/>
      <c r="AX404" s="109"/>
      <c r="AY404" s="109"/>
      <c r="AZ404" s="109"/>
      <c r="BA404" s="109"/>
      <c r="BB404" s="109"/>
      <c r="BC404" s="109"/>
      <c r="BD404" s="109"/>
      <c r="BE404" s="109"/>
      <c r="BF404" s="109"/>
      <c r="BG404" s="109"/>
      <c r="BH404" s="109"/>
      <c r="BI404" s="109"/>
      <c r="BJ404" s="109"/>
      <c r="BK404" s="109"/>
      <c r="BL404" s="109"/>
      <c r="BM404" s="109"/>
      <c r="BN404" s="109"/>
      <c r="BO404" s="109"/>
      <c r="BP404" s="109"/>
      <c r="BQ404" s="109"/>
      <c r="BR404" s="109"/>
      <c r="BS404" s="109"/>
      <c r="BT404" s="109"/>
      <c r="BU404" s="109"/>
    </row>
    <row r="405" spans="41:73" x14ac:dyDescent="0.35">
      <c r="AO405" s="109"/>
      <c r="AP405" s="109"/>
      <c r="AQ405" s="109"/>
      <c r="AR405" s="109"/>
      <c r="AS405" s="109"/>
      <c r="AT405" s="109"/>
      <c r="AU405" s="109"/>
      <c r="AV405" s="109"/>
      <c r="AW405" s="109"/>
      <c r="AX405" s="109"/>
      <c r="AY405" s="109"/>
      <c r="AZ405" s="109"/>
      <c r="BA405" s="109"/>
      <c r="BB405" s="109"/>
      <c r="BC405" s="109"/>
      <c r="BD405" s="109"/>
      <c r="BE405" s="109"/>
      <c r="BF405" s="109"/>
      <c r="BG405" s="109"/>
      <c r="BH405" s="109"/>
      <c r="BI405" s="109"/>
      <c r="BJ405" s="109"/>
      <c r="BK405" s="109"/>
      <c r="BL405" s="109"/>
      <c r="BM405" s="109"/>
      <c r="BN405" s="109"/>
      <c r="BO405" s="109"/>
      <c r="BP405" s="109"/>
      <c r="BQ405" s="109"/>
      <c r="BR405" s="109"/>
      <c r="BS405" s="109"/>
      <c r="BT405" s="109"/>
      <c r="BU405" s="109"/>
    </row>
    <row r="406" spans="41:73" x14ac:dyDescent="0.35">
      <c r="AO406" s="109"/>
      <c r="AP406" s="109"/>
      <c r="AQ406" s="109"/>
      <c r="AR406" s="109"/>
      <c r="AS406" s="109"/>
      <c r="AT406" s="109"/>
      <c r="AU406" s="109"/>
      <c r="AV406" s="109"/>
      <c r="AW406" s="109"/>
      <c r="AX406" s="109"/>
      <c r="AY406" s="109"/>
      <c r="AZ406" s="109"/>
      <c r="BA406" s="109"/>
      <c r="BB406" s="109"/>
      <c r="BC406" s="109"/>
      <c r="BD406" s="109"/>
      <c r="BE406" s="109"/>
      <c r="BF406" s="109"/>
      <c r="BG406" s="109"/>
      <c r="BH406" s="109"/>
      <c r="BI406" s="109"/>
      <c r="BJ406" s="109"/>
      <c r="BK406" s="109"/>
      <c r="BL406" s="109"/>
      <c r="BM406" s="109"/>
      <c r="BN406" s="109"/>
      <c r="BO406" s="109"/>
      <c r="BP406" s="109"/>
      <c r="BQ406" s="109"/>
      <c r="BR406" s="109"/>
      <c r="BS406" s="109"/>
      <c r="BT406" s="109"/>
      <c r="BU406" s="109"/>
    </row>
    <row r="407" spans="41:73" x14ac:dyDescent="0.35">
      <c r="AO407" s="109"/>
      <c r="AP407" s="109"/>
      <c r="AQ407" s="109"/>
      <c r="AR407" s="109"/>
      <c r="AS407" s="109"/>
      <c r="AT407" s="109"/>
      <c r="AU407" s="109"/>
      <c r="AV407" s="109"/>
      <c r="AW407" s="109"/>
      <c r="AX407" s="109"/>
      <c r="AY407" s="109"/>
      <c r="AZ407" s="109"/>
      <c r="BA407" s="109"/>
      <c r="BB407" s="109"/>
      <c r="BC407" s="109"/>
      <c r="BD407" s="109"/>
      <c r="BE407" s="109"/>
      <c r="BF407" s="109"/>
      <c r="BG407" s="109"/>
      <c r="BH407" s="109"/>
      <c r="BI407" s="109"/>
      <c r="BJ407" s="109"/>
      <c r="BK407" s="109"/>
      <c r="BL407" s="109"/>
      <c r="BM407" s="109"/>
      <c r="BN407" s="109"/>
      <c r="BO407" s="109"/>
      <c r="BP407" s="109"/>
      <c r="BQ407" s="109"/>
      <c r="BR407" s="109"/>
      <c r="BS407" s="109"/>
      <c r="BT407" s="109"/>
      <c r="BU407" s="109"/>
    </row>
    <row r="408" spans="41:73" x14ac:dyDescent="0.35">
      <c r="AO408" s="109"/>
      <c r="AP408" s="109"/>
      <c r="AQ408" s="109"/>
      <c r="AR408" s="109"/>
      <c r="AS408" s="109"/>
      <c r="AT408" s="109"/>
      <c r="AU408" s="109"/>
      <c r="AV408" s="109"/>
      <c r="AW408" s="109"/>
      <c r="AX408" s="109"/>
      <c r="AY408" s="109"/>
      <c r="AZ408" s="109"/>
      <c r="BA408" s="109"/>
      <c r="BB408" s="109"/>
      <c r="BC408" s="109"/>
      <c r="BD408" s="109"/>
      <c r="BE408" s="109"/>
      <c r="BF408" s="109"/>
      <c r="BG408" s="109"/>
      <c r="BH408" s="109"/>
      <c r="BI408" s="109"/>
      <c r="BJ408" s="109"/>
      <c r="BK408" s="109"/>
      <c r="BL408" s="109"/>
      <c r="BM408" s="109"/>
      <c r="BN408" s="109"/>
      <c r="BO408" s="109"/>
      <c r="BP408" s="109"/>
      <c r="BQ408" s="109"/>
      <c r="BR408" s="109"/>
      <c r="BS408" s="109"/>
      <c r="BT408" s="109"/>
      <c r="BU408" s="109"/>
    </row>
    <row r="409" spans="41:73" x14ac:dyDescent="0.35">
      <c r="AO409" s="109"/>
      <c r="AP409" s="109"/>
      <c r="AQ409" s="109"/>
      <c r="AR409" s="109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  <c r="BG409" s="109"/>
      <c r="BH409" s="109"/>
      <c r="BI409" s="109"/>
      <c r="BJ409" s="109"/>
      <c r="BK409" s="109"/>
      <c r="BL409" s="109"/>
      <c r="BM409" s="109"/>
      <c r="BN409" s="109"/>
      <c r="BO409" s="109"/>
      <c r="BP409" s="109"/>
      <c r="BQ409" s="109"/>
      <c r="BR409" s="109"/>
      <c r="BS409" s="109"/>
      <c r="BT409" s="109"/>
      <c r="BU409" s="109"/>
    </row>
    <row r="410" spans="41:73" x14ac:dyDescent="0.35"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  <c r="BS410" s="109"/>
      <c r="BT410" s="109"/>
      <c r="BU410" s="109"/>
    </row>
    <row r="411" spans="41:73" x14ac:dyDescent="0.35">
      <c r="AO411" s="109"/>
      <c r="AP411" s="109"/>
      <c r="AQ411" s="109"/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  <c r="BG411" s="109"/>
      <c r="BH411" s="109"/>
      <c r="BI411" s="109"/>
      <c r="BJ411" s="109"/>
      <c r="BK411" s="109"/>
      <c r="BL411" s="109"/>
      <c r="BM411" s="109"/>
      <c r="BN411" s="109"/>
      <c r="BO411" s="109"/>
      <c r="BP411" s="109"/>
      <c r="BQ411" s="109"/>
      <c r="BR411" s="109"/>
      <c r="BS411" s="109"/>
      <c r="BT411" s="109"/>
      <c r="BU411" s="109"/>
    </row>
    <row r="412" spans="41:73" x14ac:dyDescent="0.35">
      <c r="AO412" s="109"/>
      <c r="AP412" s="109"/>
      <c r="AQ412" s="109"/>
      <c r="AR412" s="109"/>
      <c r="AS412" s="109"/>
      <c r="AT412" s="109"/>
      <c r="AU412" s="109"/>
      <c r="AV412" s="109"/>
      <c r="AW412" s="109"/>
      <c r="AX412" s="109"/>
      <c r="AY412" s="109"/>
      <c r="AZ412" s="109"/>
      <c r="BA412" s="109"/>
      <c r="BB412" s="109"/>
      <c r="BC412" s="109"/>
      <c r="BD412" s="109"/>
      <c r="BE412" s="109"/>
      <c r="BF412" s="109"/>
      <c r="BG412" s="109"/>
      <c r="BH412" s="109"/>
      <c r="BI412" s="109"/>
      <c r="BJ412" s="109"/>
      <c r="BK412" s="109"/>
      <c r="BL412" s="109"/>
      <c r="BM412" s="109"/>
      <c r="BN412" s="109"/>
      <c r="BO412" s="109"/>
      <c r="BP412" s="109"/>
      <c r="BQ412" s="109"/>
      <c r="BR412" s="109"/>
      <c r="BS412" s="109"/>
      <c r="BT412" s="109"/>
      <c r="BU412" s="109"/>
    </row>
    <row r="413" spans="41:73" x14ac:dyDescent="0.35">
      <c r="AO413" s="109"/>
      <c r="AP413" s="109"/>
      <c r="AQ413" s="109"/>
      <c r="AR413" s="109"/>
      <c r="AS413" s="109"/>
      <c r="AT413" s="109"/>
      <c r="AU413" s="109"/>
      <c r="AV413" s="109"/>
      <c r="AW413" s="109"/>
      <c r="AX413" s="109"/>
      <c r="AY413" s="109"/>
      <c r="AZ413" s="109"/>
      <c r="BA413" s="109"/>
      <c r="BB413" s="109"/>
      <c r="BC413" s="109"/>
      <c r="BD413" s="109"/>
      <c r="BE413" s="109"/>
      <c r="BF413" s="109"/>
      <c r="BG413" s="109"/>
      <c r="BH413" s="109"/>
      <c r="BI413" s="109"/>
      <c r="BJ413" s="109"/>
      <c r="BK413" s="109"/>
      <c r="BL413" s="109"/>
      <c r="BM413" s="109"/>
      <c r="BN413" s="109"/>
      <c r="BO413" s="109"/>
      <c r="BP413" s="109"/>
      <c r="BQ413" s="109"/>
      <c r="BR413" s="109"/>
      <c r="BS413" s="109"/>
      <c r="BT413" s="109"/>
      <c r="BU413" s="109"/>
    </row>
    <row r="414" spans="41:73" x14ac:dyDescent="0.35">
      <c r="AO414" s="109"/>
      <c r="AP414" s="109"/>
      <c r="AQ414" s="109"/>
      <c r="AR414" s="109"/>
      <c r="AS414" s="109"/>
      <c r="AT414" s="109"/>
      <c r="AU414" s="109"/>
      <c r="AV414" s="109"/>
      <c r="AW414" s="109"/>
      <c r="AX414" s="109"/>
      <c r="AY414" s="109"/>
      <c r="AZ414" s="109"/>
      <c r="BA414" s="109"/>
      <c r="BB414" s="109"/>
      <c r="BC414" s="109"/>
      <c r="BD414" s="109"/>
      <c r="BE414" s="109"/>
      <c r="BF414" s="109"/>
      <c r="BG414" s="109"/>
      <c r="BH414" s="109"/>
      <c r="BI414" s="109"/>
      <c r="BJ414" s="109"/>
      <c r="BK414" s="109"/>
      <c r="BL414" s="109"/>
      <c r="BM414" s="109"/>
      <c r="BN414" s="109"/>
      <c r="BO414" s="109"/>
      <c r="BP414" s="109"/>
      <c r="BQ414" s="109"/>
      <c r="BR414" s="109"/>
      <c r="BS414" s="109"/>
      <c r="BT414" s="109"/>
      <c r="BU414" s="109"/>
    </row>
    <row r="415" spans="41:73" x14ac:dyDescent="0.35">
      <c r="AO415" s="109"/>
      <c r="AP415" s="109"/>
      <c r="AQ415" s="109"/>
      <c r="AR415" s="109"/>
      <c r="AS415" s="109"/>
      <c r="AT415" s="109"/>
      <c r="AU415" s="109"/>
      <c r="AV415" s="109"/>
      <c r="AW415" s="109"/>
      <c r="AX415" s="109"/>
      <c r="AY415" s="109"/>
      <c r="AZ415" s="109"/>
      <c r="BA415" s="109"/>
      <c r="BB415" s="109"/>
      <c r="BC415" s="109"/>
      <c r="BD415" s="109"/>
      <c r="BE415" s="109"/>
      <c r="BF415" s="109"/>
      <c r="BG415" s="109"/>
      <c r="BH415" s="109"/>
      <c r="BI415" s="109"/>
      <c r="BJ415" s="109"/>
      <c r="BK415" s="109"/>
      <c r="BL415" s="109"/>
      <c r="BM415" s="109"/>
      <c r="BN415" s="109"/>
      <c r="BO415" s="109"/>
      <c r="BP415" s="109"/>
      <c r="BQ415" s="109"/>
      <c r="BR415" s="109"/>
      <c r="BS415" s="109"/>
      <c r="BT415" s="109"/>
      <c r="BU415" s="109"/>
    </row>
    <row r="416" spans="41:73" x14ac:dyDescent="0.35">
      <c r="AO416" s="109"/>
      <c r="AP416" s="109"/>
      <c r="AQ416" s="109"/>
      <c r="AR416" s="109"/>
      <c r="AS416" s="109"/>
      <c r="AT416" s="109"/>
      <c r="AU416" s="109"/>
      <c r="AV416" s="109"/>
      <c r="AW416" s="109"/>
      <c r="AX416" s="109"/>
      <c r="AY416" s="109"/>
      <c r="AZ416" s="109"/>
      <c r="BA416" s="109"/>
      <c r="BB416" s="109"/>
      <c r="BC416" s="109"/>
      <c r="BD416" s="109"/>
      <c r="BE416" s="109"/>
      <c r="BF416" s="109"/>
      <c r="BG416" s="109"/>
      <c r="BH416" s="109"/>
      <c r="BI416" s="109"/>
      <c r="BJ416" s="109"/>
      <c r="BK416" s="109"/>
      <c r="BL416" s="109"/>
      <c r="BM416" s="109"/>
      <c r="BN416" s="109"/>
      <c r="BO416" s="109"/>
      <c r="BP416" s="109"/>
      <c r="BQ416" s="109"/>
      <c r="BR416" s="109"/>
      <c r="BS416" s="109"/>
      <c r="BT416" s="109"/>
      <c r="BU416" s="109"/>
    </row>
    <row r="417" spans="41:73" x14ac:dyDescent="0.35">
      <c r="AO417" s="109"/>
      <c r="AP417" s="109"/>
      <c r="AQ417" s="109"/>
      <c r="AR417" s="109"/>
      <c r="AS417" s="109"/>
      <c r="AT417" s="109"/>
      <c r="AU417" s="109"/>
      <c r="AV417" s="109"/>
      <c r="AW417" s="109"/>
      <c r="AX417" s="109"/>
      <c r="AY417" s="109"/>
      <c r="AZ417" s="109"/>
      <c r="BA417" s="109"/>
      <c r="BB417" s="109"/>
      <c r="BC417" s="109"/>
      <c r="BD417" s="109"/>
      <c r="BE417" s="109"/>
      <c r="BF417" s="109"/>
      <c r="BG417" s="109"/>
      <c r="BH417" s="109"/>
      <c r="BI417" s="109"/>
      <c r="BJ417" s="109"/>
      <c r="BK417" s="109"/>
      <c r="BL417" s="109"/>
      <c r="BM417" s="109"/>
      <c r="BN417" s="109"/>
      <c r="BO417" s="109"/>
      <c r="BP417" s="109"/>
      <c r="BQ417" s="109"/>
      <c r="BR417" s="109"/>
      <c r="BS417" s="109"/>
      <c r="BT417" s="109"/>
      <c r="BU417" s="109"/>
    </row>
    <row r="418" spans="41:73" x14ac:dyDescent="0.35">
      <c r="AO418" s="109"/>
      <c r="AP418" s="109"/>
      <c r="AQ418" s="109"/>
      <c r="AR418" s="109"/>
      <c r="AS418" s="109"/>
      <c r="AT418" s="109"/>
      <c r="AU418" s="109"/>
      <c r="AV418" s="109"/>
      <c r="AW418" s="109"/>
      <c r="AX418" s="109"/>
      <c r="AY418" s="109"/>
      <c r="AZ418" s="109"/>
      <c r="BA418" s="109"/>
      <c r="BB418" s="109"/>
      <c r="BC418" s="109"/>
      <c r="BD418" s="109"/>
      <c r="BE418" s="109"/>
      <c r="BF418" s="109"/>
      <c r="BG418" s="109"/>
      <c r="BH418" s="109"/>
      <c r="BI418" s="109"/>
      <c r="BJ418" s="109"/>
      <c r="BK418" s="109"/>
      <c r="BL418" s="109"/>
      <c r="BM418" s="109"/>
      <c r="BN418" s="109"/>
      <c r="BO418" s="109"/>
      <c r="BP418" s="109"/>
      <c r="BQ418" s="109"/>
      <c r="BR418" s="109"/>
      <c r="BS418" s="109"/>
      <c r="BT418" s="109"/>
      <c r="BU418" s="109"/>
    </row>
    <row r="419" spans="41:73" x14ac:dyDescent="0.35">
      <c r="AO419" s="109"/>
      <c r="AP419" s="109"/>
      <c r="AQ419" s="109"/>
      <c r="AR419" s="109"/>
      <c r="AS419" s="109"/>
      <c r="AT419" s="109"/>
      <c r="AU419" s="109"/>
      <c r="AV419" s="109"/>
      <c r="AW419" s="109"/>
      <c r="AX419" s="109"/>
      <c r="AY419" s="109"/>
      <c r="AZ419" s="109"/>
      <c r="BA419" s="109"/>
      <c r="BB419" s="109"/>
      <c r="BC419" s="109"/>
      <c r="BD419" s="109"/>
      <c r="BE419" s="109"/>
      <c r="BF419" s="109"/>
      <c r="BG419" s="109"/>
      <c r="BH419" s="109"/>
      <c r="BI419" s="109"/>
      <c r="BJ419" s="109"/>
      <c r="BK419" s="109"/>
      <c r="BL419" s="109"/>
      <c r="BM419" s="109"/>
      <c r="BN419" s="109"/>
      <c r="BO419" s="109"/>
      <c r="BP419" s="109"/>
      <c r="BQ419" s="109"/>
      <c r="BR419" s="109"/>
      <c r="BS419" s="109"/>
      <c r="BT419" s="109"/>
      <c r="BU419" s="109"/>
    </row>
    <row r="420" spans="41:73" x14ac:dyDescent="0.35">
      <c r="AO420" s="109"/>
      <c r="AP420" s="109"/>
      <c r="AQ420" s="109"/>
      <c r="AR420" s="109"/>
      <c r="AS420" s="109"/>
      <c r="AT420" s="109"/>
      <c r="AU420" s="109"/>
      <c r="AV420" s="109"/>
      <c r="AW420" s="109"/>
      <c r="AX420" s="109"/>
      <c r="AY420" s="109"/>
      <c r="AZ420" s="109"/>
      <c r="BA420" s="109"/>
      <c r="BB420" s="109"/>
      <c r="BC420" s="109"/>
      <c r="BD420" s="109"/>
      <c r="BE420" s="109"/>
      <c r="BF420" s="109"/>
      <c r="BG420" s="109"/>
      <c r="BH420" s="109"/>
      <c r="BI420" s="109"/>
      <c r="BJ420" s="109"/>
      <c r="BK420" s="109"/>
      <c r="BL420" s="109"/>
      <c r="BM420" s="109"/>
      <c r="BN420" s="109"/>
      <c r="BO420" s="109"/>
      <c r="BP420" s="109"/>
      <c r="BQ420" s="109"/>
      <c r="BR420" s="109"/>
      <c r="BS420" s="109"/>
      <c r="BT420" s="109"/>
      <c r="BU420" s="109"/>
    </row>
    <row r="421" spans="41:73" x14ac:dyDescent="0.35">
      <c r="AO421" s="109"/>
      <c r="AP421" s="109"/>
      <c r="AQ421" s="109"/>
      <c r="AR421" s="109"/>
      <c r="AS421" s="109"/>
      <c r="AT421" s="109"/>
      <c r="AU421" s="109"/>
      <c r="AV421" s="109"/>
      <c r="AW421" s="109"/>
      <c r="AX421" s="109"/>
      <c r="AY421" s="109"/>
      <c r="AZ421" s="109"/>
      <c r="BA421" s="109"/>
      <c r="BB421" s="109"/>
      <c r="BC421" s="109"/>
      <c r="BD421" s="109"/>
      <c r="BE421" s="109"/>
      <c r="BF421" s="109"/>
      <c r="BG421" s="109"/>
      <c r="BH421" s="109"/>
      <c r="BI421" s="109"/>
      <c r="BJ421" s="109"/>
      <c r="BK421" s="109"/>
      <c r="BL421" s="109"/>
      <c r="BM421" s="109"/>
      <c r="BN421" s="109"/>
      <c r="BO421" s="109"/>
      <c r="BP421" s="109"/>
      <c r="BQ421" s="109"/>
      <c r="BR421" s="109"/>
      <c r="BS421" s="109"/>
      <c r="BT421" s="109"/>
      <c r="BU421" s="109"/>
    </row>
    <row r="422" spans="41:73" x14ac:dyDescent="0.35">
      <c r="AO422" s="109"/>
      <c r="AP422" s="109"/>
      <c r="AQ422" s="109"/>
      <c r="AR422" s="109"/>
      <c r="AS422" s="109"/>
      <c r="AT422" s="109"/>
      <c r="AU422" s="109"/>
      <c r="AV422" s="109"/>
      <c r="AW422" s="109"/>
      <c r="AX422" s="109"/>
      <c r="AY422" s="109"/>
      <c r="AZ422" s="109"/>
      <c r="BA422" s="109"/>
      <c r="BB422" s="109"/>
      <c r="BC422" s="109"/>
      <c r="BD422" s="109"/>
      <c r="BE422" s="109"/>
      <c r="BF422" s="109"/>
      <c r="BG422" s="109"/>
      <c r="BH422" s="109"/>
      <c r="BI422" s="109"/>
      <c r="BJ422" s="109"/>
      <c r="BK422" s="109"/>
      <c r="BL422" s="109"/>
      <c r="BM422" s="109"/>
      <c r="BN422" s="109"/>
      <c r="BO422" s="109"/>
      <c r="BP422" s="109"/>
      <c r="BQ422" s="109"/>
      <c r="BR422" s="109"/>
      <c r="BS422" s="109"/>
      <c r="BT422" s="109"/>
      <c r="BU422" s="109"/>
    </row>
    <row r="423" spans="41:73" x14ac:dyDescent="0.35">
      <c r="AO423" s="109"/>
      <c r="AP423" s="109"/>
      <c r="AQ423" s="109"/>
      <c r="AR423" s="109"/>
      <c r="AS423" s="109"/>
      <c r="AT423" s="109"/>
      <c r="AU423" s="109"/>
      <c r="AV423" s="109"/>
      <c r="AW423" s="109"/>
      <c r="AX423" s="109"/>
      <c r="AY423" s="109"/>
      <c r="AZ423" s="109"/>
      <c r="BA423" s="109"/>
      <c r="BB423" s="109"/>
      <c r="BC423" s="109"/>
      <c r="BD423" s="109"/>
      <c r="BE423" s="109"/>
      <c r="BF423" s="109"/>
      <c r="BG423" s="109"/>
      <c r="BH423" s="109"/>
      <c r="BI423" s="109"/>
      <c r="BJ423" s="109"/>
      <c r="BK423" s="109"/>
      <c r="BL423" s="109"/>
      <c r="BM423" s="109"/>
      <c r="BN423" s="109"/>
      <c r="BO423" s="109"/>
      <c r="BP423" s="109"/>
      <c r="BQ423" s="109"/>
      <c r="BR423" s="109"/>
      <c r="BS423" s="109"/>
      <c r="BT423" s="109"/>
      <c r="BU423" s="109"/>
    </row>
    <row r="424" spans="41:73" x14ac:dyDescent="0.35">
      <c r="AO424" s="109"/>
      <c r="AP424" s="109"/>
      <c r="AQ424" s="109"/>
      <c r="AR424" s="109"/>
      <c r="AS424" s="109"/>
      <c r="AT424" s="109"/>
      <c r="AU424" s="109"/>
      <c r="AV424" s="109"/>
      <c r="AW424" s="109"/>
      <c r="AX424" s="109"/>
      <c r="AY424" s="109"/>
      <c r="AZ424" s="109"/>
      <c r="BA424" s="109"/>
      <c r="BB424" s="109"/>
      <c r="BC424" s="109"/>
      <c r="BD424" s="109"/>
      <c r="BE424" s="109"/>
      <c r="BF424" s="109"/>
      <c r="BG424" s="109"/>
      <c r="BH424" s="109"/>
      <c r="BI424" s="109"/>
      <c r="BJ424" s="109"/>
      <c r="BK424" s="109"/>
      <c r="BL424" s="109"/>
      <c r="BM424" s="109"/>
      <c r="BN424" s="109"/>
      <c r="BO424" s="109"/>
      <c r="BP424" s="109"/>
      <c r="BQ424" s="109"/>
      <c r="BR424" s="109"/>
      <c r="BS424" s="109"/>
      <c r="BT424" s="109"/>
      <c r="BU424" s="109"/>
    </row>
    <row r="425" spans="41:73" x14ac:dyDescent="0.35">
      <c r="AO425" s="109"/>
      <c r="AP425" s="109"/>
      <c r="AQ425" s="109"/>
      <c r="AR425" s="109"/>
      <c r="AS425" s="109"/>
      <c r="AT425" s="109"/>
      <c r="AU425" s="109"/>
      <c r="AV425" s="109"/>
      <c r="AW425" s="109"/>
      <c r="AX425" s="109"/>
      <c r="AY425" s="109"/>
      <c r="AZ425" s="109"/>
      <c r="BA425" s="109"/>
      <c r="BB425" s="109"/>
      <c r="BC425" s="109"/>
      <c r="BD425" s="109"/>
      <c r="BE425" s="109"/>
      <c r="BF425" s="109"/>
      <c r="BG425" s="109"/>
      <c r="BH425" s="109"/>
      <c r="BI425" s="109"/>
      <c r="BJ425" s="109"/>
      <c r="BK425" s="109"/>
      <c r="BL425" s="109"/>
      <c r="BM425" s="109"/>
      <c r="BN425" s="109"/>
      <c r="BO425" s="109"/>
      <c r="BP425" s="109"/>
      <c r="BQ425" s="109"/>
      <c r="BR425" s="109"/>
      <c r="BS425" s="109"/>
      <c r="BT425" s="109"/>
      <c r="BU425" s="109"/>
    </row>
    <row r="426" spans="41:73" x14ac:dyDescent="0.35">
      <c r="AO426" s="109"/>
      <c r="AP426" s="109"/>
      <c r="AQ426" s="109"/>
      <c r="AR426" s="109"/>
      <c r="AS426" s="109"/>
      <c r="AT426" s="109"/>
      <c r="AU426" s="109"/>
      <c r="AV426" s="109"/>
      <c r="AW426" s="109"/>
      <c r="AX426" s="109"/>
      <c r="AY426" s="109"/>
      <c r="AZ426" s="109"/>
      <c r="BA426" s="109"/>
      <c r="BB426" s="109"/>
      <c r="BC426" s="109"/>
      <c r="BD426" s="109"/>
      <c r="BE426" s="109"/>
      <c r="BF426" s="109"/>
      <c r="BG426" s="109"/>
      <c r="BH426" s="109"/>
      <c r="BI426" s="109"/>
      <c r="BJ426" s="109"/>
      <c r="BK426" s="109"/>
      <c r="BL426" s="109"/>
      <c r="BM426" s="109"/>
      <c r="BN426" s="109"/>
      <c r="BO426" s="109"/>
      <c r="BP426" s="109"/>
      <c r="BQ426" s="109"/>
      <c r="BR426" s="109"/>
      <c r="BS426" s="109"/>
      <c r="BT426" s="109"/>
      <c r="BU426" s="109"/>
    </row>
    <row r="427" spans="41:73" x14ac:dyDescent="0.35">
      <c r="AO427" s="109"/>
      <c r="AP427" s="109"/>
      <c r="AQ427" s="109"/>
      <c r="AR427" s="109"/>
      <c r="AS427" s="109"/>
      <c r="AT427" s="109"/>
      <c r="AU427" s="109"/>
      <c r="AV427" s="109"/>
      <c r="AW427" s="109"/>
      <c r="AX427" s="109"/>
      <c r="AY427" s="109"/>
      <c r="AZ427" s="109"/>
      <c r="BA427" s="109"/>
      <c r="BB427" s="109"/>
      <c r="BC427" s="109"/>
      <c r="BD427" s="109"/>
      <c r="BE427" s="109"/>
      <c r="BF427" s="109"/>
      <c r="BG427" s="109"/>
      <c r="BH427" s="109"/>
      <c r="BI427" s="109"/>
      <c r="BJ427" s="109"/>
      <c r="BK427" s="109"/>
      <c r="BL427" s="109"/>
      <c r="BM427" s="109"/>
      <c r="BN427" s="109"/>
      <c r="BO427" s="109"/>
      <c r="BP427" s="109"/>
      <c r="BQ427" s="109"/>
      <c r="BR427" s="109"/>
      <c r="BS427" s="109"/>
      <c r="BT427" s="109"/>
      <c r="BU427" s="109"/>
    </row>
    <row r="428" spans="41:73" x14ac:dyDescent="0.35">
      <c r="AO428" s="109"/>
      <c r="AP428" s="109"/>
      <c r="AQ428" s="109"/>
      <c r="AR428" s="109"/>
      <c r="AS428" s="109"/>
      <c r="AT428" s="109"/>
      <c r="AU428" s="109"/>
      <c r="AV428" s="109"/>
      <c r="AW428" s="109"/>
      <c r="AX428" s="109"/>
      <c r="AY428" s="109"/>
      <c r="AZ428" s="109"/>
      <c r="BA428" s="109"/>
      <c r="BB428" s="109"/>
      <c r="BC428" s="109"/>
      <c r="BD428" s="109"/>
      <c r="BE428" s="109"/>
      <c r="BF428" s="109"/>
      <c r="BG428" s="109"/>
      <c r="BH428" s="109"/>
      <c r="BI428" s="109"/>
      <c r="BJ428" s="109"/>
      <c r="BK428" s="109"/>
      <c r="BL428" s="109"/>
      <c r="BM428" s="109"/>
      <c r="BN428" s="109"/>
      <c r="BO428" s="109"/>
      <c r="BP428" s="109"/>
      <c r="BQ428" s="109"/>
      <c r="BR428" s="109"/>
      <c r="BS428" s="109"/>
      <c r="BT428" s="109"/>
      <c r="BU428" s="109"/>
    </row>
    <row r="429" spans="41:73" x14ac:dyDescent="0.35">
      <c r="AO429" s="109"/>
      <c r="AP429" s="109"/>
      <c r="AQ429" s="109"/>
      <c r="AR429" s="109"/>
      <c r="AS429" s="109"/>
      <c r="AT429" s="109"/>
      <c r="AU429" s="109"/>
      <c r="AV429" s="109"/>
      <c r="AW429" s="109"/>
      <c r="AX429" s="109"/>
      <c r="AY429" s="109"/>
      <c r="AZ429" s="109"/>
      <c r="BA429" s="109"/>
      <c r="BB429" s="109"/>
      <c r="BC429" s="109"/>
      <c r="BD429" s="109"/>
      <c r="BE429" s="109"/>
      <c r="BF429" s="109"/>
      <c r="BG429" s="109"/>
      <c r="BH429" s="109"/>
      <c r="BI429" s="109"/>
      <c r="BJ429" s="109"/>
      <c r="BK429" s="109"/>
      <c r="BL429" s="109"/>
      <c r="BM429" s="109"/>
      <c r="BN429" s="109"/>
      <c r="BO429" s="109"/>
      <c r="BP429" s="109"/>
      <c r="BQ429" s="109"/>
      <c r="BR429" s="109"/>
      <c r="BS429" s="109"/>
      <c r="BT429" s="109"/>
      <c r="BU429" s="109"/>
    </row>
    <row r="430" spans="41:73" x14ac:dyDescent="0.35">
      <c r="AO430" s="109"/>
      <c r="AP430" s="109"/>
      <c r="AQ430" s="109"/>
      <c r="AR430" s="109"/>
      <c r="AS430" s="109"/>
      <c r="AT430" s="109"/>
      <c r="AU430" s="109"/>
      <c r="AV430" s="109"/>
      <c r="AW430" s="109"/>
      <c r="AX430" s="109"/>
      <c r="AY430" s="109"/>
      <c r="AZ430" s="109"/>
      <c r="BA430" s="109"/>
      <c r="BB430" s="109"/>
      <c r="BC430" s="109"/>
      <c r="BD430" s="109"/>
      <c r="BE430" s="109"/>
      <c r="BF430" s="109"/>
      <c r="BG430" s="109"/>
      <c r="BH430" s="109"/>
      <c r="BI430" s="109"/>
      <c r="BJ430" s="109"/>
      <c r="BK430" s="109"/>
      <c r="BL430" s="109"/>
      <c r="BM430" s="109"/>
      <c r="BN430" s="109"/>
      <c r="BO430" s="109"/>
      <c r="BP430" s="109"/>
      <c r="BQ430" s="109"/>
      <c r="BR430" s="109"/>
      <c r="BS430" s="109"/>
      <c r="BT430" s="109"/>
      <c r="BU430" s="109"/>
    </row>
    <row r="431" spans="41:73" x14ac:dyDescent="0.35">
      <c r="AO431" s="109"/>
      <c r="AP431" s="109"/>
      <c r="AQ431" s="109"/>
      <c r="AR431" s="109"/>
      <c r="AS431" s="109"/>
      <c r="AT431" s="109"/>
      <c r="AU431" s="109"/>
      <c r="AV431" s="109"/>
      <c r="AW431" s="109"/>
      <c r="AX431" s="109"/>
      <c r="AY431" s="109"/>
      <c r="AZ431" s="109"/>
      <c r="BA431" s="109"/>
      <c r="BB431" s="109"/>
      <c r="BC431" s="109"/>
      <c r="BD431" s="109"/>
      <c r="BE431" s="109"/>
      <c r="BF431" s="109"/>
      <c r="BG431" s="109"/>
      <c r="BH431" s="109"/>
      <c r="BI431" s="109"/>
      <c r="BJ431" s="109"/>
      <c r="BK431" s="109"/>
      <c r="BL431" s="109"/>
      <c r="BM431" s="109"/>
      <c r="BN431" s="109"/>
      <c r="BO431" s="109"/>
      <c r="BP431" s="109"/>
      <c r="BQ431" s="109"/>
      <c r="BR431" s="109"/>
      <c r="BS431" s="109"/>
      <c r="BT431" s="109"/>
      <c r="BU431" s="109"/>
    </row>
    <row r="432" spans="41:73" x14ac:dyDescent="0.35">
      <c r="AO432" s="109"/>
      <c r="AP432" s="109"/>
      <c r="AQ432" s="109"/>
      <c r="AR432" s="109"/>
      <c r="AS432" s="109"/>
      <c r="AT432" s="109"/>
      <c r="AU432" s="109"/>
      <c r="AV432" s="109"/>
      <c r="AW432" s="109"/>
      <c r="AX432" s="109"/>
      <c r="AY432" s="109"/>
      <c r="AZ432" s="109"/>
      <c r="BA432" s="109"/>
      <c r="BB432" s="109"/>
      <c r="BC432" s="109"/>
      <c r="BD432" s="109"/>
      <c r="BE432" s="109"/>
      <c r="BF432" s="109"/>
      <c r="BG432" s="109"/>
      <c r="BH432" s="109"/>
      <c r="BI432" s="109"/>
      <c r="BJ432" s="109"/>
      <c r="BK432" s="109"/>
      <c r="BL432" s="109"/>
      <c r="BM432" s="109"/>
      <c r="BN432" s="109"/>
      <c r="BO432" s="109"/>
      <c r="BP432" s="109"/>
      <c r="BQ432" s="109"/>
      <c r="BR432" s="109"/>
      <c r="BS432" s="109"/>
      <c r="BT432" s="109"/>
      <c r="BU432" s="109"/>
    </row>
    <row r="433" spans="41:73" x14ac:dyDescent="0.35">
      <c r="AO433" s="109"/>
      <c r="AP433" s="109"/>
      <c r="AQ433" s="109"/>
      <c r="AR433" s="109"/>
      <c r="AS433" s="109"/>
      <c r="AT433" s="109"/>
      <c r="AU433" s="109"/>
      <c r="AV433" s="109"/>
      <c r="AW433" s="109"/>
      <c r="AX433" s="109"/>
      <c r="AY433" s="109"/>
      <c r="AZ433" s="109"/>
      <c r="BA433" s="109"/>
      <c r="BB433" s="109"/>
      <c r="BC433" s="109"/>
      <c r="BD433" s="109"/>
      <c r="BE433" s="109"/>
      <c r="BF433" s="109"/>
      <c r="BG433" s="109"/>
      <c r="BH433" s="109"/>
      <c r="BI433" s="109"/>
      <c r="BJ433" s="109"/>
      <c r="BK433" s="109"/>
      <c r="BL433" s="109"/>
      <c r="BM433" s="109"/>
      <c r="BN433" s="109"/>
      <c r="BO433" s="109"/>
      <c r="BP433" s="109"/>
      <c r="BQ433" s="109"/>
      <c r="BR433" s="109"/>
      <c r="BS433" s="109"/>
      <c r="BT433" s="109"/>
      <c r="BU433" s="109"/>
    </row>
    <row r="434" spans="41:73" x14ac:dyDescent="0.35">
      <c r="AO434" s="109"/>
      <c r="AP434" s="109"/>
      <c r="AQ434" s="109"/>
      <c r="AR434" s="109"/>
      <c r="AS434" s="109"/>
      <c r="AT434" s="109"/>
      <c r="AU434" s="109"/>
      <c r="AV434" s="109"/>
      <c r="AW434" s="109"/>
      <c r="AX434" s="109"/>
      <c r="AY434" s="109"/>
      <c r="AZ434" s="109"/>
      <c r="BA434" s="109"/>
      <c r="BB434" s="109"/>
      <c r="BC434" s="109"/>
      <c r="BD434" s="109"/>
      <c r="BE434" s="109"/>
      <c r="BF434" s="109"/>
      <c r="BG434" s="109"/>
      <c r="BH434" s="109"/>
      <c r="BI434" s="109"/>
      <c r="BJ434" s="109"/>
      <c r="BK434" s="109"/>
      <c r="BL434" s="109"/>
      <c r="BM434" s="109"/>
      <c r="BN434" s="109"/>
      <c r="BO434" s="109"/>
      <c r="BP434" s="109"/>
      <c r="BQ434" s="109"/>
      <c r="BR434" s="109"/>
      <c r="BS434" s="109"/>
      <c r="BT434" s="109"/>
      <c r="BU434" s="109"/>
    </row>
    <row r="435" spans="41:73" x14ac:dyDescent="0.35">
      <c r="AO435" s="109"/>
      <c r="AP435" s="109"/>
      <c r="AQ435" s="109"/>
      <c r="AR435" s="109"/>
      <c r="AS435" s="109"/>
      <c r="AT435" s="109"/>
      <c r="AU435" s="109"/>
      <c r="AV435" s="109"/>
      <c r="AW435" s="109"/>
      <c r="AX435" s="109"/>
      <c r="AY435" s="109"/>
      <c r="AZ435" s="109"/>
      <c r="BA435" s="109"/>
      <c r="BB435" s="109"/>
      <c r="BC435" s="109"/>
      <c r="BD435" s="109"/>
      <c r="BE435" s="109"/>
      <c r="BF435" s="109"/>
      <c r="BG435" s="109"/>
      <c r="BH435" s="109"/>
      <c r="BI435" s="109"/>
      <c r="BJ435" s="109"/>
      <c r="BK435" s="109"/>
      <c r="BL435" s="109"/>
      <c r="BM435" s="109"/>
      <c r="BN435" s="109"/>
      <c r="BO435" s="109"/>
      <c r="BP435" s="109"/>
      <c r="BQ435" s="109"/>
      <c r="BR435" s="109"/>
      <c r="BS435" s="109"/>
      <c r="BT435" s="109"/>
      <c r="BU435" s="109"/>
    </row>
    <row r="436" spans="41:73" x14ac:dyDescent="0.35">
      <c r="AO436" s="109"/>
      <c r="AP436" s="109"/>
      <c r="AQ436" s="109"/>
      <c r="AR436" s="109"/>
      <c r="AS436" s="109"/>
      <c r="AT436" s="109"/>
      <c r="AU436" s="109"/>
      <c r="AV436" s="109"/>
      <c r="AW436" s="109"/>
      <c r="AX436" s="109"/>
      <c r="AY436" s="109"/>
      <c r="AZ436" s="109"/>
      <c r="BA436" s="109"/>
      <c r="BB436" s="109"/>
      <c r="BC436" s="109"/>
      <c r="BD436" s="109"/>
      <c r="BE436" s="109"/>
      <c r="BF436" s="109"/>
      <c r="BG436" s="109"/>
      <c r="BH436" s="109"/>
      <c r="BI436" s="109"/>
      <c r="BJ436" s="109"/>
      <c r="BK436" s="109"/>
      <c r="BL436" s="109"/>
      <c r="BM436" s="109"/>
      <c r="BN436" s="109"/>
      <c r="BO436" s="109"/>
      <c r="BP436" s="109"/>
      <c r="BQ436" s="109"/>
      <c r="BR436" s="109"/>
      <c r="BS436" s="109"/>
      <c r="BT436" s="109"/>
      <c r="BU436" s="109"/>
    </row>
  </sheetData>
  <mergeCells count="172">
    <mergeCell ref="B84:B86"/>
    <mergeCell ref="AI84:AI86"/>
    <mergeCell ref="AJ84:AJ86"/>
    <mergeCell ref="AK84:AK86"/>
    <mergeCell ref="AL84:AL86"/>
    <mergeCell ref="AM84:AM86"/>
    <mergeCell ref="B81:B83"/>
    <mergeCell ref="AI81:AI83"/>
    <mergeCell ref="AJ81:AJ83"/>
    <mergeCell ref="AK81:AK83"/>
    <mergeCell ref="AL81:AL83"/>
    <mergeCell ref="AM81:AM83"/>
    <mergeCell ref="AL54:AL56"/>
    <mergeCell ref="B72:B74"/>
    <mergeCell ref="AI72:AI74"/>
    <mergeCell ref="AJ72:AJ74"/>
    <mergeCell ref="AK72:AK74"/>
    <mergeCell ref="AL72:AL74"/>
    <mergeCell ref="B78:B80"/>
    <mergeCell ref="AI78:AI80"/>
    <mergeCell ref="AJ78:AJ80"/>
    <mergeCell ref="AK78:AK80"/>
    <mergeCell ref="AL78:AL80"/>
    <mergeCell ref="B57:B59"/>
    <mergeCell ref="AI57:AI59"/>
    <mergeCell ref="AJ57:AJ59"/>
    <mergeCell ref="AK57:AK59"/>
    <mergeCell ref="AI54:AI56"/>
    <mergeCell ref="AJ54:AJ56"/>
    <mergeCell ref="B66:B68"/>
    <mergeCell ref="AI66:AI68"/>
    <mergeCell ref="AJ66:AJ68"/>
    <mergeCell ref="AK66:AK68"/>
    <mergeCell ref="AL66:AL68"/>
    <mergeCell ref="B69:B71"/>
    <mergeCell ref="AI69:AI71"/>
    <mergeCell ref="AM18:AM20"/>
    <mergeCell ref="AK15:AK17"/>
    <mergeCell ref="G1:AM1"/>
    <mergeCell ref="AK21:AK23"/>
    <mergeCell ref="AK27:AK29"/>
    <mergeCell ref="AI45:AI47"/>
    <mergeCell ref="AJ45:AJ47"/>
    <mergeCell ref="AL4:AL5"/>
    <mergeCell ref="AL9:AL11"/>
    <mergeCell ref="AL12:AL14"/>
    <mergeCell ref="AI9:AI11"/>
    <mergeCell ref="AM39:AM41"/>
    <mergeCell ref="AM36:AM38"/>
    <mergeCell ref="AJ21:AJ23"/>
    <mergeCell ref="AJ18:AJ20"/>
    <mergeCell ref="AM30:AM32"/>
    <mergeCell ref="AM24:AM26"/>
    <mergeCell ref="AM27:AM29"/>
    <mergeCell ref="AL36:AL38"/>
    <mergeCell ref="AM12:AM14"/>
    <mergeCell ref="AM33:AM35"/>
    <mergeCell ref="AM21:AM23"/>
    <mergeCell ref="AL39:AL41"/>
    <mergeCell ref="AI12:AI14"/>
    <mergeCell ref="B2:C3"/>
    <mergeCell ref="D2:X3"/>
    <mergeCell ref="Y2:AM3"/>
    <mergeCell ref="AM6:AM8"/>
    <mergeCell ref="AJ6:AJ8"/>
    <mergeCell ref="B6:B8"/>
    <mergeCell ref="AL6:AL8"/>
    <mergeCell ref="AM15:AM17"/>
    <mergeCell ref="AJ9:AJ11"/>
    <mergeCell ref="AJ12:AJ14"/>
    <mergeCell ref="AM9:AM11"/>
    <mergeCell ref="AI6:AI8"/>
    <mergeCell ref="AL15:AL17"/>
    <mergeCell ref="AJ15:AJ17"/>
    <mergeCell ref="AI4:AI5"/>
    <mergeCell ref="AI15:AI17"/>
    <mergeCell ref="B4:B5"/>
    <mergeCell ref="AJ4:AJ5"/>
    <mergeCell ref="AK4:AK5"/>
    <mergeCell ref="AM4:AM5"/>
    <mergeCell ref="AK6:AK8"/>
    <mergeCell ref="AK9:AK11"/>
    <mergeCell ref="AK12:AK14"/>
    <mergeCell ref="B9:B11"/>
    <mergeCell ref="B36:B38"/>
    <mergeCell ref="AI33:AI35"/>
    <mergeCell ref="AI36:AI38"/>
    <mergeCell ref="AJ36:AJ38"/>
    <mergeCell ref="AL30:AL32"/>
    <mergeCell ref="AK33:AK35"/>
    <mergeCell ref="AL27:AL29"/>
    <mergeCell ref="AL24:AL26"/>
    <mergeCell ref="B27:B29"/>
    <mergeCell ref="AJ24:AJ26"/>
    <mergeCell ref="B24:B26"/>
    <mergeCell ref="AJ27:AJ29"/>
    <mergeCell ref="AK24:AK26"/>
    <mergeCell ref="AI24:AI26"/>
    <mergeCell ref="AI27:AI29"/>
    <mergeCell ref="B39:B41"/>
    <mergeCell ref="AI39:AI41"/>
    <mergeCell ref="AJ39:AJ41"/>
    <mergeCell ref="AK39:AK41"/>
    <mergeCell ref="AK54:AK56"/>
    <mergeCell ref="AM75:AM77"/>
    <mergeCell ref="AM54:AM56"/>
    <mergeCell ref="B18:B20"/>
    <mergeCell ref="B15:B17"/>
    <mergeCell ref="B45:B47"/>
    <mergeCell ref="AK45:AK47"/>
    <mergeCell ref="AL45:AL47"/>
    <mergeCell ref="AK36:AK38"/>
    <mergeCell ref="B42:B44"/>
    <mergeCell ref="AI42:AI44"/>
    <mergeCell ref="AJ42:AJ44"/>
    <mergeCell ref="AK42:AK44"/>
    <mergeCell ref="AL42:AL44"/>
    <mergeCell ref="AM42:AM44"/>
    <mergeCell ref="AM45:AM47"/>
    <mergeCell ref="AJ48:AJ50"/>
    <mergeCell ref="AK48:AK50"/>
    <mergeCell ref="AL48:AL50"/>
    <mergeCell ref="AM48:AM50"/>
    <mergeCell ref="B12:B14"/>
    <mergeCell ref="B33:B35"/>
    <mergeCell ref="AL18:AL20"/>
    <mergeCell ref="AK30:AK32"/>
    <mergeCell ref="B30:B32"/>
    <mergeCell ref="AJ30:AJ32"/>
    <mergeCell ref="AI30:AI32"/>
    <mergeCell ref="AL33:AL35"/>
    <mergeCell ref="AJ33:AJ35"/>
    <mergeCell ref="B21:B23"/>
    <mergeCell ref="AI21:AI23"/>
    <mergeCell ref="AK18:AK20"/>
    <mergeCell ref="AI18:AI20"/>
    <mergeCell ref="AL21:AL23"/>
    <mergeCell ref="B48:B50"/>
    <mergeCell ref="AI48:AI50"/>
    <mergeCell ref="B60:B62"/>
    <mergeCell ref="AI60:AI62"/>
    <mergeCell ref="AJ60:AJ62"/>
    <mergeCell ref="AK60:AK62"/>
    <mergeCell ref="AL60:AL62"/>
    <mergeCell ref="AM60:AM62"/>
    <mergeCell ref="AM78:AM80"/>
    <mergeCell ref="AM72:AM74"/>
    <mergeCell ref="B51:B53"/>
    <mergeCell ref="AI51:AI53"/>
    <mergeCell ref="AJ51:AJ53"/>
    <mergeCell ref="AK51:AK53"/>
    <mergeCell ref="AL51:AL53"/>
    <mergeCell ref="B75:B77"/>
    <mergeCell ref="AI75:AI77"/>
    <mergeCell ref="AJ75:AJ77"/>
    <mergeCell ref="AK75:AK77"/>
    <mergeCell ref="AL75:AL77"/>
    <mergeCell ref="AM57:AM59"/>
    <mergeCell ref="AL57:AL59"/>
    <mergeCell ref="AM51:AM53"/>
    <mergeCell ref="B54:B56"/>
    <mergeCell ref="AJ69:AJ71"/>
    <mergeCell ref="AK69:AK71"/>
    <mergeCell ref="AL69:AL71"/>
    <mergeCell ref="AM69:AM71"/>
    <mergeCell ref="B63:B65"/>
    <mergeCell ref="AI63:AI65"/>
    <mergeCell ref="AJ63:AJ65"/>
    <mergeCell ref="AK63:AK65"/>
    <mergeCell ref="AL63:AL65"/>
    <mergeCell ref="AM63:AM65"/>
    <mergeCell ref="AM66:AM68"/>
  </mergeCells>
  <phoneticPr fontId="4" type="noConversion"/>
  <conditionalFormatting sqref="D4:AE5 AH4:AH5 D6:AH86">
    <cfRule type="expression" dxfId="160" priority="39">
      <formula>weeday(D$4,2)&gt;5</formula>
    </cfRule>
  </conditionalFormatting>
  <conditionalFormatting sqref="D4:AH86">
    <cfRule type="expression" dxfId="159" priority="6">
      <formula>WEEKDAY(D$4,2)&gt;5</formula>
    </cfRule>
  </conditionalFormatting>
  <conditionalFormatting sqref="AF4:AG5">
    <cfRule type="expression" dxfId="158" priority="33">
      <formula>WEEKDAY(#REF!,2)&gt;5</formula>
    </cfRule>
    <cfRule type="expression" dxfId="157" priority="34">
      <formula>weeday(#REF!,2)&gt;5</formula>
    </cfRule>
    <cfRule type="expression" dxfId="156" priority="35">
      <formula>weeday(#REF!,2)&gt;5</formula>
    </cfRule>
  </conditionalFormatting>
  <printOptions horizontalCentered="1"/>
  <pageMargins left="0" right="0" top="0" bottom="0" header="0" footer="0"/>
  <pageSetup paperSize="9" scale="54" orientation="landscape" r:id="rId1"/>
  <rowBreaks count="1" manualBreakCount="1">
    <brk id="3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</xdr:col>
                    <xdr:colOff>57150</xdr:colOff>
                    <xdr:row>0</xdr:row>
                    <xdr:rowOff>0</xdr:rowOff>
                  </from>
                  <to>
                    <xdr:col>3</xdr:col>
                    <xdr:colOff>419100</xdr:colOff>
                    <xdr:row>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O101"/>
  <sheetViews>
    <sheetView zoomScale="90" zoomScaleNormal="90" zoomScaleSheetLayoutView="85" workbookViewId="0">
      <pane xSplit="3" ySplit="5" topLeftCell="D27" activePane="bottomRight" state="frozen"/>
      <selection activeCell="B1" sqref="B1"/>
      <selection pane="topRight" activeCell="D1" sqref="D1"/>
      <selection pane="bottomLeft" activeCell="B6" sqref="B6"/>
      <selection pane="bottomRight" activeCell="B18" sqref="B18:B20"/>
    </sheetView>
  </sheetViews>
  <sheetFormatPr defaultColWidth="9" defaultRowHeight="16" x14ac:dyDescent="0.35"/>
  <cols>
    <col min="1" max="1" width="9.75" style="106" customWidth="1"/>
    <col min="2" max="2" width="10.25" style="65" customWidth="1"/>
    <col min="3" max="3" width="7.25" style="4" customWidth="1"/>
    <col min="4" max="7" width="5.83203125" style="120" customWidth="1"/>
    <col min="8" max="8" width="5.75" style="120" customWidth="1"/>
    <col min="9" max="34" width="5.83203125" style="120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106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223" t="s">
        <v>373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5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8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107"/>
      <c r="B4" s="146" t="s">
        <v>2</v>
      </c>
      <c r="C4" s="83" t="s">
        <v>257</v>
      </c>
      <c r="D4" s="113">
        <f>DATE(B1,E1,1)</f>
        <v>45292</v>
      </c>
      <c r="E4" s="113">
        <f t="shared" ref="E4:AH4" si="0">D4+1</f>
        <v>45293</v>
      </c>
      <c r="F4" s="113">
        <f t="shared" si="0"/>
        <v>45294</v>
      </c>
      <c r="G4" s="113">
        <f t="shared" si="0"/>
        <v>45295</v>
      </c>
      <c r="H4" s="113">
        <f t="shared" si="0"/>
        <v>45296</v>
      </c>
      <c r="I4" s="113">
        <f t="shared" si="0"/>
        <v>45297</v>
      </c>
      <c r="J4" s="113">
        <f t="shared" si="0"/>
        <v>45298</v>
      </c>
      <c r="K4" s="113">
        <f t="shared" si="0"/>
        <v>45299</v>
      </c>
      <c r="L4" s="113">
        <f t="shared" si="0"/>
        <v>45300</v>
      </c>
      <c r="M4" s="113">
        <f t="shared" si="0"/>
        <v>45301</v>
      </c>
      <c r="N4" s="113">
        <f t="shared" si="0"/>
        <v>45302</v>
      </c>
      <c r="O4" s="113">
        <f t="shared" si="0"/>
        <v>45303</v>
      </c>
      <c r="P4" s="113">
        <f t="shared" si="0"/>
        <v>45304</v>
      </c>
      <c r="Q4" s="113">
        <f t="shared" si="0"/>
        <v>45305</v>
      </c>
      <c r="R4" s="113">
        <f t="shared" si="0"/>
        <v>45306</v>
      </c>
      <c r="S4" s="113">
        <f t="shared" si="0"/>
        <v>45307</v>
      </c>
      <c r="T4" s="113">
        <f t="shared" si="0"/>
        <v>45308</v>
      </c>
      <c r="U4" s="113">
        <f t="shared" si="0"/>
        <v>45309</v>
      </c>
      <c r="V4" s="113">
        <f t="shared" si="0"/>
        <v>45310</v>
      </c>
      <c r="W4" s="113">
        <f t="shared" si="0"/>
        <v>45311</v>
      </c>
      <c r="X4" s="113">
        <f t="shared" si="0"/>
        <v>45312</v>
      </c>
      <c r="Y4" s="113">
        <f t="shared" si="0"/>
        <v>45313</v>
      </c>
      <c r="Z4" s="113">
        <f t="shared" si="0"/>
        <v>45314</v>
      </c>
      <c r="AA4" s="113">
        <f t="shared" si="0"/>
        <v>45315</v>
      </c>
      <c r="AB4" s="113">
        <f t="shared" si="0"/>
        <v>45316</v>
      </c>
      <c r="AC4" s="113">
        <f t="shared" si="0"/>
        <v>45317</v>
      </c>
      <c r="AD4" s="113">
        <f t="shared" si="0"/>
        <v>45318</v>
      </c>
      <c r="AE4" s="113">
        <f t="shared" si="0"/>
        <v>45319</v>
      </c>
      <c r="AF4" s="113">
        <f t="shared" si="0"/>
        <v>45320</v>
      </c>
      <c r="AG4" s="113">
        <f t="shared" si="0"/>
        <v>45321</v>
      </c>
      <c r="AH4" s="113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A5" s="108"/>
      <c r="B5" s="148"/>
      <c r="C5" s="86" t="s">
        <v>258</v>
      </c>
      <c r="D5" s="114">
        <f t="shared" ref="D5:AH5" si="1">D4</f>
        <v>45292</v>
      </c>
      <c r="E5" s="114">
        <f t="shared" si="1"/>
        <v>45293</v>
      </c>
      <c r="F5" s="114">
        <f t="shared" si="1"/>
        <v>45294</v>
      </c>
      <c r="G5" s="114">
        <f t="shared" si="1"/>
        <v>45295</v>
      </c>
      <c r="H5" s="114">
        <f t="shared" si="1"/>
        <v>45296</v>
      </c>
      <c r="I5" s="114">
        <f t="shared" si="1"/>
        <v>45297</v>
      </c>
      <c r="J5" s="114">
        <f t="shared" si="1"/>
        <v>45298</v>
      </c>
      <c r="K5" s="114">
        <f t="shared" si="1"/>
        <v>45299</v>
      </c>
      <c r="L5" s="114">
        <f t="shared" si="1"/>
        <v>45300</v>
      </c>
      <c r="M5" s="114">
        <f t="shared" si="1"/>
        <v>45301</v>
      </c>
      <c r="N5" s="114">
        <f t="shared" si="1"/>
        <v>45302</v>
      </c>
      <c r="O5" s="114">
        <f t="shared" si="1"/>
        <v>45303</v>
      </c>
      <c r="P5" s="114">
        <f t="shared" si="1"/>
        <v>45304</v>
      </c>
      <c r="Q5" s="114">
        <f t="shared" si="1"/>
        <v>45305</v>
      </c>
      <c r="R5" s="114">
        <f t="shared" si="1"/>
        <v>45306</v>
      </c>
      <c r="S5" s="114">
        <f t="shared" si="1"/>
        <v>45307</v>
      </c>
      <c r="T5" s="114">
        <f t="shared" si="1"/>
        <v>45308</v>
      </c>
      <c r="U5" s="114">
        <f t="shared" si="1"/>
        <v>45309</v>
      </c>
      <c r="V5" s="114">
        <f t="shared" si="1"/>
        <v>45310</v>
      </c>
      <c r="W5" s="114">
        <f t="shared" si="1"/>
        <v>45311</v>
      </c>
      <c r="X5" s="114">
        <f t="shared" si="1"/>
        <v>45312</v>
      </c>
      <c r="Y5" s="114">
        <f t="shared" si="1"/>
        <v>45313</v>
      </c>
      <c r="Z5" s="114">
        <f t="shared" si="1"/>
        <v>45314</v>
      </c>
      <c r="AA5" s="114">
        <f t="shared" si="1"/>
        <v>45315</v>
      </c>
      <c r="AB5" s="114">
        <f t="shared" si="1"/>
        <v>45316</v>
      </c>
      <c r="AC5" s="114">
        <f t="shared" si="1"/>
        <v>45317</v>
      </c>
      <c r="AD5" s="114">
        <f t="shared" si="1"/>
        <v>45318</v>
      </c>
      <c r="AE5" s="114">
        <f t="shared" si="1"/>
        <v>45319</v>
      </c>
      <c r="AF5" s="114">
        <f t="shared" si="1"/>
        <v>45320</v>
      </c>
      <c r="AG5" s="114">
        <f t="shared" si="1"/>
        <v>45321</v>
      </c>
      <c r="AH5" s="114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106" t="s">
        <v>290</v>
      </c>
      <c r="B6" s="146" t="s">
        <v>365</v>
      </c>
      <c r="C6" s="42" t="s">
        <v>7</v>
      </c>
      <c r="D6" s="43" t="s">
        <v>766</v>
      </c>
      <c r="E6" s="43">
        <v>4</v>
      </c>
      <c r="F6" s="115">
        <v>2.5</v>
      </c>
      <c r="G6" s="115">
        <v>4</v>
      </c>
      <c r="H6" s="115">
        <v>4</v>
      </c>
      <c r="I6" s="115">
        <v>4</v>
      </c>
      <c r="J6" s="115">
        <v>4</v>
      </c>
      <c r="K6" s="115">
        <v>3</v>
      </c>
      <c r="L6" s="115">
        <v>4</v>
      </c>
      <c r="M6" s="115">
        <v>4</v>
      </c>
      <c r="N6" s="115">
        <v>4</v>
      </c>
      <c r="O6" s="115">
        <v>4</v>
      </c>
      <c r="P6" s="115">
        <v>4</v>
      </c>
      <c r="Q6" s="115">
        <v>4</v>
      </c>
      <c r="R6" s="115">
        <v>4</v>
      </c>
      <c r="S6" s="115">
        <v>4</v>
      </c>
      <c r="T6" s="115">
        <v>4</v>
      </c>
      <c r="U6" s="115">
        <v>4</v>
      </c>
      <c r="V6" s="115">
        <v>4</v>
      </c>
      <c r="W6" s="115">
        <v>4</v>
      </c>
      <c r="X6" s="115">
        <v>3</v>
      </c>
      <c r="Y6" s="115">
        <v>4</v>
      </c>
      <c r="Z6" s="115">
        <v>4</v>
      </c>
      <c r="AA6" s="115">
        <v>4</v>
      </c>
      <c r="AB6" s="115">
        <v>4</v>
      </c>
      <c r="AC6" s="115">
        <v>4</v>
      </c>
      <c r="AD6" s="115">
        <v>4</v>
      </c>
      <c r="AE6" s="115">
        <v>4</v>
      </c>
      <c r="AF6" s="115">
        <v>4</v>
      </c>
      <c r="AG6" s="115">
        <v>3.5</v>
      </c>
      <c r="AH6" s="115">
        <v>3.5</v>
      </c>
      <c r="AI6" s="140"/>
      <c r="AJ6" s="134">
        <f t="shared" ref="AJ6" si="2">SUM(D6:H7,K6:O7,R6:V7,Y6:AC7,AF6:AH7)/8</f>
        <v>21.5</v>
      </c>
      <c r="AK6" s="134">
        <f t="shared" ref="AK6" si="3">SUM(D8:H8,K8:O8,R8:V8,Y8:AC8,AF8:AH8)/8</f>
        <v>9.625</v>
      </c>
      <c r="AL6" s="134">
        <f>SUM(I6:J8,P6:Q8,W6:X8,AD6:AE8)/8</f>
        <v>10.375</v>
      </c>
      <c r="AM6" s="134">
        <f t="shared" ref="AM6" si="4">ROUND(SUM(D6:AI8)/8,2)</f>
        <v>41.5</v>
      </c>
    </row>
    <row r="7" spans="1:39" ht="30" customHeight="1" x14ac:dyDescent="0.25">
      <c r="A7" s="106" t="s">
        <v>290</v>
      </c>
      <c r="B7" s="147"/>
      <c r="C7" s="42" t="s">
        <v>8</v>
      </c>
      <c r="D7" s="43" t="s">
        <v>766</v>
      </c>
      <c r="E7" s="43">
        <v>4</v>
      </c>
      <c r="F7" s="115">
        <v>4</v>
      </c>
      <c r="G7" s="115">
        <v>3.5</v>
      </c>
      <c r="H7" s="115">
        <v>4</v>
      </c>
      <c r="I7" s="115">
        <v>4</v>
      </c>
      <c r="J7" s="115">
        <v>4</v>
      </c>
      <c r="K7" s="115">
        <v>4</v>
      </c>
      <c r="L7" s="115">
        <v>4</v>
      </c>
      <c r="M7" s="115">
        <v>4</v>
      </c>
      <c r="N7" s="115">
        <v>4</v>
      </c>
      <c r="O7" s="115">
        <v>4</v>
      </c>
      <c r="P7" s="115">
        <v>4</v>
      </c>
      <c r="Q7" s="115">
        <v>4</v>
      </c>
      <c r="R7" s="115">
        <v>4</v>
      </c>
      <c r="S7" s="115">
        <v>4</v>
      </c>
      <c r="T7" s="115">
        <v>4</v>
      </c>
      <c r="U7" s="115">
        <v>4</v>
      </c>
      <c r="V7" s="115">
        <v>4</v>
      </c>
      <c r="W7" s="115">
        <v>4</v>
      </c>
      <c r="X7" s="115">
        <v>4</v>
      </c>
      <c r="Y7" s="115">
        <v>4</v>
      </c>
      <c r="Z7" s="115">
        <v>4</v>
      </c>
      <c r="AA7" s="115">
        <v>4</v>
      </c>
      <c r="AB7" s="115">
        <v>4</v>
      </c>
      <c r="AC7" s="115">
        <v>4</v>
      </c>
      <c r="AD7" s="115">
        <v>4</v>
      </c>
      <c r="AE7" s="115">
        <v>4</v>
      </c>
      <c r="AF7" s="115">
        <v>4</v>
      </c>
      <c r="AG7" s="115">
        <v>4</v>
      </c>
      <c r="AH7" s="115">
        <v>4</v>
      </c>
      <c r="AI7" s="141"/>
      <c r="AJ7" s="135"/>
      <c r="AK7" s="135"/>
      <c r="AL7" s="135"/>
      <c r="AM7" s="135"/>
    </row>
    <row r="8" spans="1:39" ht="30" customHeight="1" x14ac:dyDescent="0.25">
      <c r="A8" s="106" t="s">
        <v>290</v>
      </c>
      <c r="B8" s="148"/>
      <c r="C8" s="44" t="s">
        <v>4</v>
      </c>
      <c r="D8" s="44" t="s">
        <v>766</v>
      </c>
      <c r="E8" s="44">
        <v>4</v>
      </c>
      <c r="F8" s="116">
        <v>4</v>
      </c>
      <c r="G8" s="116">
        <v>0.5</v>
      </c>
      <c r="H8" s="116">
        <v>0.5</v>
      </c>
      <c r="I8" s="116">
        <v>4</v>
      </c>
      <c r="J8" s="116">
        <v>5</v>
      </c>
      <c r="K8" s="116">
        <v>3</v>
      </c>
      <c r="L8" s="116">
        <v>4</v>
      </c>
      <c r="M8" s="116">
        <v>4</v>
      </c>
      <c r="N8" s="116">
        <v>4</v>
      </c>
      <c r="O8" s="116">
        <v>4</v>
      </c>
      <c r="P8" s="116">
        <v>0.5</v>
      </c>
      <c r="Q8" s="116">
        <v>0.5</v>
      </c>
      <c r="R8" s="116">
        <v>4</v>
      </c>
      <c r="S8" s="116">
        <v>3</v>
      </c>
      <c r="T8" s="116">
        <v>4.5</v>
      </c>
      <c r="U8" s="116">
        <v>4</v>
      </c>
      <c r="V8" s="116">
        <v>4</v>
      </c>
      <c r="W8" s="116">
        <v>5</v>
      </c>
      <c r="X8" s="116">
        <v>0.5</v>
      </c>
      <c r="Y8" s="116">
        <v>5</v>
      </c>
      <c r="Z8" s="116">
        <v>5</v>
      </c>
      <c r="AA8" s="116">
        <v>0.5</v>
      </c>
      <c r="AB8" s="116">
        <v>4</v>
      </c>
      <c r="AC8" s="116">
        <v>6</v>
      </c>
      <c r="AD8" s="116">
        <v>4</v>
      </c>
      <c r="AE8" s="116">
        <v>0.5</v>
      </c>
      <c r="AF8" s="116">
        <v>3</v>
      </c>
      <c r="AG8" s="116">
        <v>3</v>
      </c>
      <c r="AH8" s="116">
        <v>3</v>
      </c>
      <c r="AI8" s="142"/>
      <c r="AJ8" s="136"/>
      <c r="AK8" s="136"/>
      <c r="AL8" s="136"/>
      <c r="AM8" s="136"/>
    </row>
    <row r="9" spans="1:39" ht="30" customHeight="1" x14ac:dyDescent="0.25">
      <c r="A9" s="109">
        <v>2309064</v>
      </c>
      <c r="B9" s="143" t="s">
        <v>453</v>
      </c>
      <c r="C9" s="42" t="s">
        <v>7</v>
      </c>
      <c r="D9" s="43" t="s">
        <v>766</v>
      </c>
      <c r="E9" s="43" t="s">
        <v>768</v>
      </c>
      <c r="F9" s="43" t="s">
        <v>768</v>
      </c>
      <c r="G9" s="115" t="s">
        <v>768</v>
      </c>
      <c r="H9" s="43" t="s">
        <v>768</v>
      </c>
      <c r="I9" s="115">
        <v>4</v>
      </c>
      <c r="J9" s="115">
        <v>4</v>
      </c>
      <c r="K9" s="115">
        <v>4</v>
      </c>
      <c r="L9" s="115">
        <v>4</v>
      </c>
      <c r="M9" s="115">
        <v>4</v>
      </c>
      <c r="N9" s="115">
        <v>4</v>
      </c>
      <c r="O9" s="115">
        <v>4</v>
      </c>
      <c r="P9" s="115">
        <v>4</v>
      </c>
      <c r="Q9" s="115">
        <v>4</v>
      </c>
      <c r="R9" s="115">
        <v>4</v>
      </c>
      <c r="S9" s="115">
        <v>4</v>
      </c>
      <c r="T9" s="115">
        <v>4</v>
      </c>
      <c r="U9" s="115">
        <v>4</v>
      </c>
      <c r="V9" s="115">
        <v>4</v>
      </c>
      <c r="W9" s="115">
        <v>4</v>
      </c>
      <c r="X9" s="115">
        <v>4</v>
      </c>
      <c r="Y9" s="115">
        <v>4</v>
      </c>
      <c r="Z9" s="115">
        <v>4</v>
      </c>
      <c r="AA9" s="115">
        <v>4</v>
      </c>
      <c r="AB9" s="115">
        <v>4</v>
      </c>
      <c r="AC9" s="115">
        <v>4</v>
      </c>
      <c r="AD9" s="115">
        <v>4</v>
      </c>
      <c r="AE9" s="115">
        <v>4</v>
      </c>
      <c r="AF9" s="115">
        <v>4</v>
      </c>
      <c r="AG9" s="115" t="s">
        <v>898</v>
      </c>
      <c r="AH9" s="115">
        <v>0</v>
      </c>
      <c r="AI9" s="140"/>
      <c r="AJ9" s="134">
        <f t="shared" ref="AJ9" si="5">SUM(D9:H10,K9:O10,R9:V10,Y9:AC10,AF9:AH10)/8</f>
        <v>16.5</v>
      </c>
      <c r="AK9" s="134">
        <f t="shared" ref="AK9" si="6">SUM(D11:H11,K11:O11,R11:V11,Y11:AC11,AF11:AH11)/8</f>
        <v>6.8125</v>
      </c>
      <c r="AL9" s="134">
        <f t="shared" ref="AL9" si="7">SUM(I9:J11,P9:Q11,W9:X11,AD9:AE11)/8</f>
        <v>10.375</v>
      </c>
      <c r="AM9" s="134">
        <f t="shared" ref="AM9" si="8">ROUND(SUM(D9:AI11)/8,2)</f>
        <v>33.69</v>
      </c>
    </row>
    <row r="10" spans="1:39" ht="30" customHeight="1" x14ac:dyDescent="0.25">
      <c r="A10" s="109">
        <v>2309064</v>
      </c>
      <c r="B10" s="147"/>
      <c r="C10" s="42" t="s">
        <v>8</v>
      </c>
      <c r="D10" s="43" t="s">
        <v>766</v>
      </c>
      <c r="E10" s="43" t="s">
        <v>768</v>
      </c>
      <c r="F10" s="43" t="s">
        <v>768</v>
      </c>
      <c r="G10" s="115" t="s">
        <v>768</v>
      </c>
      <c r="H10" s="115" t="s">
        <v>768</v>
      </c>
      <c r="I10" s="115">
        <v>4</v>
      </c>
      <c r="J10" s="115">
        <v>4</v>
      </c>
      <c r="K10" s="115">
        <v>4</v>
      </c>
      <c r="L10" s="115">
        <v>4</v>
      </c>
      <c r="M10" s="115">
        <v>4</v>
      </c>
      <c r="N10" s="115">
        <v>4</v>
      </c>
      <c r="O10" s="115">
        <v>4</v>
      </c>
      <c r="P10" s="115">
        <v>4</v>
      </c>
      <c r="Q10" s="115">
        <v>4</v>
      </c>
      <c r="R10" s="115">
        <v>4</v>
      </c>
      <c r="S10" s="115">
        <v>4</v>
      </c>
      <c r="T10" s="115">
        <v>4</v>
      </c>
      <c r="U10" s="115">
        <v>4</v>
      </c>
      <c r="V10" s="115">
        <v>4</v>
      </c>
      <c r="W10" s="115">
        <v>4</v>
      </c>
      <c r="X10" s="115">
        <v>4</v>
      </c>
      <c r="Y10" s="115">
        <v>4</v>
      </c>
      <c r="Z10" s="115">
        <v>4</v>
      </c>
      <c r="AA10" s="115">
        <v>4</v>
      </c>
      <c r="AB10" s="115">
        <v>4</v>
      </c>
      <c r="AC10" s="115">
        <v>4</v>
      </c>
      <c r="AD10" s="115">
        <v>4</v>
      </c>
      <c r="AE10" s="115">
        <v>4</v>
      </c>
      <c r="AF10" s="115">
        <v>4</v>
      </c>
      <c r="AG10" s="115" t="s">
        <v>898</v>
      </c>
      <c r="AH10" s="115">
        <v>4</v>
      </c>
      <c r="AI10" s="141"/>
      <c r="AJ10" s="135"/>
      <c r="AK10" s="135"/>
      <c r="AL10" s="135"/>
      <c r="AM10" s="135"/>
    </row>
    <row r="11" spans="1:39" ht="30" customHeight="1" x14ac:dyDescent="0.25">
      <c r="A11" s="109">
        <v>2309064</v>
      </c>
      <c r="B11" s="148"/>
      <c r="C11" s="44" t="s">
        <v>4</v>
      </c>
      <c r="D11" s="44" t="s">
        <v>766</v>
      </c>
      <c r="E11" s="44" t="s">
        <v>768</v>
      </c>
      <c r="F11" s="44" t="s">
        <v>768</v>
      </c>
      <c r="G11" s="116" t="s">
        <v>768</v>
      </c>
      <c r="H11" s="116" t="s">
        <v>768</v>
      </c>
      <c r="I11" s="116">
        <v>0.5</v>
      </c>
      <c r="J11" s="116">
        <v>5</v>
      </c>
      <c r="K11" s="116">
        <v>3</v>
      </c>
      <c r="L11" s="116">
        <v>0.5</v>
      </c>
      <c r="M11" s="116">
        <v>6</v>
      </c>
      <c r="N11" s="116">
        <v>5</v>
      </c>
      <c r="O11" s="116">
        <v>5</v>
      </c>
      <c r="P11" s="116">
        <v>5</v>
      </c>
      <c r="Q11" s="116">
        <v>0.5</v>
      </c>
      <c r="R11" s="116">
        <v>0.5</v>
      </c>
      <c r="S11" s="116">
        <v>0.5</v>
      </c>
      <c r="T11" s="116">
        <v>0.5</v>
      </c>
      <c r="U11" s="116">
        <v>4</v>
      </c>
      <c r="V11" s="116">
        <v>4</v>
      </c>
      <c r="W11" s="116">
        <v>3</v>
      </c>
      <c r="X11" s="116">
        <v>0.5</v>
      </c>
      <c r="Y11" s="116">
        <v>5</v>
      </c>
      <c r="Z11" s="116">
        <v>5</v>
      </c>
      <c r="AA11" s="116">
        <v>4</v>
      </c>
      <c r="AB11" s="116">
        <v>4</v>
      </c>
      <c r="AC11" s="116">
        <v>4</v>
      </c>
      <c r="AD11" s="116">
        <v>4</v>
      </c>
      <c r="AE11" s="116">
        <v>0.5</v>
      </c>
      <c r="AF11" s="116">
        <v>0.5</v>
      </c>
      <c r="AG11" s="116" t="s">
        <v>898</v>
      </c>
      <c r="AH11" s="116">
        <v>3</v>
      </c>
      <c r="AI11" s="142"/>
      <c r="AJ11" s="136"/>
      <c r="AK11" s="136"/>
      <c r="AL11" s="136"/>
      <c r="AM11" s="136"/>
    </row>
    <row r="12" spans="1:39" ht="30" customHeight="1" x14ac:dyDescent="0.25">
      <c r="A12" s="109">
        <v>2309494</v>
      </c>
      <c r="B12" s="143" t="s">
        <v>489</v>
      </c>
      <c r="C12" s="42" t="s">
        <v>7</v>
      </c>
      <c r="D12" s="43" t="s">
        <v>766</v>
      </c>
      <c r="E12" s="43">
        <v>4</v>
      </c>
      <c r="F12" s="43">
        <v>4</v>
      </c>
      <c r="G12" s="115">
        <v>4</v>
      </c>
      <c r="H12" s="43">
        <v>3</v>
      </c>
      <c r="I12" s="115">
        <v>4</v>
      </c>
      <c r="J12" s="115">
        <v>4</v>
      </c>
      <c r="K12" s="115">
        <v>4</v>
      </c>
      <c r="L12" s="115">
        <v>4</v>
      </c>
      <c r="M12" s="115">
        <v>4</v>
      </c>
      <c r="N12" s="115">
        <v>4</v>
      </c>
      <c r="O12" s="115">
        <v>4</v>
      </c>
      <c r="P12" s="115">
        <v>4</v>
      </c>
      <c r="Q12" s="115">
        <v>4</v>
      </c>
      <c r="R12" s="115">
        <v>4</v>
      </c>
      <c r="S12" s="115">
        <v>4</v>
      </c>
      <c r="T12" s="115">
        <v>4</v>
      </c>
      <c r="U12" s="115">
        <v>4</v>
      </c>
      <c r="V12" s="115">
        <v>4</v>
      </c>
      <c r="W12" s="115">
        <v>4</v>
      </c>
      <c r="X12" s="115">
        <v>4</v>
      </c>
      <c r="Y12" s="115">
        <v>4</v>
      </c>
      <c r="Z12" s="115">
        <v>4</v>
      </c>
      <c r="AA12" s="115">
        <v>0</v>
      </c>
      <c r="AB12" s="115">
        <v>4</v>
      </c>
      <c r="AC12" s="115">
        <v>4</v>
      </c>
      <c r="AD12" s="115">
        <v>4</v>
      </c>
      <c r="AE12" s="115">
        <v>4</v>
      </c>
      <c r="AF12" s="115">
        <v>0</v>
      </c>
      <c r="AG12" s="115">
        <v>4</v>
      </c>
      <c r="AH12" s="115">
        <v>4</v>
      </c>
      <c r="AI12" s="140"/>
      <c r="AJ12" s="134">
        <f t="shared" ref="AJ12" si="9">SUM(D12:H13,K12:O13,R12:V13,Y12:AC13,AF12:AH13)/8</f>
        <v>20.375</v>
      </c>
      <c r="AK12" s="134">
        <f t="shared" ref="AK12" si="10">SUM(D14:H14,K14:O14,R14:V14,Y14:AC14,AF14:AH14)/8</f>
        <v>7.125</v>
      </c>
      <c r="AL12" s="134">
        <f t="shared" ref="AL12" si="11">SUM(I12:J14,P12:Q14,W12:X14,AD12:AE14)/8</f>
        <v>9.625</v>
      </c>
      <c r="AM12" s="134">
        <f t="shared" ref="AM12" si="12">ROUND(SUM(D12:AI14)/8,2)</f>
        <v>37.130000000000003</v>
      </c>
    </row>
    <row r="13" spans="1:39" ht="30" customHeight="1" x14ac:dyDescent="0.25">
      <c r="A13" s="109">
        <v>2309494</v>
      </c>
      <c r="B13" s="147"/>
      <c r="C13" s="42" t="s">
        <v>8</v>
      </c>
      <c r="D13" s="43" t="s">
        <v>766</v>
      </c>
      <c r="E13" s="43">
        <v>4</v>
      </c>
      <c r="F13" s="43">
        <v>4</v>
      </c>
      <c r="G13" s="115">
        <v>4</v>
      </c>
      <c r="H13" s="115">
        <v>4</v>
      </c>
      <c r="I13" s="115">
        <v>4</v>
      </c>
      <c r="J13" s="115">
        <v>4</v>
      </c>
      <c r="K13" s="115">
        <v>4</v>
      </c>
      <c r="L13" s="115">
        <v>4</v>
      </c>
      <c r="M13" s="115">
        <v>4</v>
      </c>
      <c r="N13" s="115">
        <v>4</v>
      </c>
      <c r="O13" s="115">
        <v>4</v>
      </c>
      <c r="P13" s="115">
        <v>4</v>
      </c>
      <c r="Q13" s="115">
        <v>4</v>
      </c>
      <c r="R13" s="115">
        <v>4</v>
      </c>
      <c r="S13" s="115">
        <v>4</v>
      </c>
      <c r="T13" s="115">
        <v>4</v>
      </c>
      <c r="U13" s="115">
        <v>4</v>
      </c>
      <c r="V13" s="115">
        <v>4</v>
      </c>
      <c r="W13" s="115">
        <v>4</v>
      </c>
      <c r="X13" s="115">
        <v>4</v>
      </c>
      <c r="Y13" s="115">
        <v>4</v>
      </c>
      <c r="Z13" s="115">
        <v>4</v>
      </c>
      <c r="AA13" s="115">
        <v>4</v>
      </c>
      <c r="AB13" s="115">
        <v>4</v>
      </c>
      <c r="AC13" s="115">
        <v>4</v>
      </c>
      <c r="AD13" s="115">
        <v>4</v>
      </c>
      <c r="AE13" s="115">
        <v>4</v>
      </c>
      <c r="AF13" s="115">
        <v>0</v>
      </c>
      <c r="AG13" s="115">
        <v>4</v>
      </c>
      <c r="AH13" s="115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109">
        <v>2309494</v>
      </c>
      <c r="B14" s="148"/>
      <c r="C14" s="44" t="s">
        <v>4</v>
      </c>
      <c r="D14" s="44" t="s">
        <v>766</v>
      </c>
      <c r="E14" s="44">
        <v>0.5</v>
      </c>
      <c r="F14" s="44">
        <v>0.5</v>
      </c>
      <c r="G14" s="116">
        <v>0.5</v>
      </c>
      <c r="H14" s="116">
        <v>0.5</v>
      </c>
      <c r="I14" s="116">
        <v>0.5</v>
      </c>
      <c r="J14" s="116">
        <v>5</v>
      </c>
      <c r="K14" s="116">
        <v>3</v>
      </c>
      <c r="L14" s="116">
        <v>4</v>
      </c>
      <c r="M14" s="116">
        <v>4</v>
      </c>
      <c r="N14" s="116">
        <v>4</v>
      </c>
      <c r="O14" s="116">
        <v>0.5</v>
      </c>
      <c r="P14" s="116">
        <v>0.5</v>
      </c>
      <c r="Q14" s="116">
        <v>0.5</v>
      </c>
      <c r="R14" s="116">
        <v>0.5</v>
      </c>
      <c r="S14" s="116">
        <v>0.5</v>
      </c>
      <c r="T14" s="116">
        <v>0.5</v>
      </c>
      <c r="U14" s="116">
        <v>4</v>
      </c>
      <c r="V14" s="116">
        <v>4</v>
      </c>
      <c r="W14" s="116">
        <v>0.5</v>
      </c>
      <c r="X14" s="116">
        <v>0.5</v>
      </c>
      <c r="Y14" s="116">
        <v>5</v>
      </c>
      <c r="Z14" s="116">
        <v>5</v>
      </c>
      <c r="AA14" s="116">
        <v>4</v>
      </c>
      <c r="AB14" s="116">
        <v>4</v>
      </c>
      <c r="AC14" s="116">
        <v>6</v>
      </c>
      <c r="AD14" s="116">
        <v>5</v>
      </c>
      <c r="AE14" s="116">
        <v>0.5</v>
      </c>
      <c r="AF14" s="116">
        <v>0</v>
      </c>
      <c r="AG14" s="116">
        <v>3</v>
      </c>
      <c r="AH14" s="116">
        <v>3</v>
      </c>
      <c r="AI14" s="142"/>
      <c r="AJ14" s="136"/>
      <c r="AK14" s="136"/>
      <c r="AL14" s="136"/>
      <c r="AM14" s="136"/>
    </row>
    <row r="15" spans="1:39" ht="30" customHeight="1" x14ac:dyDescent="0.25">
      <c r="A15" s="1">
        <v>2312031</v>
      </c>
      <c r="B15" s="143" t="s">
        <v>752</v>
      </c>
      <c r="C15" s="42" t="s">
        <v>7</v>
      </c>
      <c r="D15" s="43" t="s">
        <v>766</v>
      </c>
      <c r="E15" s="43" t="s">
        <v>768</v>
      </c>
      <c r="F15" s="43" t="s">
        <v>768</v>
      </c>
      <c r="G15" s="43" t="s">
        <v>768</v>
      </c>
      <c r="H15" s="43" t="s">
        <v>768</v>
      </c>
      <c r="I15" s="43">
        <v>4</v>
      </c>
      <c r="J15" s="43" t="s">
        <v>768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115">
        <v>4</v>
      </c>
      <c r="R15" s="115">
        <v>4</v>
      </c>
      <c r="S15" s="115">
        <v>4</v>
      </c>
      <c r="T15" s="43">
        <v>4</v>
      </c>
      <c r="U15" s="115">
        <v>4</v>
      </c>
      <c r="V15" s="115">
        <v>4</v>
      </c>
      <c r="W15" s="115">
        <v>4</v>
      </c>
      <c r="X15" s="115">
        <v>4</v>
      </c>
      <c r="Y15" s="115">
        <v>4</v>
      </c>
      <c r="Z15" s="43">
        <v>4</v>
      </c>
      <c r="AA15" s="43">
        <v>4</v>
      </c>
      <c r="AB15" s="115">
        <v>4</v>
      </c>
      <c r="AC15" s="115">
        <v>4</v>
      </c>
      <c r="AD15" s="115">
        <v>4</v>
      </c>
      <c r="AE15" s="115">
        <v>4</v>
      </c>
      <c r="AF15" s="115">
        <v>4</v>
      </c>
      <c r="AG15" s="43">
        <v>4</v>
      </c>
      <c r="AH15" s="43">
        <v>0</v>
      </c>
      <c r="AI15" s="140"/>
      <c r="AJ15" s="134">
        <f t="shared" ref="AJ15" si="13">SUM(D15:H16,K15:O16,R15:V16,Y15:AC16,AF15:AH16)/8</f>
        <v>17.5</v>
      </c>
      <c r="AK15" s="134">
        <f t="shared" ref="AK15" si="14">SUM(D17:H17,K17:O17,R17:V17,Y17:AC17,AF17:AH17)/8</f>
        <v>5.9375</v>
      </c>
      <c r="AL15" s="134">
        <f t="shared" ref="AL15" si="15">SUM(I15:J17,P15:Q17,W15:X17,AD15:AE17)/8</f>
        <v>8.0625</v>
      </c>
      <c r="AM15" s="134">
        <f t="shared" ref="AM15" si="16">ROUND(SUM(D15:AI17)/8,2)</f>
        <v>31.5</v>
      </c>
    </row>
    <row r="16" spans="1:39" ht="30" customHeight="1" x14ac:dyDescent="0.25">
      <c r="A16" s="1">
        <v>2312031</v>
      </c>
      <c r="B16" s="144"/>
      <c r="C16" s="42" t="s">
        <v>8</v>
      </c>
      <c r="D16" s="43" t="s">
        <v>766</v>
      </c>
      <c r="E16" s="43" t="s">
        <v>768</v>
      </c>
      <c r="F16" s="43" t="s">
        <v>768</v>
      </c>
      <c r="G16" s="43" t="s">
        <v>768</v>
      </c>
      <c r="H16" s="115" t="s">
        <v>768</v>
      </c>
      <c r="I16" s="43">
        <v>4</v>
      </c>
      <c r="J16" s="43" t="s">
        <v>768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115">
        <v>4</v>
      </c>
      <c r="R16" s="115">
        <v>4</v>
      </c>
      <c r="S16" s="115">
        <v>4</v>
      </c>
      <c r="T16" s="43">
        <v>4</v>
      </c>
      <c r="U16" s="115">
        <v>4</v>
      </c>
      <c r="V16" s="115">
        <v>4</v>
      </c>
      <c r="W16" s="115">
        <v>4</v>
      </c>
      <c r="X16" s="115">
        <v>4</v>
      </c>
      <c r="Y16" s="115">
        <v>4</v>
      </c>
      <c r="Z16" s="43">
        <v>4</v>
      </c>
      <c r="AA16" s="43">
        <v>4</v>
      </c>
      <c r="AB16" s="115">
        <v>4</v>
      </c>
      <c r="AC16" s="115">
        <v>4</v>
      </c>
      <c r="AD16" s="115">
        <v>4</v>
      </c>
      <c r="AE16" s="115">
        <v>4</v>
      </c>
      <c r="AF16" s="115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39" ht="30" customHeight="1" x14ac:dyDescent="0.25">
      <c r="A17" s="1">
        <v>2312031</v>
      </c>
      <c r="B17" s="145"/>
      <c r="C17" s="44" t="s">
        <v>4</v>
      </c>
      <c r="D17" s="44" t="s">
        <v>766</v>
      </c>
      <c r="E17" s="44" t="s">
        <v>768</v>
      </c>
      <c r="F17" s="44" t="s">
        <v>768</v>
      </c>
      <c r="G17" s="44" t="s">
        <v>768</v>
      </c>
      <c r="H17" s="116" t="s">
        <v>768</v>
      </c>
      <c r="I17" s="44">
        <v>0.5</v>
      </c>
      <c r="J17" s="44" t="s">
        <v>768</v>
      </c>
      <c r="K17" s="44">
        <v>3</v>
      </c>
      <c r="L17" s="44">
        <v>0.5</v>
      </c>
      <c r="M17" s="44">
        <v>4</v>
      </c>
      <c r="N17" s="44">
        <v>4</v>
      </c>
      <c r="O17" s="44">
        <v>0.5</v>
      </c>
      <c r="P17" s="44">
        <v>0.5</v>
      </c>
      <c r="Q17" s="116">
        <v>0.5</v>
      </c>
      <c r="R17" s="116">
        <v>0.5</v>
      </c>
      <c r="S17" s="116">
        <v>0.5</v>
      </c>
      <c r="T17" s="44">
        <v>0.5</v>
      </c>
      <c r="U17" s="116">
        <v>4</v>
      </c>
      <c r="V17" s="116">
        <v>4</v>
      </c>
      <c r="W17" s="116">
        <v>3</v>
      </c>
      <c r="X17" s="116">
        <v>0.5</v>
      </c>
      <c r="Y17" s="116">
        <v>5</v>
      </c>
      <c r="Z17" s="44">
        <v>5</v>
      </c>
      <c r="AA17" s="44">
        <v>4</v>
      </c>
      <c r="AB17" s="116">
        <v>4</v>
      </c>
      <c r="AC17" s="116">
        <v>4</v>
      </c>
      <c r="AD17" s="116">
        <v>3</v>
      </c>
      <c r="AE17" s="116">
        <v>0.5</v>
      </c>
      <c r="AF17" s="116">
        <v>0.5</v>
      </c>
      <c r="AG17" s="44">
        <v>0.5</v>
      </c>
      <c r="AH17" s="44">
        <v>3</v>
      </c>
      <c r="AI17" s="142"/>
      <c r="AJ17" s="136"/>
      <c r="AK17" s="136"/>
      <c r="AL17" s="136"/>
      <c r="AM17" s="136"/>
    </row>
    <row r="18" spans="1:39" ht="30" customHeight="1" x14ac:dyDescent="0.25">
      <c r="A18" s="109">
        <v>2401239</v>
      </c>
      <c r="B18" s="143" t="s">
        <v>908</v>
      </c>
      <c r="C18" s="42" t="s">
        <v>7</v>
      </c>
      <c r="D18" s="43"/>
      <c r="E18" s="43"/>
      <c r="F18" s="43"/>
      <c r="G18" s="115"/>
      <c r="H18" s="43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>
        <v>4</v>
      </c>
      <c r="AH18" s="115" t="s">
        <v>898</v>
      </c>
      <c r="AI18" s="140">
        <v>7</v>
      </c>
      <c r="AJ18" s="134">
        <f t="shared" ref="AJ18" si="17">SUM(D18:H19,K18:O19,R18:V19,Y18:AC19,AF18:AH19)/8</f>
        <v>1</v>
      </c>
      <c r="AK18" s="134">
        <f t="shared" ref="AK18" si="18">SUM(D20:H20,K20:O20,R20:V20,Y20:AC20,AF20:AH20)/8</f>
        <v>6.25E-2</v>
      </c>
      <c r="AL18" s="134">
        <f t="shared" ref="AL18" si="19">SUM(I18:J20,P18:Q20,W18:X20,AD18:AE20)/8</f>
        <v>0</v>
      </c>
      <c r="AM18" s="134">
        <f t="shared" ref="AM18" si="20">ROUND(SUM(D18:AI20)/8,2)</f>
        <v>1.94</v>
      </c>
    </row>
    <row r="19" spans="1:39" ht="30" customHeight="1" x14ac:dyDescent="0.25">
      <c r="A19" s="109">
        <v>2401239</v>
      </c>
      <c r="B19" s="147"/>
      <c r="C19" s="42" t="s">
        <v>8</v>
      </c>
      <c r="D19" s="43"/>
      <c r="E19" s="43"/>
      <c r="F19" s="43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>
        <v>4</v>
      </c>
      <c r="AH19" s="115" t="s">
        <v>898</v>
      </c>
      <c r="AI19" s="141"/>
      <c r="AJ19" s="135"/>
      <c r="AK19" s="135"/>
      <c r="AL19" s="135"/>
      <c r="AM19" s="135"/>
    </row>
    <row r="20" spans="1:39" ht="30" customHeight="1" x14ac:dyDescent="0.25">
      <c r="A20" s="109">
        <v>2401239</v>
      </c>
      <c r="B20" s="148"/>
      <c r="C20" s="44" t="s">
        <v>4</v>
      </c>
      <c r="D20" s="44"/>
      <c r="E20" s="44"/>
      <c r="F20" s="44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>
        <v>0.5</v>
      </c>
      <c r="AH20" s="116" t="s">
        <v>898</v>
      </c>
      <c r="AI20" s="142"/>
      <c r="AJ20" s="136"/>
      <c r="AK20" s="136"/>
      <c r="AL20" s="136"/>
      <c r="AM20" s="136"/>
    </row>
    <row r="21" spans="1:39" ht="30" customHeight="1" x14ac:dyDescent="0.25">
      <c r="A21" s="109">
        <v>2401237</v>
      </c>
      <c r="B21" s="143" t="s">
        <v>909</v>
      </c>
      <c r="C21" s="42" t="s">
        <v>7</v>
      </c>
      <c r="D21" s="43"/>
      <c r="E21" s="43"/>
      <c r="F21" s="43"/>
      <c r="G21" s="115"/>
      <c r="H21" s="43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>
        <v>4</v>
      </c>
      <c r="AH21" s="115" t="s">
        <v>898</v>
      </c>
      <c r="AI21" s="140">
        <v>7</v>
      </c>
      <c r="AJ21" s="134">
        <f t="shared" ref="AJ21" si="21">SUM(D21:H22,K21:O22,R21:V22,Y21:AC22,AF21:AH22)/8</f>
        <v>1</v>
      </c>
      <c r="AK21" s="134">
        <f t="shared" ref="AK21" si="22">SUM(D23:H23,K23:O23,R23:V23,Y23:AC23,AF23:AH23)/8</f>
        <v>6.25E-2</v>
      </c>
      <c r="AL21" s="134">
        <f t="shared" ref="AL21" si="23">SUM(I21:J23,P21:Q23,W21:X23,AD21:AE23)/8</f>
        <v>0</v>
      </c>
      <c r="AM21" s="134">
        <f t="shared" ref="AM21" si="24">ROUND(SUM(D21:AI23)/8,2)</f>
        <v>1.94</v>
      </c>
    </row>
    <row r="22" spans="1:39" ht="30" customHeight="1" x14ac:dyDescent="0.25">
      <c r="A22" s="109">
        <v>2401237</v>
      </c>
      <c r="B22" s="147"/>
      <c r="C22" s="42" t="s">
        <v>8</v>
      </c>
      <c r="D22" s="43"/>
      <c r="E22" s="43"/>
      <c r="F22" s="43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>
        <v>4</v>
      </c>
      <c r="AH22" s="115" t="s">
        <v>898</v>
      </c>
      <c r="AI22" s="141"/>
      <c r="AJ22" s="135"/>
      <c r="AK22" s="135"/>
      <c r="AL22" s="135"/>
      <c r="AM22" s="135"/>
    </row>
    <row r="23" spans="1:39" ht="30" customHeight="1" x14ac:dyDescent="0.25">
      <c r="A23" s="109">
        <v>2401237</v>
      </c>
      <c r="B23" s="148"/>
      <c r="C23" s="44" t="s">
        <v>4</v>
      </c>
      <c r="D23" s="44"/>
      <c r="E23" s="44"/>
      <c r="F23" s="44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>
        <v>0.5</v>
      </c>
      <c r="AH23" s="116" t="s">
        <v>898</v>
      </c>
      <c r="AI23" s="142"/>
      <c r="AJ23" s="136"/>
      <c r="AK23" s="136"/>
      <c r="AL23" s="136"/>
      <c r="AM23" s="136"/>
    </row>
    <row r="24" spans="1:39" ht="30" customHeight="1" x14ac:dyDescent="0.25">
      <c r="A24" s="1">
        <v>2310154</v>
      </c>
      <c r="B24" s="143" t="s">
        <v>572</v>
      </c>
      <c r="C24" s="42" t="s">
        <v>7</v>
      </c>
      <c r="D24" s="43" t="s">
        <v>766</v>
      </c>
      <c r="E24" s="43" t="s">
        <v>768</v>
      </c>
      <c r="F24" s="43">
        <v>4</v>
      </c>
      <c r="G24" s="115">
        <v>4</v>
      </c>
      <c r="H24" s="43" t="s">
        <v>768</v>
      </c>
      <c r="I24" s="115">
        <v>4</v>
      </c>
      <c r="J24" s="115">
        <v>4</v>
      </c>
      <c r="K24" s="115">
        <v>4</v>
      </c>
      <c r="L24" s="115">
        <v>4</v>
      </c>
      <c r="M24" s="43">
        <v>4</v>
      </c>
      <c r="N24" s="115">
        <v>4</v>
      </c>
      <c r="O24" s="115">
        <v>4</v>
      </c>
      <c r="P24" s="43">
        <v>4</v>
      </c>
      <c r="Q24" s="115">
        <v>4</v>
      </c>
      <c r="R24" s="115">
        <v>4</v>
      </c>
      <c r="S24" s="115">
        <v>4</v>
      </c>
      <c r="T24" s="115">
        <v>4</v>
      </c>
      <c r="U24" s="115">
        <v>4</v>
      </c>
      <c r="V24" s="115">
        <v>0</v>
      </c>
      <c r="W24" s="115">
        <v>0</v>
      </c>
      <c r="X24" s="115">
        <v>4</v>
      </c>
      <c r="Y24" s="115">
        <v>4</v>
      </c>
      <c r="Z24" s="115">
        <v>4</v>
      </c>
      <c r="AA24" s="115">
        <v>4</v>
      </c>
      <c r="AB24" s="115">
        <v>4</v>
      </c>
      <c r="AC24" s="115">
        <v>4</v>
      </c>
      <c r="AD24" s="115">
        <v>4</v>
      </c>
      <c r="AE24" s="115">
        <v>4</v>
      </c>
      <c r="AF24" s="115">
        <v>4</v>
      </c>
      <c r="AG24" s="43">
        <v>4</v>
      </c>
      <c r="AH24" s="132"/>
      <c r="AI24" s="140"/>
      <c r="AJ24" s="134">
        <f t="shared" ref="AJ24" si="25">SUM(D24:H25,K24:O25,R24:V25,Y24:AC25,AF24:AH25)/8</f>
        <v>18.5</v>
      </c>
      <c r="AK24" s="134">
        <f t="shared" ref="AK24" si="26">SUM(D26:H26,K26:O26,R26:V26,Y26:AC26,AF26:AH26)/8</f>
        <v>5.125</v>
      </c>
      <c r="AL24" s="134">
        <f t="shared" ref="AL24" si="27">SUM(I24:J26,P24:Q26,W24:X26,AD24:AE26)/8</f>
        <v>10.6875</v>
      </c>
      <c r="AM24" s="134">
        <f t="shared" ref="AM24" si="28">ROUND(SUM(D24:AI26)/8,2)</f>
        <v>34.31</v>
      </c>
    </row>
    <row r="25" spans="1:39" ht="30" customHeight="1" x14ac:dyDescent="0.25">
      <c r="A25" s="1">
        <v>2310154</v>
      </c>
      <c r="B25" s="144"/>
      <c r="C25" s="42" t="s">
        <v>8</v>
      </c>
      <c r="D25" s="43" t="s">
        <v>766</v>
      </c>
      <c r="E25" s="43" t="s">
        <v>768</v>
      </c>
      <c r="F25" s="43">
        <v>4</v>
      </c>
      <c r="G25" s="115">
        <v>4</v>
      </c>
      <c r="H25" s="115" t="s">
        <v>768</v>
      </c>
      <c r="I25" s="115">
        <v>4</v>
      </c>
      <c r="J25" s="115">
        <v>4</v>
      </c>
      <c r="K25" s="115">
        <v>4</v>
      </c>
      <c r="L25" s="115">
        <v>4</v>
      </c>
      <c r="M25" s="43">
        <v>4</v>
      </c>
      <c r="N25" s="115">
        <v>4</v>
      </c>
      <c r="O25" s="115">
        <v>4</v>
      </c>
      <c r="P25" s="43">
        <v>4</v>
      </c>
      <c r="Q25" s="115">
        <v>4</v>
      </c>
      <c r="R25" s="115">
        <v>4</v>
      </c>
      <c r="S25" s="115">
        <v>4</v>
      </c>
      <c r="T25" s="115">
        <v>4</v>
      </c>
      <c r="U25" s="115">
        <v>4</v>
      </c>
      <c r="V25" s="115">
        <v>4</v>
      </c>
      <c r="W25" s="115">
        <v>4</v>
      </c>
      <c r="X25" s="115">
        <v>4</v>
      </c>
      <c r="Y25" s="115">
        <v>4</v>
      </c>
      <c r="Z25" s="115">
        <v>4</v>
      </c>
      <c r="AA25" s="115">
        <v>4</v>
      </c>
      <c r="AB25" s="115">
        <v>4</v>
      </c>
      <c r="AC25" s="115">
        <v>4</v>
      </c>
      <c r="AD25" s="115">
        <v>4</v>
      </c>
      <c r="AE25" s="115">
        <v>4</v>
      </c>
      <c r="AF25" s="115">
        <v>4</v>
      </c>
      <c r="AG25" s="43">
        <v>4</v>
      </c>
      <c r="AH25" s="132"/>
      <c r="AI25" s="141"/>
      <c r="AJ25" s="135"/>
      <c r="AK25" s="135"/>
      <c r="AL25" s="135"/>
      <c r="AM25" s="135"/>
    </row>
    <row r="26" spans="1:39" ht="30" customHeight="1" x14ac:dyDescent="0.25">
      <c r="A26" s="1">
        <v>2310154</v>
      </c>
      <c r="B26" s="145"/>
      <c r="C26" s="44" t="s">
        <v>4</v>
      </c>
      <c r="D26" s="44" t="s">
        <v>766</v>
      </c>
      <c r="E26" s="44" t="s">
        <v>768</v>
      </c>
      <c r="F26" s="44">
        <v>0.5</v>
      </c>
      <c r="G26" s="116">
        <v>0.5</v>
      </c>
      <c r="H26" s="116" t="s">
        <v>768</v>
      </c>
      <c r="I26" s="116">
        <v>0.5</v>
      </c>
      <c r="J26" s="116">
        <v>5</v>
      </c>
      <c r="K26" s="116">
        <v>3</v>
      </c>
      <c r="L26" s="116">
        <v>0.5</v>
      </c>
      <c r="M26" s="44">
        <v>4</v>
      </c>
      <c r="N26" s="116">
        <v>4</v>
      </c>
      <c r="O26" s="116">
        <v>0.5</v>
      </c>
      <c r="P26" s="44">
        <v>6</v>
      </c>
      <c r="Q26" s="116">
        <v>0.5</v>
      </c>
      <c r="R26" s="116">
        <v>0.5</v>
      </c>
      <c r="S26" s="116">
        <v>1</v>
      </c>
      <c r="T26" s="116">
        <v>0.5</v>
      </c>
      <c r="U26" s="116">
        <v>0.5</v>
      </c>
      <c r="V26" s="116">
        <v>0</v>
      </c>
      <c r="W26" s="116">
        <v>6.5</v>
      </c>
      <c r="X26" s="116">
        <v>0.5</v>
      </c>
      <c r="Y26" s="116">
        <v>5</v>
      </c>
      <c r="Z26" s="116">
        <v>5</v>
      </c>
      <c r="AA26" s="116">
        <v>4</v>
      </c>
      <c r="AB26" s="116">
        <v>0.5</v>
      </c>
      <c r="AC26" s="116">
        <v>6</v>
      </c>
      <c r="AD26" s="116">
        <v>6</v>
      </c>
      <c r="AE26" s="116">
        <v>0.5</v>
      </c>
      <c r="AF26" s="116">
        <v>4.5</v>
      </c>
      <c r="AG26" s="44">
        <v>0.5</v>
      </c>
      <c r="AH26" s="132"/>
      <c r="AI26" s="142"/>
      <c r="AJ26" s="136"/>
      <c r="AK26" s="136"/>
      <c r="AL26" s="136"/>
      <c r="AM26" s="136"/>
    </row>
    <row r="27" spans="1:39" ht="30" customHeight="1" x14ac:dyDescent="0.25">
      <c r="A27" s="1">
        <v>2310221</v>
      </c>
      <c r="B27" s="143" t="s">
        <v>587</v>
      </c>
      <c r="C27" s="42" t="s">
        <v>7</v>
      </c>
      <c r="D27" s="43" t="s">
        <v>766</v>
      </c>
      <c r="E27" s="43">
        <v>4</v>
      </c>
      <c r="F27" s="43">
        <v>4</v>
      </c>
      <c r="G27" s="115">
        <v>4</v>
      </c>
      <c r="H27" s="43" t="s">
        <v>768</v>
      </c>
      <c r="I27" s="115">
        <v>4</v>
      </c>
      <c r="J27" s="115">
        <v>4</v>
      </c>
      <c r="K27" s="115">
        <v>4</v>
      </c>
      <c r="L27" s="115">
        <v>4</v>
      </c>
      <c r="M27" s="43">
        <v>4</v>
      </c>
      <c r="N27" s="115">
        <v>4</v>
      </c>
      <c r="O27" s="115">
        <v>4</v>
      </c>
      <c r="P27" s="43">
        <v>4</v>
      </c>
      <c r="Q27" s="115">
        <v>4</v>
      </c>
      <c r="R27" s="115">
        <v>4</v>
      </c>
      <c r="S27" s="115">
        <v>4</v>
      </c>
      <c r="T27" s="115">
        <v>4</v>
      </c>
      <c r="U27" s="115">
        <v>4</v>
      </c>
      <c r="V27" s="115">
        <v>4</v>
      </c>
      <c r="W27" s="115">
        <v>4</v>
      </c>
      <c r="X27" s="115">
        <v>4</v>
      </c>
      <c r="Y27" s="115">
        <v>0</v>
      </c>
      <c r="Z27" s="115">
        <v>4</v>
      </c>
      <c r="AA27" s="115">
        <v>4</v>
      </c>
      <c r="AB27" s="115">
        <v>4</v>
      </c>
      <c r="AC27" s="115">
        <v>4</v>
      </c>
      <c r="AD27" s="115">
        <v>4</v>
      </c>
      <c r="AE27" s="115">
        <v>4</v>
      </c>
      <c r="AF27" s="115">
        <v>0</v>
      </c>
      <c r="AG27" s="132">
        <v>0</v>
      </c>
      <c r="AH27" s="43"/>
      <c r="AI27" s="140"/>
      <c r="AJ27" s="134">
        <f t="shared" ref="AJ27" si="29">SUM(D27:H28,K27:O28,R27:V28,Y27:AC28,AF27:AH28)/8</f>
        <v>17</v>
      </c>
      <c r="AK27" s="134">
        <f t="shared" ref="AK27" si="30">SUM(D29:H29,K29:O29,R29:V29,Y29:AC29,AF29:AH29)/8</f>
        <v>5.6875</v>
      </c>
      <c r="AL27" s="134">
        <f t="shared" ref="AL27" si="31">SUM(I27:J29,P27:Q29,W27:X29,AD27:AE29)/8</f>
        <v>9.375</v>
      </c>
      <c r="AM27" s="134">
        <f t="shared" ref="AM27" si="32">ROUND(SUM(D27:AI29)/8,2)</f>
        <v>32.06</v>
      </c>
    </row>
    <row r="28" spans="1:39" ht="30" customHeight="1" x14ac:dyDescent="0.25">
      <c r="A28" s="1">
        <v>2310221</v>
      </c>
      <c r="B28" s="144"/>
      <c r="C28" s="42" t="s">
        <v>8</v>
      </c>
      <c r="D28" s="43" t="s">
        <v>766</v>
      </c>
      <c r="E28" s="43">
        <v>4</v>
      </c>
      <c r="F28" s="43">
        <v>4</v>
      </c>
      <c r="G28" s="115">
        <v>4</v>
      </c>
      <c r="H28" s="115" t="s">
        <v>768</v>
      </c>
      <c r="I28" s="115">
        <v>4</v>
      </c>
      <c r="J28" s="115">
        <v>4</v>
      </c>
      <c r="K28" s="115">
        <v>4</v>
      </c>
      <c r="L28" s="115">
        <v>4</v>
      </c>
      <c r="M28" s="43">
        <v>4</v>
      </c>
      <c r="N28" s="115">
        <v>4</v>
      </c>
      <c r="O28" s="115">
        <v>4</v>
      </c>
      <c r="P28" s="43">
        <v>4</v>
      </c>
      <c r="Q28" s="115">
        <v>4</v>
      </c>
      <c r="R28" s="115">
        <v>4</v>
      </c>
      <c r="S28" s="115">
        <v>4</v>
      </c>
      <c r="T28" s="115">
        <v>4</v>
      </c>
      <c r="U28" s="115">
        <v>4</v>
      </c>
      <c r="V28" s="115">
        <v>4</v>
      </c>
      <c r="W28" s="115">
        <v>4</v>
      </c>
      <c r="X28" s="115">
        <v>4</v>
      </c>
      <c r="Y28" s="115">
        <v>0</v>
      </c>
      <c r="Z28" s="115">
        <v>4</v>
      </c>
      <c r="AA28" s="115">
        <v>4</v>
      </c>
      <c r="AB28" s="115">
        <v>4</v>
      </c>
      <c r="AC28" s="115">
        <v>4</v>
      </c>
      <c r="AD28" s="115">
        <v>4</v>
      </c>
      <c r="AE28" s="115">
        <v>4</v>
      </c>
      <c r="AF28" s="115">
        <v>0</v>
      </c>
      <c r="AG28" s="132">
        <v>0</v>
      </c>
      <c r="AH28" s="43"/>
      <c r="AI28" s="141"/>
      <c r="AJ28" s="135"/>
      <c r="AK28" s="135"/>
      <c r="AL28" s="135"/>
      <c r="AM28" s="135"/>
    </row>
    <row r="29" spans="1:39" ht="30" customHeight="1" x14ac:dyDescent="0.25">
      <c r="A29" s="1">
        <v>2310221</v>
      </c>
      <c r="B29" s="145"/>
      <c r="C29" s="44" t="s">
        <v>4</v>
      </c>
      <c r="D29" s="44" t="s">
        <v>766</v>
      </c>
      <c r="E29" s="44">
        <v>0.5</v>
      </c>
      <c r="F29" s="44">
        <v>0.5</v>
      </c>
      <c r="G29" s="116">
        <v>0.5</v>
      </c>
      <c r="H29" s="116" t="s">
        <v>768</v>
      </c>
      <c r="I29" s="116">
        <v>0.5</v>
      </c>
      <c r="J29" s="116">
        <v>5</v>
      </c>
      <c r="K29" s="116">
        <v>3</v>
      </c>
      <c r="L29" s="116">
        <v>0.5</v>
      </c>
      <c r="M29" s="44">
        <v>4</v>
      </c>
      <c r="N29" s="116">
        <v>4</v>
      </c>
      <c r="O29" s="116">
        <v>6</v>
      </c>
      <c r="P29" s="44">
        <v>0.5</v>
      </c>
      <c r="Q29" s="116">
        <v>0.5</v>
      </c>
      <c r="R29" s="116">
        <v>0.5</v>
      </c>
      <c r="S29" s="116">
        <v>0.5</v>
      </c>
      <c r="T29" s="116">
        <v>0.5</v>
      </c>
      <c r="U29" s="116">
        <v>4</v>
      </c>
      <c r="V29" s="116">
        <v>4</v>
      </c>
      <c r="W29" s="116">
        <v>3</v>
      </c>
      <c r="X29" s="116">
        <v>0.5</v>
      </c>
      <c r="Y29" s="116">
        <v>0</v>
      </c>
      <c r="Z29" s="116">
        <v>5</v>
      </c>
      <c r="AA29" s="116">
        <v>4</v>
      </c>
      <c r="AB29" s="116">
        <v>4</v>
      </c>
      <c r="AC29" s="116">
        <v>4</v>
      </c>
      <c r="AD29" s="116">
        <v>0.5</v>
      </c>
      <c r="AE29" s="116">
        <v>0.5</v>
      </c>
      <c r="AF29" s="116">
        <v>0</v>
      </c>
      <c r="AG29" s="132">
        <v>0</v>
      </c>
      <c r="AH29" s="44"/>
      <c r="AI29" s="142"/>
      <c r="AJ29" s="136"/>
      <c r="AK29" s="136"/>
      <c r="AL29" s="136"/>
      <c r="AM29" s="136"/>
    </row>
    <row r="30" spans="1:39" ht="30" customHeight="1" x14ac:dyDescent="0.25">
      <c r="A30" s="1">
        <v>2312032</v>
      </c>
      <c r="B30" s="143" t="s">
        <v>751</v>
      </c>
      <c r="C30" s="42" t="s">
        <v>7</v>
      </c>
      <c r="D30" s="43" t="s">
        <v>766</v>
      </c>
      <c r="E30" s="43" t="s">
        <v>768</v>
      </c>
      <c r="F30" s="43" t="s">
        <v>768</v>
      </c>
      <c r="G30" s="43" t="s">
        <v>768</v>
      </c>
      <c r="H30" s="43" t="s">
        <v>768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115">
        <v>4</v>
      </c>
      <c r="R30" s="115">
        <v>4</v>
      </c>
      <c r="S30" s="115">
        <v>4</v>
      </c>
      <c r="T30" s="43">
        <v>4</v>
      </c>
      <c r="U30" s="115">
        <v>4</v>
      </c>
      <c r="V30" s="115">
        <v>4</v>
      </c>
      <c r="W30" s="115">
        <v>4</v>
      </c>
      <c r="X30" s="115">
        <v>4</v>
      </c>
      <c r="Y30" s="115">
        <v>4</v>
      </c>
      <c r="Z30" s="43">
        <v>4</v>
      </c>
      <c r="AA30" s="43">
        <v>4</v>
      </c>
      <c r="AB30" s="115">
        <v>4</v>
      </c>
      <c r="AC30" s="115">
        <v>4</v>
      </c>
      <c r="AD30" s="115">
        <v>0</v>
      </c>
      <c r="AE30" s="115">
        <v>0</v>
      </c>
      <c r="AF30" s="115">
        <v>0</v>
      </c>
      <c r="AG30" s="132">
        <v>0</v>
      </c>
      <c r="AH30" s="43"/>
      <c r="AI30" s="140"/>
      <c r="AJ30" s="134">
        <f t="shared" ref="AJ30" si="33">SUM(D30:H31,K30:O31,R30:V31,Y30:AC31,AF30:AH31)/8</f>
        <v>15</v>
      </c>
      <c r="AK30" s="134">
        <f t="shared" ref="AK30" si="34">SUM(D32:H32,K32:O32,R32:V32,Y32:AC32,AF32:AH32)/8</f>
        <v>3.5625</v>
      </c>
      <c r="AL30" s="134">
        <f t="shared" ref="AL30" si="35">SUM(I30:J32,P30:Q32,W30:X32,AD30:AE32)/8</f>
        <v>7.5</v>
      </c>
      <c r="AM30" s="134">
        <f t="shared" ref="AM30" si="36">ROUND(SUM(D30:AI32)/8,2)</f>
        <v>26.06</v>
      </c>
    </row>
    <row r="31" spans="1:39" ht="30" customHeight="1" x14ac:dyDescent="0.25">
      <c r="A31" s="1">
        <v>2312032</v>
      </c>
      <c r="B31" s="144"/>
      <c r="C31" s="42" t="s">
        <v>8</v>
      </c>
      <c r="D31" s="43" t="s">
        <v>766</v>
      </c>
      <c r="E31" s="43" t="s">
        <v>768</v>
      </c>
      <c r="F31" s="43" t="s">
        <v>768</v>
      </c>
      <c r="G31" s="43" t="s">
        <v>768</v>
      </c>
      <c r="H31" s="115" t="s">
        <v>768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115">
        <v>4</v>
      </c>
      <c r="R31" s="115">
        <v>4</v>
      </c>
      <c r="S31" s="115">
        <v>4</v>
      </c>
      <c r="T31" s="43">
        <v>4</v>
      </c>
      <c r="U31" s="115">
        <v>4</v>
      </c>
      <c r="V31" s="115">
        <v>4</v>
      </c>
      <c r="W31" s="115">
        <v>4</v>
      </c>
      <c r="X31" s="115">
        <v>4</v>
      </c>
      <c r="Y31" s="115">
        <v>4</v>
      </c>
      <c r="Z31" s="43">
        <v>4</v>
      </c>
      <c r="AA31" s="43">
        <v>4</v>
      </c>
      <c r="AB31" s="115">
        <v>4</v>
      </c>
      <c r="AC31" s="115">
        <v>4</v>
      </c>
      <c r="AD31" s="115">
        <v>0</v>
      </c>
      <c r="AE31" s="115">
        <v>0</v>
      </c>
      <c r="AF31" s="115">
        <v>0</v>
      </c>
      <c r="AG31" s="132">
        <v>0</v>
      </c>
      <c r="AH31" s="43"/>
      <c r="AI31" s="141"/>
      <c r="AJ31" s="135"/>
      <c r="AK31" s="135"/>
      <c r="AL31" s="135"/>
      <c r="AM31" s="135"/>
    </row>
    <row r="32" spans="1:39" ht="30" customHeight="1" x14ac:dyDescent="0.25">
      <c r="A32" s="1">
        <v>2312032</v>
      </c>
      <c r="B32" s="145"/>
      <c r="C32" s="44" t="s">
        <v>4</v>
      </c>
      <c r="D32" s="44" t="s">
        <v>766</v>
      </c>
      <c r="E32" s="44" t="s">
        <v>768</v>
      </c>
      <c r="F32" s="44" t="s">
        <v>768</v>
      </c>
      <c r="G32" s="44" t="s">
        <v>768</v>
      </c>
      <c r="H32" s="116" t="s">
        <v>768</v>
      </c>
      <c r="I32" s="44">
        <v>0.5</v>
      </c>
      <c r="J32" s="44">
        <v>5</v>
      </c>
      <c r="K32" s="44">
        <v>3</v>
      </c>
      <c r="L32" s="44">
        <v>0.5</v>
      </c>
      <c r="M32" s="44">
        <v>4</v>
      </c>
      <c r="N32" s="44">
        <v>4</v>
      </c>
      <c r="O32" s="44">
        <v>0.5</v>
      </c>
      <c r="P32" s="44">
        <v>0.5</v>
      </c>
      <c r="Q32" s="116">
        <v>0.5</v>
      </c>
      <c r="R32" s="116">
        <v>0.5</v>
      </c>
      <c r="S32" s="116">
        <v>0.5</v>
      </c>
      <c r="T32" s="44">
        <v>0.5</v>
      </c>
      <c r="U32" s="116">
        <v>4</v>
      </c>
      <c r="V32" s="116">
        <v>4</v>
      </c>
      <c r="W32" s="116">
        <v>5</v>
      </c>
      <c r="X32" s="116">
        <v>0.5</v>
      </c>
      <c r="Y32" s="116">
        <v>5</v>
      </c>
      <c r="Z32" s="44">
        <v>0.5</v>
      </c>
      <c r="AA32" s="44">
        <v>0.5</v>
      </c>
      <c r="AB32" s="116">
        <v>0.5</v>
      </c>
      <c r="AC32" s="116">
        <v>0.5</v>
      </c>
      <c r="AD32" s="116">
        <v>0</v>
      </c>
      <c r="AE32" s="116">
        <v>0</v>
      </c>
      <c r="AF32" s="116">
        <v>0</v>
      </c>
      <c r="AG32" s="132">
        <v>0</v>
      </c>
      <c r="AH32" s="44"/>
      <c r="AI32" s="142"/>
      <c r="AJ32" s="136"/>
      <c r="AK32" s="136"/>
      <c r="AL32" s="136"/>
      <c r="AM32" s="136"/>
    </row>
    <row r="33" spans="1:41" ht="30" customHeight="1" x14ac:dyDescent="0.25">
      <c r="A33" s="109">
        <v>2309073</v>
      </c>
      <c r="B33" s="143" t="s">
        <v>436</v>
      </c>
      <c r="C33" s="42" t="s">
        <v>7</v>
      </c>
      <c r="D33" s="43" t="s">
        <v>766</v>
      </c>
      <c r="E33" s="43" t="s">
        <v>768</v>
      </c>
      <c r="F33" s="43" t="s">
        <v>768</v>
      </c>
      <c r="G33" s="115" t="s">
        <v>768</v>
      </c>
      <c r="H33" s="43" t="s">
        <v>768</v>
      </c>
      <c r="I33" s="115">
        <v>4</v>
      </c>
      <c r="J33" s="115">
        <v>4</v>
      </c>
      <c r="K33" s="115">
        <v>4</v>
      </c>
      <c r="L33" s="115">
        <v>4</v>
      </c>
      <c r="M33" s="115">
        <v>4</v>
      </c>
      <c r="N33" s="115">
        <v>4</v>
      </c>
      <c r="O33" s="115">
        <v>4</v>
      </c>
      <c r="P33" s="115">
        <v>4</v>
      </c>
      <c r="Q33" s="115">
        <v>4</v>
      </c>
      <c r="R33" s="115">
        <v>4</v>
      </c>
      <c r="S33" s="115">
        <v>4</v>
      </c>
      <c r="T33" s="115">
        <v>4</v>
      </c>
      <c r="U33" s="115">
        <v>0</v>
      </c>
      <c r="V33" s="115">
        <v>0</v>
      </c>
      <c r="W33" s="115">
        <v>4</v>
      </c>
      <c r="X33" s="115">
        <v>4</v>
      </c>
      <c r="Y33" s="115">
        <v>4</v>
      </c>
      <c r="Z33" s="115">
        <v>4</v>
      </c>
      <c r="AA33" s="115">
        <v>0</v>
      </c>
      <c r="AB33" s="115" t="s">
        <v>829</v>
      </c>
      <c r="AC33" s="115" t="s">
        <v>829</v>
      </c>
      <c r="AD33" s="115"/>
      <c r="AE33" s="115"/>
      <c r="AF33" s="115"/>
      <c r="AG33" s="115"/>
      <c r="AH33" s="115"/>
      <c r="AI33" s="140"/>
      <c r="AJ33" s="134">
        <f t="shared" ref="AJ33" si="37">SUM(D33:H34,K33:O34,R33:V34,Y33:AC34,AF33:AH34)/8</f>
        <v>10</v>
      </c>
      <c r="AK33" s="134">
        <f t="shared" ref="AK33" si="38">SUM(D35:H35,K35:O35,R35:V35,Y35:AC35,AF35:AH35)/8</f>
        <v>3.375</v>
      </c>
      <c r="AL33" s="134">
        <f t="shared" ref="AL33" si="39">SUM(I33:J35,P33:Q35,W33:X35,AD33:AE35)/8</f>
        <v>7.9375</v>
      </c>
      <c r="AM33" s="134">
        <f t="shared" ref="AM33" si="40">ROUND(SUM(D33:AI35)/8,2)</f>
        <v>21.31</v>
      </c>
    </row>
    <row r="34" spans="1:41" ht="30" customHeight="1" x14ac:dyDescent="0.25">
      <c r="A34" s="109">
        <v>2309073</v>
      </c>
      <c r="B34" s="147"/>
      <c r="C34" s="42" t="s">
        <v>8</v>
      </c>
      <c r="D34" s="43" t="s">
        <v>766</v>
      </c>
      <c r="E34" s="43" t="s">
        <v>768</v>
      </c>
      <c r="F34" s="43" t="s">
        <v>768</v>
      </c>
      <c r="G34" s="115" t="s">
        <v>768</v>
      </c>
      <c r="H34" s="115" t="s">
        <v>768</v>
      </c>
      <c r="I34" s="115">
        <v>4</v>
      </c>
      <c r="J34" s="115">
        <v>4</v>
      </c>
      <c r="K34" s="115">
        <v>4</v>
      </c>
      <c r="L34" s="115">
        <v>4</v>
      </c>
      <c r="M34" s="115">
        <v>4</v>
      </c>
      <c r="N34" s="115">
        <v>4</v>
      </c>
      <c r="O34" s="115">
        <v>4</v>
      </c>
      <c r="P34" s="115">
        <v>4</v>
      </c>
      <c r="Q34" s="115">
        <v>4</v>
      </c>
      <c r="R34" s="115">
        <v>4</v>
      </c>
      <c r="S34" s="115">
        <v>4</v>
      </c>
      <c r="T34" s="115">
        <v>4</v>
      </c>
      <c r="U34" s="115">
        <v>0</v>
      </c>
      <c r="V34" s="115">
        <v>0</v>
      </c>
      <c r="W34" s="115">
        <v>4</v>
      </c>
      <c r="X34" s="115">
        <v>4</v>
      </c>
      <c r="Y34" s="115">
        <v>4</v>
      </c>
      <c r="Z34" s="115">
        <v>4</v>
      </c>
      <c r="AA34" s="115">
        <v>0</v>
      </c>
      <c r="AB34" s="115" t="s">
        <v>829</v>
      </c>
      <c r="AC34" s="115" t="s">
        <v>829</v>
      </c>
      <c r="AD34" s="115"/>
      <c r="AE34" s="115"/>
      <c r="AF34" s="115"/>
      <c r="AG34" s="115"/>
      <c r="AH34" s="115"/>
      <c r="AI34" s="141"/>
      <c r="AJ34" s="135"/>
      <c r="AK34" s="135"/>
      <c r="AL34" s="135"/>
      <c r="AM34" s="135"/>
    </row>
    <row r="35" spans="1:41" ht="30" customHeight="1" x14ac:dyDescent="0.25">
      <c r="A35" s="109">
        <v>2309073</v>
      </c>
      <c r="B35" s="148"/>
      <c r="C35" s="44" t="s">
        <v>4</v>
      </c>
      <c r="D35" s="44" t="s">
        <v>766</v>
      </c>
      <c r="E35" s="44" t="s">
        <v>768</v>
      </c>
      <c r="F35" s="44" t="s">
        <v>768</v>
      </c>
      <c r="G35" s="116" t="s">
        <v>768</v>
      </c>
      <c r="H35" s="116" t="s">
        <v>768</v>
      </c>
      <c r="I35" s="116">
        <v>0.5</v>
      </c>
      <c r="J35" s="116">
        <v>5</v>
      </c>
      <c r="K35" s="116">
        <v>3</v>
      </c>
      <c r="L35" s="116">
        <v>0.5</v>
      </c>
      <c r="M35" s="116">
        <v>4</v>
      </c>
      <c r="N35" s="116">
        <v>4</v>
      </c>
      <c r="O35" s="116">
        <v>0.5</v>
      </c>
      <c r="P35" s="116">
        <v>0.5</v>
      </c>
      <c r="Q35" s="116">
        <v>0.5</v>
      </c>
      <c r="R35" s="116">
        <v>0.5</v>
      </c>
      <c r="S35" s="116">
        <v>4</v>
      </c>
      <c r="T35" s="116">
        <v>0.5</v>
      </c>
      <c r="U35" s="116">
        <v>0</v>
      </c>
      <c r="V35" s="116">
        <v>0</v>
      </c>
      <c r="W35" s="116">
        <v>4</v>
      </c>
      <c r="X35" s="116">
        <v>5</v>
      </c>
      <c r="Y35" s="116">
        <v>5</v>
      </c>
      <c r="Z35" s="116">
        <v>5</v>
      </c>
      <c r="AA35" s="116">
        <v>0</v>
      </c>
      <c r="AB35" s="116" t="s">
        <v>829</v>
      </c>
      <c r="AC35" s="116" t="s">
        <v>829</v>
      </c>
      <c r="AD35" s="116"/>
      <c r="AE35" s="116"/>
      <c r="AF35" s="116"/>
      <c r="AG35" s="116"/>
      <c r="AH35" s="116"/>
      <c r="AI35" s="142"/>
      <c r="AJ35" s="136"/>
      <c r="AK35" s="136"/>
      <c r="AL35" s="136"/>
      <c r="AM35" s="136"/>
    </row>
    <row r="36" spans="1:41" ht="30" customHeight="1" x14ac:dyDescent="0.25">
      <c r="A36" s="1">
        <v>2312028</v>
      </c>
      <c r="B36" s="143" t="s">
        <v>753</v>
      </c>
      <c r="C36" s="42" t="s">
        <v>7</v>
      </c>
      <c r="D36" s="43" t="s">
        <v>766</v>
      </c>
      <c r="E36" s="43" t="s">
        <v>768</v>
      </c>
      <c r="F36" s="43" t="s">
        <v>768</v>
      </c>
      <c r="G36" s="43" t="s">
        <v>768</v>
      </c>
      <c r="H36" s="43" t="s">
        <v>768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115">
        <v>4</v>
      </c>
      <c r="R36" s="115">
        <v>0</v>
      </c>
      <c r="S36" s="115">
        <v>4</v>
      </c>
      <c r="T36" s="43">
        <v>4</v>
      </c>
      <c r="U36" s="115">
        <v>4</v>
      </c>
      <c r="V36" s="115">
        <v>4</v>
      </c>
      <c r="W36" s="115">
        <v>4</v>
      </c>
      <c r="X36" s="115">
        <v>4</v>
      </c>
      <c r="Y36" s="115">
        <v>4</v>
      </c>
      <c r="Z36" s="43">
        <v>0</v>
      </c>
      <c r="AA36" s="43" t="s">
        <v>829</v>
      </c>
      <c r="AB36" s="115" t="s">
        <v>829</v>
      </c>
      <c r="AC36" s="115" t="s">
        <v>829</v>
      </c>
      <c r="AD36" s="115"/>
      <c r="AE36" s="115"/>
      <c r="AF36" s="115"/>
      <c r="AG36" s="43"/>
      <c r="AH36" s="43"/>
      <c r="AI36" s="140"/>
      <c r="AJ36" s="134">
        <f t="shared" ref="AJ36" si="41">SUM(D36:H37,K36:O37,R36:V37,Y36:AC37,AF36:AH37)/8</f>
        <v>10.5</v>
      </c>
      <c r="AK36" s="134">
        <f t="shared" ref="AK36" si="42">SUM(D38:H38,K38:O38,R38:V38,Y38:AC38,AF38:AH38)/8</f>
        <v>3.3125</v>
      </c>
      <c r="AL36" s="134">
        <f t="shared" ref="AL36" si="43">SUM(I36:J38,P36:Q38,W36:X38,AD36:AE38)/8</f>
        <v>7.4375</v>
      </c>
      <c r="AM36" s="134">
        <f t="shared" ref="AM36" si="44">ROUND(SUM(D36:AI38)/8,2)</f>
        <v>21.25</v>
      </c>
    </row>
    <row r="37" spans="1:41" ht="30" customHeight="1" x14ac:dyDescent="0.25">
      <c r="A37" s="1">
        <v>2312028</v>
      </c>
      <c r="B37" s="144"/>
      <c r="C37" s="42" t="s">
        <v>8</v>
      </c>
      <c r="D37" s="43" t="s">
        <v>766</v>
      </c>
      <c r="E37" s="43" t="s">
        <v>768</v>
      </c>
      <c r="F37" s="43" t="s">
        <v>768</v>
      </c>
      <c r="G37" s="43" t="s">
        <v>768</v>
      </c>
      <c r="H37" s="115" t="s">
        <v>768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115">
        <v>4</v>
      </c>
      <c r="R37" s="115">
        <v>4</v>
      </c>
      <c r="S37" s="115">
        <v>4</v>
      </c>
      <c r="T37" s="43">
        <v>4</v>
      </c>
      <c r="U37" s="115">
        <v>4</v>
      </c>
      <c r="V37" s="115">
        <v>4</v>
      </c>
      <c r="W37" s="115">
        <v>4</v>
      </c>
      <c r="X37" s="115">
        <v>4</v>
      </c>
      <c r="Y37" s="115">
        <v>4</v>
      </c>
      <c r="Z37" s="43">
        <v>0</v>
      </c>
      <c r="AA37" s="43" t="s">
        <v>829</v>
      </c>
      <c r="AB37" s="115" t="s">
        <v>829</v>
      </c>
      <c r="AC37" s="115" t="s">
        <v>829</v>
      </c>
      <c r="AD37" s="115"/>
      <c r="AE37" s="115"/>
      <c r="AF37" s="115"/>
      <c r="AG37" s="43"/>
      <c r="AH37" s="43"/>
      <c r="AI37" s="141"/>
      <c r="AJ37" s="135"/>
      <c r="AK37" s="135"/>
      <c r="AL37" s="135"/>
      <c r="AM37" s="135"/>
    </row>
    <row r="38" spans="1:41" ht="30" customHeight="1" x14ac:dyDescent="0.25">
      <c r="A38" s="1">
        <v>2312028</v>
      </c>
      <c r="B38" s="145"/>
      <c r="C38" s="44" t="s">
        <v>4</v>
      </c>
      <c r="D38" s="44" t="s">
        <v>766</v>
      </c>
      <c r="E38" s="44" t="s">
        <v>768</v>
      </c>
      <c r="F38" s="44" t="s">
        <v>768</v>
      </c>
      <c r="G38" s="44" t="s">
        <v>768</v>
      </c>
      <c r="H38" s="116" t="s">
        <v>768</v>
      </c>
      <c r="I38" s="44">
        <v>0.5</v>
      </c>
      <c r="J38" s="44">
        <v>5</v>
      </c>
      <c r="K38" s="44">
        <v>3</v>
      </c>
      <c r="L38" s="44">
        <v>0.5</v>
      </c>
      <c r="M38" s="44">
        <v>4</v>
      </c>
      <c r="N38" s="44">
        <v>4</v>
      </c>
      <c r="O38" s="44">
        <v>0.5</v>
      </c>
      <c r="P38" s="44">
        <v>2</v>
      </c>
      <c r="Q38" s="116">
        <v>0.5</v>
      </c>
      <c r="R38" s="116">
        <v>0.5</v>
      </c>
      <c r="S38" s="116">
        <v>0.5</v>
      </c>
      <c r="T38" s="44">
        <v>0.5</v>
      </c>
      <c r="U38" s="116">
        <v>4</v>
      </c>
      <c r="V38" s="116">
        <v>4</v>
      </c>
      <c r="W38" s="116">
        <v>3</v>
      </c>
      <c r="X38" s="116">
        <v>0.5</v>
      </c>
      <c r="Y38" s="116">
        <v>5</v>
      </c>
      <c r="Z38" s="44">
        <v>0</v>
      </c>
      <c r="AA38" s="44" t="s">
        <v>829</v>
      </c>
      <c r="AB38" s="116" t="s">
        <v>829</v>
      </c>
      <c r="AC38" s="116" t="s">
        <v>829</v>
      </c>
      <c r="AD38" s="116"/>
      <c r="AE38" s="116"/>
      <c r="AF38" s="116"/>
      <c r="AG38" s="44"/>
      <c r="AH38" s="44"/>
      <c r="AI38" s="142"/>
      <c r="AJ38" s="136"/>
      <c r="AK38" s="136"/>
      <c r="AL38" s="136"/>
      <c r="AM38" s="136"/>
    </row>
    <row r="39" spans="1:41" ht="30" customHeight="1" x14ac:dyDescent="0.25">
      <c r="A39" s="1">
        <v>2309397</v>
      </c>
      <c r="B39" s="143" t="s">
        <v>461</v>
      </c>
      <c r="C39" s="42" t="s">
        <v>7</v>
      </c>
      <c r="D39" s="43" t="s">
        <v>766</v>
      </c>
      <c r="E39" s="43" t="s">
        <v>768</v>
      </c>
      <c r="F39" s="43">
        <v>4</v>
      </c>
      <c r="G39" s="115">
        <v>4</v>
      </c>
      <c r="H39" s="115" t="s">
        <v>768</v>
      </c>
      <c r="I39" s="115" t="s">
        <v>768</v>
      </c>
      <c r="J39" s="115" t="s">
        <v>768</v>
      </c>
      <c r="K39" s="133"/>
      <c r="L39" s="115"/>
      <c r="M39" s="43"/>
      <c r="N39" s="115"/>
      <c r="O39" s="115"/>
      <c r="P39" s="43"/>
      <c r="Q39" s="115"/>
      <c r="R39" s="115"/>
      <c r="S39" s="43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43"/>
      <c r="AH39" s="43"/>
      <c r="AI39" s="140"/>
      <c r="AJ39" s="134">
        <f t="shared" ref="AJ39" si="45">SUM(D39:H40,K39:O40,R39:V40,Y39:AC40,AF39:AH40)/8</f>
        <v>2</v>
      </c>
      <c r="AK39" s="134">
        <f t="shared" ref="AK39" si="46">SUM(D41:H41,K41:O41,R41:V41,Y41:AC41,AF41:AH41)/8</f>
        <v>0.125</v>
      </c>
      <c r="AL39" s="134">
        <f t="shared" ref="AL39" si="47">SUM(I39:J41,P39:Q41,W39:X41,AD39:AE41)/8</f>
        <v>0</v>
      </c>
      <c r="AM39" s="134">
        <f t="shared" ref="AM39" si="48">ROUND(SUM(D39:AI41)/8,2)</f>
        <v>2.13</v>
      </c>
    </row>
    <row r="40" spans="1:41" ht="30" customHeight="1" x14ac:dyDescent="0.25">
      <c r="A40" s="1">
        <v>2309397</v>
      </c>
      <c r="B40" s="147"/>
      <c r="C40" s="42" t="s">
        <v>8</v>
      </c>
      <c r="D40" s="43" t="s">
        <v>766</v>
      </c>
      <c r="E40" s="43" t="s">
        <v>768</v>
      </c>
      <c r="F40" s="43">
        <v>4</v>
      </c>
      <c r="G40" s="115">
        <v>4</v>
      </c>
      <c r="H40" s="115" t="s">
        <v>768</v>
      </c>
      <c r="I40" s="115" t="s">
        <v>768</v>
      </c>
      <c r="J40" s="115" t="s">
        <v>768</v>
      </c>
      <c r="K40" s="133"/>
      <c r="L40" s="115"/>
      <c r="M40" s="43"/>
      <c r="N40" s="115"/>
      <c r="O40" s="115"/>
      <c r="P40" s="43"/>
      <c r="Q40" s="115"/>
      <c r="R40" s="115"/>
      <c r="S40" s="43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43"/>
      <c r="AH40" s="43"/>
      <c r="AI40" s="141"/>
      <c r="AJ40" s="135"/>
      <c r="AK40" s="135"/>
      <c r="AL40" s="135"/>
      <c r="AM40" s="135"/>
    </row>
    <row r="41" spans="1:41" ht="30" customHeight="1" x14ac:dyDescent="0.25">
      <c r="A41" s="1">
        <v>2309397</v>
      </c>
      <c r="B41" s="148"/>
      <c r="C41" s="44" t="s">
        <v>4</v>
      </c>
      <c r="D41" s="44" t="s">
        <v>766</v>
      </c>
      <c r="E41" s="44" t="s">
        <v>768</v>
      </c>
      <c r="F41" s="44">
        <v>0.5</v>
      </c>
      <c r="G41" s="116">
        <v>0.5</v>
      </c>
      <c r="H41" s="116" t="s">
        <v>768</v>
      </c>
      <c r="I41" s="116" t="s">
        <v>768</v>
      </c>
      <c r="J41" s="116" t="s">
        <v>768</v>
      </c>
      <c r="K41" s="133"/>
      <c r="L41" s="116"/>
      <c r="M41" s="44"/>
      <c r="N41" s="116"/>
      <c r="O41" s="116"/>
      <c r="P41" s="44"/>
      <c r="Q41" s="116"/>
      <c r="R41" s="116"/>
      <c r="S41" s="44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44"/>
      <c r="AH41" s="44"/>
      <c r="AI41" s="142"/>
      <c r="AJ41" s="136"/>
      <c r="AK41" s="136"/>
      <c r="AL41" s="136"/>
      <c r="AM41" s="136"/>
    </row>
    <row r="42" spans="1:41" ht="30" customHeight="1" x14ac:dyDescent="0.25">
      <c r="A42" s="1"/>
      <c r="B42" s="143" t="s">
        <v>771</v>
      </c>
      <c r="C42" s="42" t="s">
        <v>7</v>
      </c>
      <c r="D42" s="43"/>
      <c r="E42" s="43"/>
      <c r="F42" s="43"/>
      <c r="G42" s="43"/>
      <c r="H42" s="43"/>
      <c r="I42" s="43"/>
      <c r="J42" s="43"/>
      <c r="K42" s="43"/>
      <c r="L42" s="43">
        <v>4</v>
      </c>
      <c r="M42" s="43"/>
      <c r="N42" s="43"/>
      <c r="O42" s="43"/>
      <c r="P42" s="43"/>
      <c r="Q42" s="115"/>
      <c r="R42" s="115"/>
      <c r="S42" s="115"/>
      <c r="T42" s="43"/>
      <c r="U42" s="115"/>
      <c r="V42" s="115"/>
      <c r="W42" s="115"/>
      <c r="X42" s="115"/>
      <c r="Y42" s="115"/>
      <c r="Z42" s="43"/>
      <c r="AA42" s="43"/>
      <c r="AB42" s="115"/>
      <c r="AC42" s="115"/>
      <c r="AD42" s="115"/>
      <c r="AE42" s="115"/>
      <c r="AF42" s="115"/>
      <c r="AG42" s="43"/>
      <c r="AH42" s="43"/>
      <c r="AI42" s="140"/>
      <c r="AJ42" s="134">
        <f t="shared" ref="AJ42" si="49">SUM(D42:H43,K42:O43,R42:V43,Y42:AC43,AF42:AH43)/8</f>
        <v>1</v>
      </c>
      <c r="AK42" s="134">
        <f t="shared" ref="AK42" si="50">SUM(D44:H44,K44:O44,R44:V44,Y44:AC44,AF44:AH44)/8</f>
        <v>6.25E-2</v>
      </c>
      <c r="AL42" s="134">
        <f t="shared" ref="AL42" si="51">SUM(I42:J44,P42:Q44,W42:X44,AD42:AE44)/8</f>
        <v>0</v>
      </c>
      <c r="AM42" s="134">
        <f t="shared" ref="AM42" si="52">ROUND(SUM(D42:AI44)/8,2)</f>
        <v>1.06</v>
      </c>
    </row>
    <row r="43" spans="1:41" ht="30" customHeight="1" x14ac:dyDescent="0.25">
      <c r="A43" s="1"/>
      <c r="B43" s="144"/>
      <c r="C43" s="42" t="s">
        <v>8</v>
      </c>
      <c r="D43" s="43"/>
      <c r="E43" s="43"/>
      <c r="F43" s="43"/>
      <c r="G43" s="43"/>
      <c r="H43" s="115"/>
      <c r="I43" s="43"/>
      <c r="J43" s="43"/>
      <c r="K43" s="43"/>
      <c r="L43" s="43">
        <v>4</v>
      </c>
      <c r="M43" s="43"/>
      <c r="N43" s="43"/>
      <c r="O43" s="43"/>
      <c r="P43" s="43"/>
      <c r="Q43" s="115"/>
      <c r="R43" s="115"/>
      <c r="S43" s="115"/>
      <c r="T43" s="43"/>
      <c r="U43" s="115"/>
      <c r="V43" s="115"/>
      <c r="W43" s="115"/>
      <c r="X43" s="115"/>
      <c r="Y43" s="115"/>
      <c r="Z43" s="43"/>
      <c r="AA43" s="43"/>
      <c r="AB43" s="115"/>
      <c r="AC43" s="115"/>
      <c r="AD43" s="115"/>
      <c r="AE43" s="115"/>
      <c r="AF43" s="115"/>
      <c r="AG43" s="43"/>
      <c r="AH43" s="43"/>
      <c r="AI43" s="141"/>
      <c r="AJ43" s="135"/>
      <c r="AK43" s="135"/>
      <c r="AL43" s="135"/>
      <c r="AM43" s="135"/>
    </row>
    <row r="44" spans="1:41" ht="30" customHeight="1" x14ac:dyDescent="0.25">
      <c r="A44" s="1"/>
      <c r="B44" s="145"/>
      <c r="C44" s="44" t="s">
        <v>4</v>
      </c>
      <c r="D44" s="44"/>
      <c r="E44" s="44"/>
      <c r="F44" s="44"/>
      <c r="G44" s="44"/>
      <c r="H44" s="116"/>
      <c r="I44" s="44"/>
      <c r="J44" s="44"/>
      <c r="K44" s="44"/>
      <c r="L44" s="44">
        <v>0.5</v>
      </c>
      <c r="M44" s="44"/>
      <c r="N44" s="44"/>
      <c r="O44" s="44"/>
      <c r="P44" s="44"/>
      <c r="Q44" s="116"/>
      <c r="R44" s="116"/>
      <c r="S44" s="116"/>
      <c r="T44" s="44"/>
      <c r="U44" s="116"/>
      <c r="V44" s="116"/>
      <c r="W44" s="116"/>
      <c r="X44" s="116"/>
      <c r="Y44" s="116"/>
      <c r="Z44" s="44"/>
      <c r="AA44" s="44"/>
      <c r="AB44" s="116"/>
      <c r="AC44" s="116"/>
      <c r="AD44" s="116"/>
      <c r="AE44" s="116"/>
      <c r="AF44" s="116"/>
      <c r="AG44" s="44"/>
      <c r="AH44" s="44"/>
      <c r="AI44" s="142"/>
      <c r="AJ44" s="136"/>
      <c r="AK44" s="136"/>
      <c r="AL44" s="136"/>
      <c r="AM44" s="136"/>
    </row>
    <row r="45" spans="1:41" ht="30" customHeight="1" x14ac:dyDescent="0.25">
      <c r="B45" s="64" t="s">
        <v>9</v>
      </c>
      <c r="C45" s="2"/>
      <c r="D45" s="117">
        <f>SUM(D6:D44)</f>
        <v>0</v>
      </c>
      <c r="E45" s="117">
        <v>29</v>
      </c>
      <c r="F45" s="117">
        <v>44.5</v>
      </c>
      <c r="G45" s="117">
        <v>42</v>
      </c>
      <c r="H45" s="117">
        <v>16</v>
      </c>
      <c r="I45" s="117">
        <v>80</v>
      </c>
      <c r="J45" s="117">
        <v>104</v>
      </c>
      <c r="K45" s="117">
        <f t="shared" ref="K45:AH45" si="53">SUM(K6:K44)</f>
        <v>98</v>
      </c>
      <c r="L45" s="117">
        <f t="shared" si="53"/>
        <v>92</v>
      </c>
      <c r="M45" s="117">
        <f t="shared" si="53"/>
        <v>110</v>
      </c>
      <c r="N45" s="117">
        <f t="shared" si="53"/>
        <v>109</v>
      </c>
      <c r="O45" s="117">
        <f t="shared" si="53"/>
        <v>90</v>
      </c>
      <c r="P45" s="117">
        <f t="shared" si="53"/>
        <v>88</v>
      </c>
      <c r="Q45" s="117">
        <f t="shared" si="53"/>
        <v>76.5</v>
      </c>
      <c r="R45" s="117">
        <f t="shared" si="53"/>
        <v>76</v>
      </c>
      <c r="S45" s="117">
        <f t="shared" si="53"/>
        <v>83</v>
      </c>
      <c r="T45" s="117">
        <f t="shared" si="53"/>
        <v>80.5</v>
      </c>
      <c r="U45" s="117">
        <f t="shared" si="53"/>
        <v>92.5</v>
      </c>
      <c r="V45" s="117">
        <f t="shared" si="53"/>
        <v>88</v>
      </c>
      <c r="W45" s="117">
        <f t="shared" si="53"/>
        <v>101</v>
      </c>
      <c r="X45" s="117">
        <f t="shared" si="53"/>
        <v>80</v>
      </c>
      <c r="Y45" s="117">
        <f t="shared" si="53"/>
        <v>104</v>
      </c>
      <c r="Z45" s="117">
        <f t="shared" si="53"/>
        <v>99.5</v>
      </c>
      <c r="AA45" s="117">
        <f t="shared" si="53"/>
        <v>73</v>
      </c>
      <c r="AB45" s="117">
        <f t="shared" si="53"/>
        <v>77</v>
      </c>
      <c r="AC45" s="117">
        <f t="shared" si="53"/>
        <v>86.5</v>
      </c>
      <c r="AD45" s="117">
        <f t="shared" si="53"/>
        <v>70.5</v>
      </c>
      <c r="AE45" s="117">
        <f t="shared" si="53"/>
        <v>51</v>
      </c>
      <c r="AF45" s="117">
        <f t="shared" si="53"/>
        <v>40.5</v>
      </c>
      <c r="AG45" s="117">
        <f t="shared" si="53"/>
        <v>55.5</v>
      </c>
      <c r="AH45" s="117">
        <f t="shared" si="53"/>
        <v>35.5</v>
      </c>
      <c r="AI45" s="11"/>
      <c r="AJ45" s="3">
        <f>SUM(D45:AH45)</f>
        <v>2273</v>
      </c>
      <c r="AK45" s="3"/>
      <c r="AL45" s="3"/>
      <c r="AM45" s="3"/>
    </row>
    <row r="46" spans="1:41" s="63" customFormat="1" ht="30.75" customHeight="1" x14ac:dyDescent="0.25">
      <c r="A46" s="110"/>
      <c r="B46" s="57" t="s">
        <v>208</v>
      </c>
      <c r="C46" s="58"/>
      <c r="D46" s="118"/>
      <c r="E46" s="118">
        <v>3</v>
      </c>
      <c r="F46" s="118">
        <v>5</v>
      </c>
      <c r="G46" s="118">
        <v>5</v>
      </c>
      <c r="H46" s="118">
        <v>2</v>
      </c>
      <c r="I46" s="118">
        <v>9</v>
      </c>
      <c r="J46" s="118">
        <v>9</v>
      </c>
      <c r="K46" s="118">
        <v>9</v>
      </c>
      <c r="L46" s="118">
        <v>11</v>
      </c>
      <c r="M46" s="118">
        <v>10</v>
      </c>
      <c r="N46" s="118">
        <v>10</v>
      </c>
      <c r="O46" s="118">
        <v>10</v>
      </c>
      <c r="P46" s="118">
        <v>9</v>
      </c>
      <c r="Q46" s="118">
        <v>9</v>
      </c>
      <c r="R46" s="118">
        <v>10</v>
      </c>
      <c r="S46" s="118">
        <v>9</v>
      </c>
      <c r="T46" s="118"/>
      <c r="U46" s="118">
        <v>8</v>
      </c>
      <c r="V46" s="118"/>
      <c r="W46" s="118">
        <v>9</v>
      </c>
      <c r="X46" s="118">
        <v>9</v>
      </c>
      <c r="Y46" s="118">
        <v>8</v>
      </c>
      <c r="Z46" s="118">
        <v>8</v>
      </c>
      <c r="AA46" s="118">
        <v>7</v>
      </c>
      <c r="AB46" s="118">
        <v>7</v>
      </c>
      <c r="AC46" s="118">
        <v>7</v>
      </c>
      <c r="AD46" s="118">
        <v>6</v>
      </c>
      <c r="AE46" s="118">
        <v>5</v>
      </c>
      <c r="AF46" s="118">
        <v>4</v>
      </c>
      <c r="AG46" s="118">
        <v>7</v>
      </c>
      <c r="AH46" s="118">
        <v>4</v>
      </c>
      <c r="AI46" s="59"/>
      <c r="AJ46" s="60"/>
      <c r="AK46" s="60"/>
      <c r="AL46" s="60"/>
      <c r="AM46" s="60"/>
    </row>
    <row r="47" spans="1:41" ht="30" customHeight="1" x14ac:dyDescent="0.35">
      <c r="A47" s="20"/>
      <c r="D47" s="204" t="s">
        <v>10</v>
      </c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6"/>
    </row>
    <row r="48" spans="1:41" ht="21" customHeight="1" x14ac:dyDescent="0.35">
      <c r="C48" s="65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65"/>
      <c r="AJ48" s="65"/>
      <c r="AK48" s="65"/>
      <c r="AL48" s="65"/>
      <c r="AM48" s="65"/>
      <c r="AN48" s="65"/>
      <c r="AO48" s="65"/>
    </row>
    <row r="49" spans="3:41" ht="21" customHeight="1" x14ac:dyDescent="0.35">
      <c r="C49" s="65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65"/>
      <c r="AJ49" s="65"/>
      <c r="AK49" s="65"/>
      <c r="AL49" s="65"/>
      <c r="AM49" s="65"/>
      <c r="AN49" s="65"/>
      <c r="AO49" s="65"/>
    </row>
    <row r="50" spans="3:41" ht="21" customHeight="1" x14ac:dyDescent="0.35">
      <c r="C50" s="65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65"/>
      <c r="AJ50" s="65"/>
      <c r="AK50" s="65"/>
      <c r="AL50" s="65"/>
      <c r="AM50" s="65"/>
      <c r="AN50" s="65"/>
      <c r="AO50" s="65"/>
    </row>
    <row r="51" spans="3:41" ht="21" customHeight="1" x14ac:dyDescent="0.35">
      <c r="C51" s="65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65"/>
      <c r="AJ51" s="65"/>
      <c r="AK51" s="65"/>
      <c r="AL51" s="65"/>
      <c r="AM51" s="65"/>
      <c r="AN51" s="65"/>
      <c r="AO51" s="65"/>
    </row>
    <row r="52" spans="3:41" ht="21" customHeight="1" x14ac:dyDescent="0.35">
      <c r="C52" s="65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65"/>
      <c r="AJ52" s="65"/>
      <c r="AK52" s="65"/>
      <c r="AL52" s="65"/>
      <c r="AM52" s="65"/>
      <c r="AN52" s="65"/>
      <c r="AO52" s="65"/>
    </row>
    <row r="53" spans="3:41" x14ac:dyDescent="0.35">
      <c r="C53" s="65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65"/>
      <c r="AJ53" s="65"/>
      <c r="AK53" s="65"/>
      <c r="AL53" s="65"/>
      <c r="AM53" s="65"/>
      <c r="AN53" s="65"/>
      <c r="AO53" s="65"/>
    </row>
    <row r="54" spans="3:41" x14ac:dyDescent="0.35">
      <c r="C54" s="65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65"/>
      <c r="AJ54" s="65"/>
      <c r="AK54" s="65"/>
      <c r="AL54" s="65"/>
      <c r="AM54" s="65"/>
      <c r="AN54" s="65"/>
      <c r="AO54" s="65"/>
    </row>
    <row r="55" spans="3:41" x14ac:dyDescent="0.35"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65"/>
      <c r="AJ55" s="65"/>
      <c r="AK55" s="65"/>
      <c r="AL55" s="65"/>
      <c r="AM55" s="65"/>
    </row>
    <row r="56" spans="3:41" x14ac:dyDescent="0.35"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65"/>
      <c r="AJ56" s="65"/>
      <c r="AK56" s="65"/>
      <c r="AL56" s="65"/>
      <c r="AM56" s="65"/>
    </row>
    <row r="57" spans="3:41" x14ac:dyDescent="0.35"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65"/>
      <c r="AJ57" s="65"/>
      <c r="AK57" s="65"/>
      <c r="AL57" s="65"/>
      <c r="AM57" s="65"/>
    </row>
    <row r="58" spans="3:41" x14ac:dyDescent="0.35"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65"/>
      <c r="AJ58" s="65"/>
      <c r="AK58" s="65"/>
      <c r="AL58" s="65"/>
      <c r="AM58" s="65"/>
    </row>
    <row r="59" spans="3:41" x14ac:dyDescent="0.35"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65"/>
      <c r="AJ59" s="65"/>
      <c r="AK59" s="65"/>
      <c r="AL59" s="65"/>
      <c r="AM59" s="65"/>
    </row>
    <row r="60" spans="3:41" x14ac:dyDescent="0.35"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65"/>
      <c r="AJ60" s="65"/>
      <c r="AK60" s="65"/>
      <c r="AL60" s="65"/>
      <c r="AM60" s="65"/>
    </row>
    <row r="61" spans="3:41" x14ac:dyDescent="0.35"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65"/>
      <c r="AJ61" s="65"/>
      <c r="AK61" s="65"/>
      <c r="AL61" s="65"/>
      <c r="AM61" s="65"/>
    </row>
    <row r="62" spans="3:41" x14ac:dyDescent="0.35"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65"/>
      <c r="AJ62" s="65"/>
      <c r="AK62" s="65"/>
      <c r="AL62" s="65"/>
      <c r="AM62" s="65"/>
    </row>
    <row r="63" spans="3:41" x14ac:dyDescent="0.35"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65"/>
      <c r="AJ63" s="65"/>
      <c r="AK63" s="65"/>
      <c r="AL63" s="65"/>
      <c r="AM63" s="65"/>
    </row>
    <row r="64" spans="3:41" x14ac:dyDescent="0.35"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65"/>
      <c r="AJ64" s="65"/>
      <c r="AK64" s="65"/>
      <c r="AL64" s="65"/>
      <c r="AM64" s="65"/>
    </row>
    <row r="65" spans="4:39" x14ac:dyDescent="0.35"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65"/>
      <c r="AJ65" s="65"/>
      <c r="AK65" s="65"/>
      <c r="AL65" s="65"/>
      <c r="AM65" s="65"/>
    </row>
    <row r="66" spans="4:39" x14ac:dyDescent="0.35"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65"/>
      <c r="AJ66" s="65"/>
      <c r="AK66" s="65"/>
      <c r="AL66" s="65"/>
      <c r="AM66" s="65"/>
    </row>
    <row r="67" spans="4:39" x14ac:dyDescent="0.35"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65"/>
      <c r="AJ67" s="65"/>
      <c r="AK67" s="65"/>
      <c r="AL67" s="65"/>
      <c r="AM67" s="65"/>
    </row>
    <row r="68" spans="4:39" x14ac:dyDescent="0.35"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65"/>
      <c r="AJ68" s="65"/>
      <c r="AK68" s="65"/>
      <c r="AL68" s="65"/>
      <c r="AM68" s="65"/>
    </row>
    <row r="69" spans="4:39" x14ac:dyDescent="0.35"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65"/>
      <c r="AJ69" s="65"/>
      <c r="AK69" s="65"/>
      <c r="AL69" s="65"/>
      <c r="AM69" s="65"/>
    </row>
    <row r="70" spans="4:39" x14ac:dyDescent="0.35"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65"/>
      <c r="AJ70" s="65"/>
      <c r="AK70" s="65"/>
      <c r="AL70" s="65"/>
      <c r="AM70" s="65"/>
    </row>
    <row r="71" spans="4:39" x14ac:dyDescent="0.35"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65"/>
      <c r="AJ71" s="65"/>
      <c r="AK71" s="65"/>
      <c r="AL71" s="65"/>
      <c r="AM71" s="65"/>
    </row>
    <row r="72" spans="4:39" x14ac:dyDescent="0.35"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65"/>
      <c r="AJ72" s="65"/>
      <c r="AK72" s="65"/>
      <c r="AL72" s="65"/>
      <c r="AM72" s="65"/>
    </row>
    <row r="73" spans="4:39" x14ac:dyDescent="0.35"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65"/>
      <c r="AJ73" s="65"/>
      <c r="AK73" s="65"/>
      <c r="AL73" s="65"/>
      <c r="AM73" s="65"/>
    </row>
    <row r="74" spans="4:39" x14ac:dyDescent="0.35"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65"/>
      <c r="AJ74" s="65"/>
      <c r="AK74" s="65"/>
      <c r="AL74" s="65"/>
      <c r="AM74" s="65"/>
    </row>
    <row r="75" spans="4:39" x14ac:dyDescent="0.35"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65"/>
      <c r="AJ75" s="65"/>
      <c r="AK75" s="65"/>
      <c r="AL75" s="65"/>
      <c r="AM75" s="65"/>
    </row>
    <row r="76" spans="4:39" x14ac:dyDescent="0.35"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65"/>
      <c r="AJ76" s="65"/>
      <c r="AK76" s="65"/>
      <c r="AL76" s="65"/>
      <c r="AM76" s="65"/>
    </row>
    <row r="77" spans="4:39" x14ac:dyDescent="0.35"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65"/>
      <c r="AJ77" s="65"/>
      <c r="AK77" s="65"/>
      <c r="AL77" s="65"/>
      <c r="AM77" s="65"/>
    </row>
    <row r="78" spans="4:39" x14ac:dyDescent="0.35"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65"/>
      <c r="AJ78" s="65"/>
      <c r="AK78" s="65"/>
      <c r="AL78" s="65"/>
      <c r="AM78" s="65"/>
    </row>
    <row r="79" spans="4:39" x14ac:dyDescent="0.35"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65"/>
      <c r="AJ79" s="65"/>
      <c r="AK79" s="65"/>
      <c r="AL79" s="65"/>
      <c r="AM79" s="65"/>
    </row>
    <row r="80" spans="4:39" x14ac:dyDescent="0.35"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65"/>
      <c r="AJ80" s="65"/>
      <c r="AK80" s="65"/>
      <c r="AL80" s="65"/>
      <c r="AM80" s="65"/>
    </row>
    <row r="81" spans="4:39" x14ac:dyDescent="0.35"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65"/>
      <c r="AJ81" s="65"/>
      <c r="AK81" s="65"/>
      <c r="AL81" s="65"/>
      <c r="AM81" s="65"/>
    </row>
    <row r="82" spans="4:39" x14ac:dyDescent="0.35"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65"/>
      <c r="AJ82" s="65"/>
      <c r="AK82" s="65"/>
      <c r="AL82" s="65"/>
      <c r="AM82" s="65"/>
    </row>
    <row r="83" spans="4:39" x14ac:dyDescent="0.35"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65"/>
      <c r="AJ83" s="65"/>
      <c r="AK83" s="65"/>
      <c r="AL83" s="65"/>
      <c r="AM83" s="65"/>
    </row>
    <row r="84" spans="4:39" x14ac:dyDescent="0.35"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65"/>
      <c r="AJ84" s="65"/>
      <c r="AK84" s="65"/>
      <c r="AL84" s="65"/>
      <c r="AM84" s="65"/>
    </row>
    <row r="85" spans="4:39" x14ac:dyDescent="0.35"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65"/>
      <c r="AJ85" s="65"/>
      <c r="AK85" s="65"/>
      <c r="AL85" s="65"/>
      <c r="AM85" s="65"/>
    </row>
    <row r="86" spans="4:39" x14ac:dyDescent="0.35"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65"/>
      <c r="AJ86" s="65"/>
      <c r="AK86" s="65"/>
      <c r="AL86" s="65"/>
      <c r="AM86" s="65"/>
    </row>
    <row r="87" spans="4:39" x14ac:dyDescent="0.35"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65"/>
      <c r="AJ87" s="65"/>
      <c r="AK87" s="65"/>
      <c r="AL87" s="65"/>
      <c r="AM87" s="65"/>
    </row>
    <row r="88" spans="4:39" x14ac:dyDescent="0.35"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65"/>
      <c r="AJ88" s="65"/>
      <c r="AK88" s="65"/>
      <c r="AL88" s="65"/>
      <c r="AM88" s="65"/>
    </row>
    <row r="89" spans="4:39" x14ac:dyDescent="0.35"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65"/>
      <c r="AJ89" s="65"/>
      <c r="AK89" s="65"/>
      <c r="AL89" s="65"/>
      <c r="AM89" s="65"/>
    </row>
    <row r="90" spans="4:39" x14ac:dyDescent="0.35"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65"/>
      <c r="AJ90" s="65"/>
      <c r="AK90" s="65"/>
      <c r="AL90" s="65"/>
      <c r="AM90" s="65"/>
    </row>
    <row r="91" spans="4:39" x14ac:dyDescent="0.35"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65"/>
      <c r="AJ91" s="65"/>
      <c r="AK91" s="65"/>
      <c r="AL91" s="65"/>
      <c r="AM91" s="65"/>
    </row>
    <row r="92" spans="4:39" x14ac:dyDescent="0.35"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65"/>
      <c r="AJ92" s="65"/>
      <c r="AK92" s="65"/>
      <c r="AL92" s="65"/>
      <c r="AM92" s="65"/>
    </row>
    <row r="93" spans="4:39" x14ac:dyDescent="0.35"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65"/>
      <c r="AJ93" s="65"/>
      <c r="AK93" s="65"/>
      <c r="AL93" s="65"/>
      <c r="AM93" s="65"/>
    </row>
    <row r="94" spans="4:39" x14ac:dyDescent="0.35"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65"/>
      <c r="AJ94" s="65"/>
      <c r="AK94" s="65"/>
      <c r="AL94" s="65"/>
      <c r="AM94" s="65"/>
    </row>
    <row r="95" spans="4:39" x14ac:dyDescent="0.35"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65"/>
      <c r="AJ95" s="65"/>
      <c r="AK95" s="65"/>
      <c r="AL95" s="65"/>
      <c r="AM95" s="65"/>
    </row>
    <row r="96" spans="4:39" x14ac:dyDescent="0.35"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65"/>
      <c r="AJ96" s="65"/>
      <c r="AK96" s="65"/>
      <c r="AL96" s="65"/>
      <c r="AM96" s="65"/>
    </row>
    <row r="97" spans="4:39" x14ac:dyDescent="0.35"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65"/>
      <c r="AJ97" s="65"/>
      <c r="AK97" s="65"/>
      <c r="AL97" s="65"/>
      <c r="AM97" s="65"/>
    </row>
    <row r="98" spans="4:39" x14ac:dyDescent="0.35"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65"/>
      <c r="AJ98" s="65"/>
      <c r="AK98" s="65"/>
      <c r="AL98" s="65"/>
      <c r="AM98" s="65"/>
    </row>
    <row r="99" spans="4:39" x14ac:dyDescent="0.35"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65"/>
      <c r="AJ99" s="65"/>
      <c r="AK99" s="65"/>
      <c r="AL99" s="65"/>
      <c r="AM99" s="65"/>
    </row>
    <row r="100" spans="4:39" x14ac:dyDescent="0.35"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65"/>
      <c r="AJ100" s="65"/>
      <c r="AK100" s="65"/>
      <c r="AL100" s="65"/>
      <c r="AM100" s="65"/>
    </row>
    <row r="101" spans="4:39" x14ac:dyDescent="0.35"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65"/>
      <c r="AJ101" s="65"/>
      <c r="AK101" s="65"/>
      <c r="AL101" s="65"/>
      <c r="AM101" s="65"/>
    </row>
  </sheetData>
  <mergeCells count="89">
    <mergeCell ref="B39:B41"/>
    <mergeCell ref="AL33:AL35"/>
    <mergeCell ref="AM33:AM35"/>
    <mergeCell ref="B33:B35"/>
    <mergeCell ref="B36:B38"/>
    <mergeCell ref="AI36:AI38"/>
    <mergeCell ref="D47:AO47"/>
    <mergeCell ref="AM24:AM26"/>
    <mergeCell ref="AM36:AM38"/>
    <mergeCell ref="B30:B32"/>
    <mergeCell ref="AI30:AI32"/>
    <mergeCell ref="AJ30:AJ32"/>
    <mergeCell ref="AK30:AK32"/>
    <mergeCell ref="AL30:AL32"/>
    <mergeCell ref="AM30:AM32"/>
    <mergeCell ref="B42:B44"/>
    <mergeCell ref="AI42:AI44"/>
    <mergeCell ref="AM42:AM44"/>
    <mergeCell ref="B27:B29"/>
    <mergeCell ref="AI27:AI29"/>
    <mergeCell ref="AJ27:AJ29"/>
    <mergeCell ref="AK27:AK29"/>
    <mergeCell ref="AJ42:AJ44"/>
    <mergeCell ref="AK42:AK44"/>
    <mergeCell ref="AL42:AL44"/>
    <mergeCell ref="AK12:AK14"/>
    <mergeCell ref="AL12:AL14"/>
    <mergeCell ref="AK24:AK26"/>
    <mergeCell ref="AL24:AL26"/>
    <mergeCell ref="AJ15:AJ17"/>
    <mergeCell ref="AK15:AK17"/>
    <mergeCell ref="AL15:AL17"/>
    <mergeCell ref="AK21:AK23"/>
    <mergeCell ref="AL21:AL23"/>
    <mergeCell ref="AL27:AL29"/>
    <mergeCell ref="AJ36:AJ38"/>
    <mergeCell ref="AJ33:AJ35"/>
    <mergeCell ref="AK33:AK35"/>
    <mergeCell ref="AM12:AM14"/>
    <mergeCell ref="B6:B8"/>
    <mergeCell ref="AI6:AI8"/>
    <mergeCell ref="AJ6:AJ8"/>
    <mergeCell ref="AI39:AI41"/>
    <mergeCell ref="AJ39:AJ41"/>
    <mergeCell ref="AK39:AK41"/>
    <mergeCell ref="AL39:AL41"/>
    <mergeCell ref="AK36:AK38"/>
    <mergeCell ref="AL36:AL38"/>
    <mergeCell ref="B15:B17"/>
    <mergeCell ref="AI15:AI17"/>
    <mergeCell ref="AM15:AM17"/>
    <mergeCell ref="AM39:AM41"/>
    <mergeCell ref="B24:B26"/>
    <mergeCell ref="AM27:AM29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AK6:AK8"/>
    <mergeCell ref="AL6:AL8"/>
    <mergeCell ref="AM6:AM8"/>
    <mergeCell ref="B9:B11"/>
    <mergeCell ref="AI9:AI11"/>
    <mergeCell ref="AJ9:AJ11"/>
    <mergeCell ref="AK9:AK11"/>
    <mergeCell ref="AL9:AL11"/>
    <mergeCell ref="AM9:AM11"/>
    <mergeCell ref="B12:B14"/>
    <mergeCell ref="AI12:AI14"/>
    <mergeCell ref="AJ12:AJ14"/>
    <mergeCell ref="AI33:AI35"/>
    <mergeCell ref="B21:B23"/>
    <mergeCell ref="AI21:AI23"/>
    <mergeCell ref="AJ21:AJ23"/>
    <mergeCell ref="AI24:AI26"/>
    <mergeCell ref="AJ24:AJ26"/>
    <mergeCell ref="AM21:AM23"/>
    <mergeCell ref="B18:B20"/>
    <mergeCell ref="AI18:AI20"/>
    <mergeCell ref="AJ18:AJ20"/>
    <mergeCell ref="AK18:AK20"/>
    <mergeCell ref="AL18:AL20"/>
    <mergeCell ref="AM18:AM20"/>
  </mergeCells>
  <phoneticPr fontId="4" type="noConversion"/>
  <conditionalFormatting sqref="D6:F44 H9 I9:L14 H12 H15 I15:P26 T15:T26 Z15:AA26 H18 H21 H24 H27 I27:M32 P27:P32 H30 I30:P44 T30:T44 Z30:AA44 H33 H36">
    <cfRule type="expression" dxfId="77" priority="7">
      <formula>weeday(D$4,2)&gt;5</formula>
    </cfRule>
  </conditionalFormatting>
  <conditionalFormatting sqref="D33:G41 R33:AH41 I36:Q41 H36:H42 D39:AH44">
    <cfRule type="expression" dxfId="76" priority="158">
      <formula>WEEKDAY(D$4,2)&gt;5</formula>
    </cfRule>
  </conditionalFormatting>
  <conditionalFormatting sqref="D4:AH35 AF24:AF25 AF27:AF28 AF30:AF31">
    <cfRule type="expression" dxfId="75" priority="1">
      <formula>WEEKDAY(D$4,2)&gt;5</formula>
    </cfRule>
  </conditionalFormatting>
  <conditionalFormatting sqref="H42">
    <cfRule type="expression" dxfId="74" priority="5">
      <formula>weeday(H$4,2)&gt;5</formula>
    </cfRule>
  </conditionalFormatting>
  <conditionalFormatting sqref="H6:L8">
    <cfRule type="expression" dxfId="73" priority="156">
      <formula>weeday(H$4,2)&gt;5</formula>
    </cfRule>
  </conditionalFormatting>
  <printOptions horizontalCentered="1"/>
  <pageMargins left="0" right="0" top="0" bottom="0" header="0" footer="0"/>
  <pageSetup paperSize="9"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2"/>
  <sheetViews>
    <sheetView zoomScale="90" zoomScaleNormal="90" zoomScaleSheetLayoutView="85" workbookViewId="0">
      <pane xSplit="3" ySplit="5" topLeftCell="D50" activePane="bottomRight" state="frozen"/>
      <selection activeCell="B1" sqref="B1"/>
      <selection pane="topRight" activeCell="D1" sqref="D1"/>
      <selection pane="bottomLeft" activeCell="B6" sqref="B6"/>
      <selection pane="bottomRight" activeCell="O57" sqref="O57"/>
    </sheetView>
  </sheetViews>
  <sheetFormatPr defaultColWidth="9" defaultRowHeight="16" x14ac:dyDescent="0.35"/>
  <cols>
    <col min="1" max="1" width="9.75" style="48" customWidth="1"/>
    <col min="2" max="2" width="10.25" style="65" customWidth="1"/>
    <col min="3" max="3" width="7.25" style="4" customWidth="1"/>
    <col min="4" max="7" width="5.83203125" style="4" customWidth="1"/>
    <col min="8" max="8" width="5.75" style="4" customWidth="1"/>
    <col min="9" max="34" width="5.83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48">
        <v>2032</v>
      </c>
      <c r="B1" s="80">
        <v>2024</v>
      </c>
      <c r="C1" s="78" t="s">
        <v>264</v>
      </c>
      <c r="D1" s="81"/>
      <c r="E1" s="111">
        <v>1</v>
      </c>
      <c r="F1" s="112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373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89"/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A5" s="91"/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125" t="s">
        <v>240</v>
      </c>
      <c r="B6" s="149" t="s">
        <v>244</v>
      </c>
      <c r="C6" s="42" t="s">
        <v>7</v>
      </c>
      <c r="D6" s="43" t="s">
        <v>766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 t="s">
        <v>895</v>
      </c>
      <c r="AF6" s="43">
        <v>4</v>
      </c>
      <c r="AG6" s="43">
        <v>4</v>
      </c>
      <c r="AH6" s="43">
        <v>4</v>
      </c>
      <c r="AI6" s="140"/>
      <c r="AJ6" s="134">
        <f t="shared" ref="AJ6" si="2">SUM(D6:H7,K6:O7,R6:V7,Y6:AC7,AF6:AH7)/8</f>
        <v>22</v>
      </c>
      <c r="AK6" s="134">
        <f>SUM(D8:H8,K8:O8,R8:V8,Y8:AC8,AF8:AH8)/8</f>
        <v>10.0625</v>
      </c>
      <c r="AL6" s="134">
        <f t="shared" ref="AL6" si="3">SUM(I6:J8,P6:Q8,W6:X8,AD6:AE8)/8</f>
        <v>9.625</v>
      </c>
      <c r="AM6" s="134">
        <f t="shared" ref="AM6" si="4">ROUND(SUM(D6:AI8)/8,2)</f>
        <v>41.69</v>
      </c>
    </row>
    <row r="7" spans="1:39" ht="30" customHeight="1" x14ac:dyDescent="0.25">
      <c r="A7" s="125" t="s">
        <v>240</v>
      </c>
      <c r="B7" s="150"/>
      <c r="C7" s="42" t="s">
        <v>8</v>
      </c>
      <c r="D7" s="43" t="s">
        <v>766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 t="s">
        <v>895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125" t="s">
        <v>240</v>
      </c>
      <c r="B8" s="151"/>
      <c r="C8" s="44" t="s">
        <v>4</v>
      </c>
      <c r="D8" s="44" t="s">
        <v>766</v>
      </c>
      <c r="E8" s="44">
        <v>3</v>
      </c>
      <c r="F8" s="44">
        <v>4</v>
      </c>
      <c r="G8" s="44">
        <v>3</v>
      </c>
      <c r="H8" s="44">
        <v>4</v>
      </c>
      <c r="I8" s="44">
        <v>4</v>
      </c>
      <c r="J8" s="44">
        <v>0.5</v>
      </c>
      <c r="K8" s="44">
        <v>3</v>
      </c>
      <c r="L8" s="44">
        <v>4</v>
      </c>
      <c r="M8" s="44">
        <v>3</v>
      </c>
      <c r="N8" s="44">
        <v>4</v>
      </c>
      <c r="O8" s="44">
        <v>4</v>
      </c>
      <c r="P8" s="44">
        <v>4</v>
      </c>
      <c r="Q8" s="44">
        <v>0.5</v>
      </c>
      <c r="R8" s="44">
        <v>4</v>
      </c>
      <c r="S8" s="44">
        <v>4</v>
      </c>
      <c r="T8" s="44">
        <v>5</v>
      </c>
      <c r="U8" s="44">
        <v>4</v>
      </c>
      <c r="V8" s="44">
        <v>0.5</v>
      </c>
      <c r="W8" s="44">
        <v>5</v>
      </c>
      <c r="X8" s="44">
        <v>3</v>
      </c>
      <c r="Y8" s="44">
        <v>5</v>
      </c>
      <c r="Z8" s="44">
        <v>5</v>
      </c>
      <c r="AA8" s="44">
        <v>4</v>
      </c>
      <c r="AB8" s="44">
        <v>4</v>
      </c>
      <c r="AC8" s="44">
        <v>4</v>
      </c>
      <c r="AD8" s="44">
        <v>4</v>
      </c>
      <c r="AE8" s="43" t="s">
        <v>895</v>
      </c>
      <c r="AF8" s="44">
        <v>3</v>
      </c>
      <c r="AG8" s="44">
        <v>3</v>
      </c>
      <c r="AH8" s="44">
        <v>3</v>
      </c>
      <c r="AI8" s="142"/>
      <c r="AJ8" s="136"/>
      <c r="AK8" s="136"/>
      <c r="AL8" s="136"/>
      <c r="AM8" s="136"/>
    </row>
    <row r="9" spans="1:39" ht="30" customHeight="1" x14ac:dyDescent="0.25">
      <c r="A9" s="104" t="s">
        <v>552</v>
      </c>
      <c r="B9" s="152" t="s">
        <v>704</v>
      </c>
      <c r="C9" s="42" t="s">
        <v>7</v>
      </c>
      <c r="D9" s="43" t="s">
        <v>766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 t="s">
        <v>769</v>
      </c>
      <c r="L9" s="43">
        <v>4</v>
      </c>
      <c r="M9" s="43" t="s">
        <v>769</v>
      </c>
      <c r="N9" s="43" t="s">
        <v>769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 t="s">
        <v>895</v>
      </c>
      <c r="AF9" s="43">
        <v>4</v>
      </c>
      <c r="AG9" s="43">
        <v>4</v>
      </c>
      <c r="AH9" s="43">
        <v>0</v>
      </c>
      <c r="AI9" s="140"/>
      <c r="AJ9" s="134">
        <f t="shared" ref="AJ9" si="5">SUM(D9:H10,K9:O10,R9:V10,Y9:AC10,AF9:AH10)/8</f>
        <v>18</v>
      </c>
      <c r="AK9" s="134">
        <f t="shared" ref="AK9" si="6">SUM(D11:H11,K11:O11,R11:V11,Y11:AC11,AF11:AH11)/8</f>
        <v>7.0625</v>
      </c>
      <c r="AL9" s="134">
        <f t="shared" ref="AL9" si="7">SUM(I9:J11,P9:Q11,W9:X11,AD9:AE11)/8</f>
        <v>9.1875</v>
      </c>
      <c r="AM9" s="134">
        <f t="shared" ref="AM9" si="8">ROUND(SUM(D9:AI11)/8,2)</f>
        <v>34.25</v>
      </c>
    </row>
    <row r="10" spans="1:39" ht="30" customHeight="1" x14ac:dyDescent="0.25">
      <c r="A10" s="104" t="s">
        <v>552</v>
      </c>
      <c r="B10" s="153"/>
      <c r="C10" s="42" t="s">
        <v>8</v>
      </c>
      <c r="D10" s="43" t="s">
        <v>766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 t="s">
        <v>769</v>
      </c>
      <c r="L10" s="43">
        <v>4</v>
      </c>
      <c r="M10" s="43" t="s">
        <v>769</v>
      </c>
      <c r="N10" s="43" t="s">
        <v>769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 t="s">
        <v>895</v>
      </c>
      <c r="AF10" s="43">
        <v>4</v>
      </c>
      <c r="AG10" s="43">
        <v>4</v>
      </c>
      <c r="AH10" s="43">
        <v>0</v>
      </c>
      <c r="AI10" s="141"/>
      <c r="AJ10" s="135"/>
      <c r="AK10" s="135"/>
      <c r="AL10" s="135"/>
      <c r="AM10" s="135"/>
    </row>
    <row r="11" spans="1:39" ht="30" customHeight="1" x14ac:dyDescent="0.25">
      <c r="A11" s="104" t="s">
        <v>552</v>
      </c>
      <c r="B11" s="154"/>
      <c r="C11" s="44" t="s">
        <v>4</v>
      </c>
      <c r="D11" s="44" t="s">
        <v>766</v>
      </c>
      <c r="E11" s="44">
        <v>4</v>
      </c>
      <c r="F11" s="44">
        <v>4</v>
      </c>
      <c r="G11" s="44">
        <v>4</v>
      </c>
      <c r="H11" s="44">
        <v>4</v>
      </c>
      <c r="I11" s="44">
        <v>4</v>
      </c>
      <c r="J11" s="44">
        <v>0.5</v>
      </c>
      <c r="K11" s="44" t="s">
        <v>769</v>
      </c>
      <c r="L11" s="44">
        <v>0.5</v>
      </c>
      <c r="M11" s="44" t="s">
        <v>769</v>
      </c>
      <c r="N11" s="44" t="s">
        <v>769</v>
      </c>
      <c r="O11" s="44">
        <v>4</v>
      </c>
      <c r="P11" s="44">
        <v>4</v>
      </c>
      <c r="Q11" s="44">
        <v>0.5</v>
      </c>
      <c r="R11" s="44">
        <v>0.5</v>
      </c>
      <c r="S11" s="44">
        <v>4</v>
      </c>
      <c r="T11" s="44">
        <v>0.5</v>
      </c>
      <c r="U11" s="44">
        <v>4</v>
      </c>
      <c r="V11" s="44">
        <v>0.5</v>
      </c>
      <c r="W11" s="44">
        <v>5</v>
      </c>
      <c r="X11" s="44">
        <v>3</v>
      </c>
      <c r="Y11" s="44">
        <v>4</v>
      </c>
      <c r="Z11" s="44">
        <v>5</v>
      </c>
      <c r="AA11" s="44">
        <v>4</v>
      </c>
      <c r="AB11" s="44">
        <v>4</v>
      </c>
      <c r="AC11" s="44">
        <v>6</v>
      </c>
      <c r="AD11" s="44">
        <v>0.5</v>
      </c>
      <c r="AE11" s="43" t="s">
        <v>895</v>
      </c>
      <c r="AF11" s="44">
        <v>3</v>
      </c>
      <c r="AG11" s="44">
        <v>0.5</v>
      </c>
      <c r="AH11" s="44">
        <v>0</v>
      </c>
      <c r="AI11" s="142"/>
      <c r="AJ11" s="136"/>
      <c r="AK11" s="136"/>
      <c r="AL11" s="136"/>
      <c r="AM11" s="136"/>
    </row>
    <row r="12" spans="1:39" ht="30" customHeight="1" x14ac:dyDescent="0.25">
      <c r="A12" s="124">
        <v>2309030</v>
      </c>
      <c r="B12" s="143" t="s">
        <v>412</v>
      </c>
      <c r="C12" s="42" t="s">
        <v>7</v>
      </c>
      <c r="D12" s="43" t="s">
        <v>766</v>
      </c>
      <c r="E12" s="43">
        <v>4</v>
      </c>
      <c r="F12" s="43">
        <v>4</v>
      </c>
      <c r="G12" s="43" t="s">
        <v>768</v>
      </c>
      <c r="H12" s="43" t="s">
        <v>768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 t="s">
        <v>895</v>
      </c>
      <c r="AF12" s="43" t="s">
        <v>895</v>
      </c>
      <c r="AG12" s="43">
        <v>4</v>
      </c>
      <c r="AH12" s="43">
        <v>4</v>
      </c>
      <c r="AI12" s="140"/>
      <c r="AJ12" s="134">
        <f t="shared" ref="AJ12" si="9">SUM(D12:H13,K12:O13,R12:V13,Y12:AC13,AF12:AH13)/8</f>
        <v>20</v>
      </c>
      <c r="AK12" s="134">
        <f t="shared" ref="AK12" si="10">SUM(D14:H14,K14:O14,R14:V14,Y14:AC14,AF14:AH14)/8</f>
        <v>8.3125</v>
      </c>
      <c r="AL12" s="134">
        <f t="shared" ref="AL12" si="11">SUM(I12:J14,P12:Q14,W12:X14,AD12:AE14)/8</f>
        <v>9.375</v>
      </c>
      <c r="AM12" s="134">
        <f t="shared" ref="AM12" si="12">ROUND(SUM(D12:AI14)/8,2)</f>
        <v>37.69</v>
      </c>
    </row>
    <row r="13" spans="1:39" ht="30" customHeight="1" x14ac:dyDescent="0.25">
      <c r="A13" s="124">
        <v>2309030</v>
      </c>
      <c r="B13" s="147"/>
      <c r="C13" s="42" t="s">
        <v>8</v>
      </c>
      <c r="D13" s="43" t="s">
        <v>766</v>
      </c>
      <c r="E13" s="43">
        <v>4</v>
      </c>
      <c r="F13" s="43">
        <v>4</v>
      </c>
      <c r="G13" s="43" t="s">
        <v>768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 t="s">
        <v>895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124">
        <v>2309030</v>
      </c>
      <c r="B14" s="148"/>
      <c r="C14" s="44" t="s">
        <v>4</v>
      </c>
      <c r="D14" s="44" t="s">
        <v>766</v>
      </c>
      <c r="E14" s="44">
        <v>0.5</v>
      </c>
      <c r="F14" s="44">
        <v>0.5</v>
      </c>
      <c r="G14" s="44" t="s">
        <v>768</v>
      </c>
      <c r="H14" s="44">
        <v>4</v>
      </c>
      <c r="I14" s="44">
        <v>4</v>
      </c>
      <c r="J14" s="44">
        <v>0.5</v>
      </c>
      <c r="K14" s="44">
        <v>0.5</v>
      </c>
      <c r="L14" s="44">
        <v>5</v>
      </c>
      <c r="M14" s="44">
        <v>3</v>
      </c>
      <c r="N14" s="44">
        <v>4</v>
      </c>
      <c r="O14" s="44">
        <v>4</v>
      </c>
      <c r="P14" s="44">
        <v>4</v>
      </c>
      <c r="Q14" s="44">
        <v>0.5</v>
      </c>
      <c r="R14" s="44">
        <v>3</v>
      </c>
      <c r="S14" s="44">
        <v>4</v>
      </c>
      <c r="T14" s="44">
        <v>4</v>
      </c>
      <c r="U14" s="44">
        <v>4</v>
      </c>
      <c r="V14" s="44">
        <v>4</v>
      </c>
      <c r="W14" s="44">
        <v>3</v>
      </c>
      <c r="X14" s="44">
        <v>3</v>
      </c>
      <c r="Y14" s="44">
        <v>5</v>
      </c>
      <c r="Z14" s="44">
        <v>5</v>
      </c>
      <c r="AA14" s="44">
        <v>4</v>
      </c>
      <c r="AB14" s="44">
        <v>4</v>
      </c>
      <c r="AC14" s="44">
        <v>4</v>
      </c>
      <c r="AD14" s="44">
        <v>4</v>
      </c>
      <c r="AE14" s="43" t="s">
        <v>895</v>
      </c>
      <c r="AF14" s="44">
        <v>3</v>
      </c>
      <c r="AG14" s="44">
        <v>0.5</v>
      </c>
      <c r="AH14" s="44">
        <v>0.5</v>
      </c>
      <c r="AI14" s="142"/>
      <c r="AJ14" s="136"/>
      <c r="AK14" s="136"/>
      <c r="AL14" s="136"/>
      <c r="AM14" s="136"/>
    </row>
    <row r="15" spans="1:39" ht="30" customHeight="1" x14ac:dyDescent="0.25">
      <c r="A15" s="124">
        <v>2309536</v>
      </c>
      <c r="B15" s="143" t="s">
        <v>632</v>
      </c>
      <c r="C15" s="42" t="s">
        <v>7</v>
      </c>
      <c r="D15" s="43" t="s">
        <v>766</v>
      </c>
      <c r="E15" s="43" t="s">
        <v>768</v>
      </c>
      <c r="F15" s="43" t="s">
        <v>768</v>
      </c>
      <c r="G15" s="43" t="s">
        <v>768</v>
      </c>
      <c r="H15" s="43" t="s">
        <v>768</v>
      </c>
      <c r="I15" s="43">
        <v>0</v>
      </c>
      <c r="J15" s="43" t="s">
        <v>768</v>
      </c>
      <c r="K15" s="43" t="s">
        <v>769</v>
      </c>
      <c r="L15" s="43" t="s">
        <v>769</v>
      </c>
      <c r="M15" s="43" t="s">
        <v>769</v>
      </c>
      <c r="N15" s="43" t="s">
        <v>769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 t="s">
        <v>895</v>
      </c>
      <c r="AF15" s="43">
        <v>0</v>
      </c>
      <c r="AG15" s="43">
        <v>0</v>
      </c>
      <c r="AH15" s="43">
        <v>0</v>
      </c>
      <c r="AI15" s="140"/>
      <c r="AJ15" s="134">
        <f t="shared" ref="AJ15" si="13">SUM(D15:H16,K15:O16,R15:V16,Y15:AC16,AF15:AH16)/8</f>
        <v>0</v>
      </c>
      <c r="AK15" s="134">
        <f t="shared" ref="AK15" si="14">SUM(D17:H17,K17:O17,R17:V17,Y17:AC17,AF17:AH17)/8</f>
        <v>0</v>
      </c>
      <c r="AL15" s="134">
        <f t="shared" ref="AL15" si="15">SUM(I15:J17,P15:Q17,W15:X17,AD15:AE17)/8</f>
        <v>0</v>
      </c>
      <c r="AM15" s="134">
        <f t="shared" ref="AM15" si="16">ROUND(SUM(D15:AI17)/8,2)</f>
        <v>0</v>
      </c>
    </row>
    <row r="16" spans="1:39" ht="30" customHeight="1" x14ac:dyDescent="0.25">
      <c r="A16" s="124">
        <v>2309536</v>
      </c>
      <c r="B16" s="147"/>
      <c r="C16" s="42" t="s">
        <v>8</v>
      </c>
      <c r="D16" s="43" t="s">
        <v>766</v>
      </c>
      <c r="E16" s="43" t="s">
        <v>768</v>
      </c>
      <c r="F16" s="43" t="s">
        <v>768</v>
      </c>
      <c r="G16" s="43" t="s">
        <v>768</v>
      </c>
      <c r="H16" s="43" t="s">
        <v>768</v>
      </c>
      <c r="I16" s="43">
        <v>0</v>
      </c>
      <c r="J16" s="43" t="s">
        <v>768</v>
      </c>
      <c r="K16" s="43" t="s">
        <v>769</v>
      </c>
      <c r="L16" s="43" t="s">
        <v>769</v>
      </c>
      <c r="M16" s="43" t="s">
        <v>769</v>
      </c>
      <c r="N16" s="43" t="s">
        <v>769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 t="s">
        <v>895</v>
      </c>
      <c r="AF16" s="43">
        <v>0</v>
      </c>
      <c r="AG16" s="43">
        <v>0</v>
      </c>
      <c r="AH16" s="43">
        <v>0</v>
      </c>
      <c r="AI16" s="141"/>
      <c r="AJ16" s="135"/>
      <c r="AK16" s="135"/>
      <c r="AL16" s="135"/>
      <c r="AM16" s="135"/>
    </row>
    <row r="17" spans="1:39" ht="30" customHeight="1" x14ac:dyDescent="0.25">
      <c r="A17" s="124">
        <v>2309536</v>
      </c>
      <c r="B17" s="148"/>
      <c r="C17" s="44" t="s">
        <v>4</v>
      </c>
      <c r="D17" s="44" t="s">
        <v>766</v>
      </c>
      <c r="E17" s="44" t="s">
        <v>768</v>
      </c>
      <c r="F17" s="44" t="s">
        <v>768</v>
      </c>
      <c r="G17" s="44" t="s">
        <v>768</v>
      </c>
      <c r="H17" s="44" t="s">
        <v>768</v>
      </c>
      <c r="I17" s="44">
        <v>0</v>
      </c>
      <c r="J17" s="44" t="s">
        <v>768</v>
      </c>
      <c r="K17" s="44" t="s">
        <v>769</v>
      </c>
      <c r="L17" s="44" t="s">
        <v>769</v>
      </c>
      <c r="M17" s="44" t="s">
        <v>769</v>
      </c>
      <c r="N17" s="44" t="s">
        <v>769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3" t="s">
        <v>895</v>
      </c>
      <c r="AF17" s="44">
        <v>0</v>
      </c>
      <c r="AG17" s="44">
        <v>0</v>
      </c>
      <c r="AH17" s="44">
        <v>0</v>
      </c>
      <c r="AI17" s="142"/>
      <c r="AJ17" s="136"/>
      <c r="AK17" s="136"/>
      <c r="AL17" s="136"/>
      <c r="AM17" s="136"/>
    </row>
    <row r="18" spans="1:39" ht="30" customHeight="1" x14ac:dyDescent="0.25">
      <c r="A18" s="124">
        <v>2309568</v>
      </c>
      <c r="B18" s="143" t="s">
        <v>633</v>
      </c>
      <c r="C18" s="42" t="s">
        <v>7</v>
      </c>
      <c r="D18" s="43" t="s">
        <v>766</v>
      </c>
      <c r="E18" s="43" t="s">
        <v>768</v>
      </c>
      <c r="F18" s="43" t="s">
        <v>768</v>
      </c>
      <c r="G18" s="43" t="s">
        <v>768</v>
      </c>
      <c r="H18" s="43" t="s">
        <v>768</v>
      </c>
      <c r="I18" s="43">
        <v>0</v>
      </c>
      <c r="J18" s="43" t="s">
        <v>768</v>
      </c>
      <c r="K18" s="43" t="s">
        <v>769</v>
      </c>
      <c r="L18" s="43" t="s">
        <v>769</v>
      </c>
      <c r="M18" s="43" t="s">
        <v>769</v>
      </c>
      <c r="N18" s="43" t="s">
        <v>769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 t="s">
        <v>895</v>
      </c>
      <c r="AF18" s="43">
        <v>0</v>
      </c>
      <c r="AG18" s="43">
        <v>0</v>
      </c>
      <c r="AH18" s="43">
        <v>0</v>
      </c>
      <c r="AI18" s="140"/>
      <c r="AJ18" s="134">
        <f t="shared" ref="AJ18" si="17">SUM(D18:H19,K18:O19,R18:V19,Y18:AC19,AF18:AH19)/8</f>
        <v>0</v>
      </c>
      <c r="AK18" s="134">
        <f t="shared" ref="AK18" si="18">SUM(D20:H20,K20:O20,R20:V20,Y20:AC20,AF20:AH20)/8</f>
        <v>0</v>
      </c>
      <c r="AL18" s="134">
        <f t="shared" ref="AL18" si="19">SUM(I18:J20,P18:Q20,W18:X20,AD18:AE20)/8</f>
        <v>0</v>
      </c>
      <c r="AM18" s="134">
        <f t="shared" ref="AM18" si="20">ROUND(SUM(D18:AI20)/8,2)</f>
        <v>0</v>
      </c>
    </row>
    <row r="19" spans="1:39" ht="30" customHeight="1" x14ac:dyDescent="0.25">
      <c r="A19" s="124">
        <v>2309568</v>
      </c>
      <c r="B19" s="147"/>
      <c r="C19" s="42" t="s">
        <v>8</v>
      </c>
      <c r="D19" s="43" t="s">
        <v>766</v>
      </c>
      <c r="E19" s="43" t="s">
        <v>768</v>
      </c>
      <c r="F19" s="43" t="s">
        <v>768</v>
      </c>
      <c r="G19" s="43" t="s">
        <v>768</v>
      </c>
      <c r="H19" s="43" t="s">
        <v>768</v>
      </c>
      <c r="I19" s="43">
        <v>0</v>
      </c>
      <c r="J19" s="43" t="s">
        <v>768</v>
      </c>
      <c r="K19" s="43" t="s">
        <v>769</v>
      </c>
      <c r="L19" s="43" t="s">
        <v>769</v>
      </c>
      <c r="M19" s="43" t="s">
        <v>769</v>
      </c>
      <c r="N19" s="43" t="s">
        <v>769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 t="s">
        <v>895</v>
      </c>
      <c r="AF19" s="43">
        <v>0</v>
      </c>
      <c r="AG19" s="43">
        <v>0</v>
      </c>
      <c r="AH19" s="43">
        <v>0</v>
      </c>
      <c r="AI19" s="141"/>
      <c r="AJ19" s="135"/>
      <c r="AK19" s="135"/>
      <c r="AL19" s="135"/>
      <c r="AM19" s="135"/>
    </row>
    <row r="20" spans="1:39" ht="30" customHeight="1" x14ac:dyDescent="0.25">
      <c r="A20" s="124">
        <v>2309568</v>
      </c>
      <c r="B20" s="148"/>
      <c r="C20" s="44" t="s">
        <v>4</v>
      </c>
      <c r="D20" s="44" t="s">
        <v>766</v>
      </c>
      <c r="E20" s="44" t="s">
        <v>768</v>
      </c>
      <c r="F20" s="44" t="s">
        <v>768</v>
      </c>
      <c r="G20" s="44" t="s">
        <v>768</v>
      </c>
      <c r="H20" s="44" t="s">
        <v>768</v>
      </c>
      <c r="I20" s="44">
        <v>0</v>
      </c>
      <c r="J20" s="44" t="s">
        <v>768</v>
      </c>
      <c r="K20" s="44" t="s">
        <v>769</v>
      </c>
      <c r="L20" s="44" t="s">
        <v>769</v>
      </c>
      <c r="M20" s="44" t="s">
        <v>769</v>
      </c>
      <c r="N20" s="44" t="s">
        <v>769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3" t="s">
        <v>895</v>
      </c>
      <c r="AF20" s="44">
        <v>0</v>
      </c>
      <c r="AG20" s="44">
        <v>0</v>
      </c>
      <c r="AH20" s="44">
        <v>0</v>
      </c>
      <c r="AI20" s="142"/>
      <c r="AJ20" s="136"/>
      <c r="AK20" s="136"/>
      <c r="AL20" s="136"/>
      <c r="AM20" s="136"/>
    </row>
    <row r="21" spans="1:39" ht="30" customHeight="1" x14ac:dyDescent="0.25">
      <c r="A21" s="124">
        <v>2310021</v>
      </c>
      <c r="B21" s="143" t="s">
        <v>562</v>
      </c>
      <c r="C21" s="42" t="s">
        <v>7</v>
      </c>
      <c r="D21" s="43" t="s">
        <v>766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 t="s">
        <v>769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4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 t="s">
        <v>895</v>
      </c>
      <c r="AF21" s="43">
        <v>4</v>
      </c>
      <c r="AG21" s="43">
        <v>4</v>
      </c>
      <c r="AH21" s="43">
        <v>4</v>
      </c>
      <c r="AI21" s="140"/>
      <c r="AJ21" s="134">
        <f t="shared" ref="AJ21" si="21">SUM(D21:H22,K21:O22,R21:V22,Y21:AC22,AF21:AH22)/8</f>
        <v>21</v>
      </c>
      <c r="AK21" s="134">
        <f t="shared" ref="AK21" si="22">SUM(D23:H23,K23:O23,R23:V23,Y23:AC23,AF23:AH23)/8</f>
        <v>6.4375</v>
      </c>
      <c r="AL21" s="134">
        <f t="shared" ref="AL21" si="23">SUM(I21:J23,P21:Q23,W21:X23,AD21:AE23)/8</f>
        <v>9.5</v>
      </c>
      <c r="AM21" s="134">
        <f t="shared" ref="AM21" si="24">ROUND(SUM(D21:AI23)/8,2)</f>
        <v>36.94</v>
      </c>
    </row>
    <row r="22" spans="1:39" ht="30" customHeight="1" x14ac:dyDescent="0.25">
      <c r="A22" s="124">
        <v>2310021</v>
      </c>
      <c r="B22" s="144"/>
      <c r="C22" s="42" t="s">
        <v>8</v>
      </c>
      <c r="D22" s="43" t="s">
        <v>766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 t="s">
        <v>769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 t="s">
        <v>895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</row>
    <row r="23" spans="1:39" ht="30" customHeight="1" x14ac:dyDescent="0.25">
      <c r="A23" s="124">
        <v>2310021</v>
      </c>
      <c r="B23" s="145"/>
      <c r="C23" s="44" t="s">
        <v>4</v>
      </c>
      <c r="D23" s="44" t="s">
        <v>766</v>
      </c>
      <c r="E23" s="44">
        <v>0.5</v>
      </c>
      <c r="F23" s="44">
        <v>0.5</v>
      </c>
      <c r="G23" s="44">
        <v>4</v>
      </c>
      <c r="H23" s="44">
        <v>4</v>
      </c>
      <c r="I23" s="44">
        <v>4</v>
      </c>
      <c r="J23" s="44">
        <v>0.5</v>
      </c>
      <c r="K23" s="44">
        <v>0.5</v>
      </c>
      <c r="L23" s="44">
        <v>0.5</v>
      </c>
      <c r="M23" s="44" t="s">
        <v>769</v>
      </c>
      <c r="N23" s="44">
        <v>4</v>
      </c>
      <c r="O23" s="44">
        <v>0.5</v>
      </c>
      <c r="P23" s="44">
        <v>4</v>
      </c>
      <c r="Q23" s="44">
        <v>0.5</v>
      </c>
      <c r="R23" s="44">
        <v>0.5</v>
      </c>
      <c r="S23" s="44">
        <v>4</v>
      </c>
      <c r="T23" s="44">
        <v>4</v>
      </c>
      <c r="U23" s="44">
        <v>4</v>
      </c>
      <c r="V23" s="44">
        <v>4</v>
      </c>
      <c r="W23" s="44">
        <v>4</v>
      </c>
      <c r="X23" s="44">
        <v>3</v>
      </c>
      <c r="Y23" s="44">
        <v>4</v>
      </c>
      <c r="Z23" s="44">
        <v>4</v>
      </c>
      <c r="AA23" s="44">
        <v>4</v>
      </c>
      <c r="AB23" s="44">
        <v>4</v>
      </c>
      <c r="AC23" s="44">
        <v>0.5</v>
      </c>
      <c r="AD23" s="44">
        <v>4</v>
      </c>
      <c r="AE23" s="43" t="s">
        <v>895</v>
      </c>
      <c r="AF23" s="44">
        <v>3</v>
      </c>
      <c r="AG23" s="44">
        <v>0.5</v>
      </c>
      <c r="AH23" s="44">
        <v>0.5</v>
      </c>
      <c r="AI23" s="142"/>
      <c r="AJ23" s="136"/>
      <c r="AK23" s="136"/>
      <c r="AL23" s="136"/>
      <c r="AM23" s="136"/>
    </row>
    <row r="24" spans="1:39" ht="30" customHeight="1" x14ac:dyDescent="0.25">
      <c r="A24" s="124">
        <v>2310083</v>
      </c>
      <c r="B24" s="143" t="s">
        <v>631</v>
      </c>
      <c r="C24" s="42" t="s">
        <v>7</v>
      </c>
      <c r="D24" s="43" t="s">
        <v>766</v>
      </c>
      <c r="E24" s="43">
        <v>4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43">
        <v>4</v>
      </c>
      <c r="O24" s="43">
        <v>4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4</v>
      </c>
      <c r="W24" s="43">
        <v>4</v>
      </c>
      <c r="X24" s="43">
        <v>4</v>
      </c>
      <c r="Y24" s="43">
        <v>4</v>
      </c>
      <c r="Z24" s="43">
        <v>4</v>
      </c>
      <c r="AA24" s="43">
        <v>2.5</v>
      </c>
      <c r="AB24" s="43">
        <v>4</v>
      </c>
      <c r="AC24" s="43">
        <v>4</v>
      </c>
      <c r="AD24" s="43">
        <v>4</v>
      </c>
      <c r="AE24" s="43" t="s">
        <v>895</v>
      </c>
      <c r="AF24" s="43">
        <v>4</v>
      </c>
      <c r="AG24" s="43">
        <v>4</v>
      </c>
      <c r="AH24" s="43">
        <v>4</v>
      </c>
      <c r="AI24" s="140"/>
      <c r="AJ24" s="134">
        <f t="shared" ref="AJ24" si="25">SUM(D24:H25,K24:O25,R24:V25,Y24:AC25,AF24:AH25)/8</f>
        <v>21.8125</v>
      </c>
      <c r="AK24" s="134">
        <f t="shared" ref="AK24" si="26">SUM(D26:H26,K26:O26,R26:V26,Y26:AC26,AF26:AH26)/8</f>
        <v>10</v>
      </c>
      <c r="AL24" s="134">
        <f t="shared" ref="AL24" si="27">SUM(I24:J26,P24:Q26,W24:X26,AD24:AE26)/8</f>
        <v>9.375</v>
      </c>
      <c r="AM24" s="134">
        <f t="shared" ref="AM24" si="28">ROUND(SUM(D24:AI26)/8,2)</f>
        <v>41.19</v>
      </c>
    </row>
    <row r="25" spans="1:39" ht="30" customHeight="1" x14ac:dyDescent="0.25">
      <c r="A25" s="124">
        <v>2310083</v>
      </c>
      <c r="B25" s="144"/>
      <c r="C25" s="42" t="s">
        <v>8</v>
      </c>
      <c r="D25" s="43" t="s">
        <v>766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3">
        <v>4</v>
      </c>
      <c r="M25" s="43">
        <v>4</v>
      </c>
      <c r="N25" s="43">
        <v>4</v>
      </c>
      <c r="O25" s="43">
        <v>4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4</v>
      </c>
      <c r="W25" s="43">
        <v>4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 t="s">
        <v>895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39" ht="30" customHeight="1" x14ac:dyDescent="0.25">
      <c r="A26" s="124">
        <v>2310083</v>
      </c>
      <c r="B26" s="145"/>
      <c r="C26" s="44" t="s">
        <v>4</v>
      </c>
      <c r="D26" s="44" t="s">
        <v>766</v>
      </c>
      <c r="E26" s="44">
        <v>0.5</v>
      </c>
      <c r="F26" s="44">
        <v>0.5</v>
      </c>
      <c r="G26" s="44">
        <v>4</v>
      </c>
      <c r="H26" s="44">
        <v>4</v>
      </c>
      <c r="I26" s="44">
        <v>4</v>
      </c>
      <c r="J26" s="44">
        <v>0.5</v>
      </c>
      <c r="K26" s="44">
        <v>0.5</v>
      </c>
      <c r="L26" s="44">
        <v>5</v>
      </c>
      <c r="M26" s="44">
        <v>6</v>
      </c>
      <c r="N26" s="44">
        <v>6</v>
      </c>
      <c r="O26" s="44">
        <v>4</v>
      </c>
      <c r="P26" s="44">
        <v>4</v>
      </c>
      <c r="Q26" s="44">
        <v>0.5</v>
      </c>
      <c r="R26" s="44">
        <v>3</v>
      </c>
      <c r="S26" s="44">
        <v>4</v>
      </c>
      <c r="T26" s="44">
        <v>4</v>
      </c>
      <c r="U26" s="44">
        <v>4</v>
      </c>
      <c r="V26" s="44">
        <v>4</v>
      </c>
      <c r="W26" s="44">
        <v>3</v>
      </c>
      <c r="X26" s="44">
        <v>3</v>
      </c>
      <c r="Y26" s="44">
        <v>5</v>
      </c>
      <c r="Z26" s="44">
        <v>5</v>
      </c>
      <c r="AA26" s="44">
        <v>4</v>
      </c>
      <c r="AB26" s="44">
        <v>4</v>
      </c>
      <c r="AC26" s="44">
        <v>4</v>
      </c>
      <c r="AD26" s="44">
        <v>4</v>
      </c>
      <c r="AE26" s="43" t="s">
        <v>895</v>
      </c>
      <c r="AF26" s="44">
        <v>3</v>
      </c>
      <c r="AG26" s="44">
        <v>0.5</v>
      </c>
      <c r="AH26" s="44">
        <v>5</v>
      </c>
      <c r="AI26" s="142"/>
      <c r="AJ26" s="136"/>
      <c r="AK26" s="136"/>
      <c r="AL26" s="136"/>
      <c r="AM26" s="136"/>
    </row>
    <row r="27" spans="1:39" ht="30" customHeight="1" x14ac:dyDescent="0.25">
      <c r="A27" s="124">
        <v>2312011</v>
      </c>
      <c r="B27" s="143" t="s">
        <v>760</v>
      </c>
      <c r="C27" s="42" t="s">
        <v>7</v>
      </c>
      <c r="D27" s="43" t="s">
        <v>766</v>
      </c>
      <c r="E27" s="43">
        <v>4</v>
      </c>
      <c r="F27" s="43">
        <v>4</v>
      </c>
      <c r="G27" s="43" t="s">
        <v>768</v>
      </c>
      <c r="H27" s="43" t="s">
        <v>768</v>
      </c>
      <c r="I27" s="43">
        <v>4</v>
      </c>
      <c r="J27" s="43">
        <v>4</v>
      </c>
      <c r="K27" s="43">
        <v>4</v>
      </c>
      <c r="L27" s="43">
        <v>4</v>
      </c>
      <c r="M27" s="43" t="s">
        <v>769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4</v>
      </c>
      <c r="AD27" s="43">
        <v>4</v>
      </c>
      <c r="AE27" s="43" t="s">
        <v>895</v>
      </c>
      <c r="AF27" s="43">
        <v>0</v>
      </c>
      <c r="AG27" s="43">
        <v>0</v>
      </c>
      <c r="AH27" s="43">
        <v>0</v>
      </c>
      <c r="AI27" s="140"/>
      <c r="AJ27" s="134">
        <f t="shared" ref="AJ27" si="29">SUM(D27:H28,K27:O28,R27:V28,Y27:AC28,AF27:AH28)/8</f>
        <v>16</v>
      </c>
      <c r="AK27" s="134">
        <f t="shared" ref="AK27" si="30">SUM(D29:H29,K29:O29,R29:V29,Y29:AC29,AF29:AH29)/8</f>
        <v>5.5</v>
      </c>
      <c r="AL27" s="134">
        <f t="shared" ref="AL27" si="31">SUM(I27:J29,P27:Q29,W27:X29,AD27:AE29)/8</f>
        <v>8.9375</v>
      </c>
      <c r="AM27" s="134">
        <f t="shared" ref="AM27" si="32">ROUND(SUM(D27:AI29)/8,2)</f>
        <v>30.44</v>
      </c>
    </row>
    <row r="28" spans="1:39" ht="30" customHeight="1" x14ac:dyDescent="0.25">
      <c r="A28" s="124">
        <v>2312011</v>
      </c>
      <c r="B28" s="144"/>
      <c r="C28" s="42" t="s">
        <v>8</v>
      </c>
      <c r="D28" s="43" t="s">
        <v>766</v>
      </c>
      <c r="E28" s="43">
        <v>4</v>
      </c>
      <c r="F28" s="43">
        <v>4</v>
      </c>
      <c r="G28" s="43" t="s">
        <v>768</v>
      </c>
      <c r="H28" s="43" t="s">
        <v>768</v>
      </c>
      <c r="I28" s="43">
        <v>4</v>
      </c>
      <c r="J28" s="43">
        <v>4</v>
      </c>
      <c r="K28" s="43">
        <v>4</v>
      </c>
      <c r="L28" s="43">
        <v>4</v>
      </c>
      <c r="M28" s="43" t="s">
        <v>769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4</v>
      </c>
      <c r="AD28" s="43">
        <v>4</v>
      </c>
      <c r="AE28" s="43" t="s">
        <v>895</v>
      </c>
      <c r="AF28" s="43">
        <v>0</v>
      </c>
      <c r="AG28" s="43">
        <v>0</v>
      </c>
      <c r="AH28" s="43">
        <v>0</v>
      </c>
      <c r="AI28" s="141"/>
      <c r="AJ28" s="135"/>
      <c r="AK28" s="135"/>
      <c r="AL28" s="135"/>
      <c r="AM28" s="135"/>
    </row>
    <row r="29" spans="1:39" ht="30" customHeight="1" x14ac:dyDescent="0.25">
      <c r="A29" s="124">
        <v>2312011</v>
      </c>
      <c r="B29" s="145"/>
      <c r="C29" s="44" t="s">
        <v>4</v>
      </c>
      <c r="D29" s="44" t="s">
        <v>766</v>
      </c>
      <c r="E29" s="44">
        <v>0.5</v>
      </c>
      <c r="F29" s="44">
        <v>0.5</v>
      </c>
      <c r="G29" s="44" t="s">
        <v>768</v>
      </c>
      <c r="H29" s="44" t="s">
        <v>768</v>
      </c>
      <c r="I29" s="44">
        <v>4</v>
      </c>
      <c r="J29" s="44">
        <v>0.5</v>
      </c>
      <c r="K29" s="44">
        <v>0.5</v>
      </c>
      <c r="L29" s="44">
        <v>5</v>
      </c>
      <c r="M29" s="44" t="s">
        <v>769</v>
      </c>
      <c r="N29" s="44">
        <v>4</v>
      </c>
      <c r="O29" s="44">
        <v>0.5</v>
      </c>
      <c r="P29" s="44">
        <v>4</v>
      </c>
      <c r="Q29" s="44">
        <v>0.5</v>
      </c>
      <c r="R29" s="44">
        <v>0.5</v>
      </c>
      <c r="S29" s="44">
        <v>4</v>
      </c>
      <c r="T29" s="44">
        <v>4</v>
      </c>
      <c r="U29" s="44">
        <v>4</v>
      </c>
      <c r="V29" s="44">
        <v>4</v>
      </c>
      <c r="W29" s="44">
        <v>3</v>
      </c>
      <c r="X29" s="44">
        <v>3</v>
      </c>
      <c r="Y29" s="44">
        <v>4</v>
      </c>
      <c r="Z29" s="44">
        <v>5</v>
      </c>
      <c r="AA29" s="44">
        <v>4</v>
      </c>
      <c r="AB29" s="44">
        <v>3</v>
      </c>
      <c r="AC29" s="44">
        <v>0.5</v>
      </c>
      <c r="AD29" s="44">
        <v>0.5</v>
      </c>
      <c r="AE29" s="43" t="s">
        <v>895</v>
      </c>
      <c r="AF29" s="44">
        <v>0</v>
      </c>
      <c r="AG29" s="44">
        <v>0</v>
      </c>
      <c r="AH29" s="44">
        <v>0</v>
      </c>
      <c r="AI29" s="142"/>
      <c r="AJ29" s="136"/>
      <c r="AK29" s="136"/>
      <c r="AL29" s="136"/>
      <c r="AM29" s="136"/>
    </row>
    <row r="30" spans="1:39" ht="30" customHeight="1" x14ac:dyDescent="0.25">
      <c r="A30" s="124">
        <v>2310112</v>
      </c>
      <c r="B30" s="143" t="s">
        <v>569</v>
      </c>
      <c r="C30" s="42" t="s">
        <v>7</v>
      </c>
      <c r="D30" s="43" t="s">
        <v>766</v>
      </c>
      <c r="E30" s="43">
        <v>4</v>
      </c>
      <c r="F30" s="43">
        <v>4</v>
      </c>
      <c r="G30" s="43">
        <v>4</v>
      </c>
      <c r="H30" s="43" t="s">
        <v>768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4</v>
      </c>
      <c r="U30" s="43">
        <v>4</v>
      </c>
      <c r="V30" s="43">
        <v>4</v>
      </c>
      <c r="W30" s="43">
        <v>4</v>
      </c>
      <c r="X30" s="43">
        <v>4</v>
      </c>
      <c r="Y30" s="43">
        <v>4</v>
      </c>
      <c r="Z30" s="43">
        <v>4</v>
      </c>
      <c r="AA30" s="43">
        <v>3</v>
      </c>
      <c r="AB30" s="43">
        <v>4</v>
      </c>
      <c r="AC30" s="43">
        <v>4</v>
      </c>
      <c r="AD30" s="43">
        <v>4</v>
      </c>
      <c r="AE30" s="43" t="s">
        <v>895</v>
      </c>
      <c r="AF30" s="43">
        <v>4</v>
      </c>
      <c r="AG30" s="43">
        <v>4</v>
      </c>
      <c r="AH30" s="43">
        <v>4</v>
      </c>
      <c r="AI30" s="140"/>
      <c r="AJ30" s="134">
        <f t="shared" ref="AJ30" si="33">SUM(D30:H31,K30:O31,R30:V31,Y30:AC31,AF30:AH31)/8</f>
        <v>21.375</v>
      </c>
      <c r="AK30" s="134">
        <f t="shared" ref="AK30" si="34">SUM(D32:H32,K32:O32,R32:V32,Y32:AC32,AF32:AH32)/8</f>
        <v>7.5</v>
      </c>
      <c r="AL30" s="134">
        <f t="shared" ref="AL30" si="35">SUM(I30:J32,P30:Q32,W30:X32,AD30:AE32)/8</f>
        <v>9.75</v>
      </c>
      <c r="AM30" s="134">
        <f t="shared" ref="AM30" si="36">ROUND(SUM(D30:AI32)/8,2)</f>
        <v>38.630000000000003</v>
      </c>
    </row>
    <row r="31" spans="1:39" ht="30" customHeight="1" x14ac:dyDescent="0.25">
      <c r="A31" s="124">
        <v>2310112</v>
      </c>
      <c r="B31" s="144"/>
      <c r="C31" s="42" t="s">
        <v>8</v>
      </c>
      <c r="D31" s="43" t="s">
        <v>766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4</v>
      </c>
      <c r="U31" s="43">
        <v>4</v>
      </c>
      <c r="V31" s="43">
        <v>4</v>
      </c>
      <c r="W31" s="43">
        <v>4</v>
      </c>
      <c r="X31" s="43">
        <v>4</v>
      </c>
      <c r="Y31" s="43">
        <v>4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 t="s">
        <v>895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</row>
    <row r="32" spans="1:39" ht="30" customHeight="1" x14ac:dyDescent="0.25">
      <c r="A32" s="124">
        <v>2310112</v>
      </c>
      <c r="B32" s="145"/>
      <c r="C32" s="44" t="s">
        <v>4</v>
      </c>
      <c r="D32" s="44" t="s">
        <v>766</v>
      </c>
      <c r="E32" s="44">
        <v>0.5</v>
      </c>
      <c r="F32" s="44">
        <v>0.5</v>
      </c>
      <c r="G32" s="44">
        <v>1</v>
      </c>
      <c r="H32" s="44">
        <v>4</v>
      </c>
      <c r="I32" s="44">
        <v>4</v>
      </c>
      <c r="J32" s="44">
        <v>5</v>
      </c>
      <c r="K32" s="44">
        <v>0.5</v>
      </c>
      <c r="L32" s="44">
        <v>0.5</v>
      </c>
      <c r="M32" s="44">
        <v>0.5</v>
      </c>
      <c r="N32" s="44">
        <v>0.5</v>
      </c>
      <c r="O32" s="44">
        <v>4</v>
      </c>
      <c r="P32" s="44">
        <v>4</v>
      </c>
      <c r="Q32" s="44">
        <v>0.5</v>
      </c>
      <c r="R32" s="44">
        <v>1.5</v>
      </c>
      <c r="S32" s="44">
        <v>4</v>
      </c>
      <c r="T32" s="44">
        <v>4</v>
      </c>
      <c r="U32" s="44">
        <v>4</v>
      </c>
      <c r="V32" s="44">
        <v>4</v>
      </c>
      <c r="W32" s="44">
        <v>5</v>
      </c>
      <c r="X32" s="44">
        <v>3</v>
      </c>
      <c r="Y32" s="44">
        <v>5</v>
      </c>
      <c r="Z32" s="44">
        <v>5</v>
      </c>
      <c r="AA32" s="44">
        <v>4</v>
      </c>
      <c r="AB32" s="44">
        <v>4</v>
      </c>
      <c r="AC32" s="44">
        <v>4</v>
      </c>
      <c r="AD32" s="44">
        <v>0.5</v>
      </c>
      <c r="AE32" s="43" t="s">
        <v>895</v>
      </c>
      <c r="AF32" s="44">
        <v>3</v>
      </c>
      <c r="AG32" s="44">
        <v>0.5</v>
      </c>
      <c r="AH32" s="44">
        <v>5</v>
      </c>
      <c r="AI32" s="142"/>
      <c r="AJ32" s="136"/>
      <c r="AK32" s="136"/>
      <c r="AL32" s="136"/>
      <c r="AM32" s="136"/>
    </row>
    <row r="33" spans="1:39" ht="30" customHeight="1" x14ac:dyDescent="0.25">
      <c r="A33" s="109">
        <v>2310208</v>
      </c>
      <c r="B33" s="143" t="s">
        <v>571</v>
      </c>
      <c r="C33" s="42" t="s">
        <v>7</v>
      </c>
      <c r="D33" s="43" t="s">
        <v>766</v>
      </c>
      <c r="E33" s="43">
        <v>4</v>
      </c>
      <c r="F33" s="43">
        <v>4</v>
      </c>
      <c r="G33" s="43">
        <v>4</v>
      </c>
      <c r="H33" s="43" t="s">
        <v>766</v>
      </c>
      <c r="I33" s="43">
        <v>4</v>
      </c>
      <c r="J33" s="43">
        <v>4</v>
      </c>
      <c r="K33" s="43">
        <v>4</v>
      </c>
      <c r="L33" s="43" t="s">
        <v>768</v>
      </c>
      <c r="M33" s="43" t="s">
        <v>768</v>
      </c>
      <c r="N33" s="43">
        <v>4</v>
      </c>
      <c r="O33" s="43">
        <v>4</v>
      </c>
      <c r="P33" s="43">
        <v>4</v>
      </c>
      <c r="Q33" s="43" t="s">
        <v>769</v>
      </c>
      <c r="R33" s="43">
        <v>4</v>
      </c>
      <c r="S33" s="43">
        <v>4</v>
      </c>
      <c r="T33" s="43">
        <v>4</v>
      </c>
      <c r="U33" s="115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115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>SUM(D33:H34,K33:O34,R33:V34,Y33:AC34,AF33:AH34)/8</f>
        <v>19</v>
      </c>
      <c r="AK33" s="134">
        <f>SUM(D35:H35,K35:O35,R35:V35,Y35:AC35,AF35:AH35)/8</f>
        <v>6.3125</v>
      </c>
      <c r="AL33" s="134">
        <f>SUM(I33:J35,P33:Q35,W33:X35,AD33:AE35)/8</f>
        <v>10.4375</v>
      </c>
      <c r="AM33" s="134">
        <f>ROUND(SUM(D33:AI35)/8,2)</f>
        <v>35.75</v>
      </c>
    </row>
    <row r="34" spans="1:39" ht="30" customHeight="1" x14ac:dyDescent="0.25">
      <c r="A34" s="109">
        <v>2310208</v>
      </c>
      <c r="B34" s="147"/>
      <c r="C34" s="42" t="s">
        <v>8</v>
      </c>
      <c r="D34" s="43" t="s">
        <v>766</v>
      </c>
      <c r="E34" s="43">
        <v>4</v>
      </c>
      <c r="F34" s="43">
        <v>4</v>
      </c>
      <c r="G34" s="43">
        <v>4</v>
      </c>
      <c r="H34" s="43" t="s">
        <v>766</v>
      </c>
      <c r="I34" s="43">
        <v>4</v>
      </c>
      <c r="J34" s="43">
        <v>4</v>
      </c>
      <c r="K34" s="43">
        <v>4</v>
      </c>
      <c r="L34" s="43" t="s">
        <v>768</v>
      </c>
      <c r="M34" s="43" t="s">
        <v>768</v>
      </c>
      <c r="N34" s="43">
        <v>4</v>
      </c>
      <c r="O34" s="43">
        <v>4</v>
      </c>
      <c r="P34" s="43">
        <v>4</v>
      </c>
      <c r="Q34" s="43" t="s">
        <v>769</v>
      </c>
      <c r="R34" s="43">
        <v>4</v>
      </c>
      <c r="S34" s="43">
        <v>4</v>
      </c>
      <c r="T34" s="43">
        <v>4</v>
      </c>
      <c r="U34" s="115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115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</row>
    <row r="35" spans="1:39" ht="30" customHeight="1" x14ac:dyDescent="0.25">
      <c r="A35" s="109">
        <v>2310208</v>
      </c>
      <c r="B35" s="148"/>
      <c r="C35" s="44" t="s">
        <v>4</v>
      </c>
      <c r="D35" s="44" t="s">
        <v>766</v>
      </c>
      <c r="E35" s="44">
        <v>4</v>
      </c>
      <c r="F35" s="44">
        <v>2</v>
      </c>
      <c r="G35" s="44">
        <v>0.5</v>
      </c>
      <c r="H35" s="44" t="s">
        <v>766</v>
      </c>
      <c r="I35" s="44">
        <v>3</v>
      </c>
      <c r="J35" s="44">
        <v>5</v>
      </c>
      <c r="K35" s="44">
        <v>0.5</v>
      </c>
      <c r="L35" s="44" t="s">
        <v>768</v>
      </c>
      <c r="M35" s="44" t="s">
        <v>768</v>
      </c>
      <c r="N35" s="44">
        <v>0.5</v>
      </c>
      <c r="O35" s="44">
        <v>3</v>
      </c>
      <c r="P35" s="44">
        <v>4</v>
      </c>
      <c r="Q35" s="44" t="s">
        <v>769</v>
      </c>
      <c r="R35" s="44">
        <v>0.5</v>
      </c>
      <c r="S35" s="44">
        <v>0.5</v>
      </c>
      <c r="T35" s="44">
        <v>0.5</v>
      </c>
      <c r="U35" s="44">
        <v>4</v>
      </c>
      <c r="V35" s="44">
        <v>0.5</v>
      </c>
      <c r="W35" s="44">
        <v>5</v>
      </c>
      <c r="X35" s="44">
        <v>0.5</v>
      </c>
      <c r="Y35" s="44">
        <v>4</v>
      </c>
      <c r="Z35" s="44">
        <v>5</v>
      </c>
      <c r="AA35" s="44">
        <v>4</v>
      </c>
      <c r="AB35" s="44">
        <v>4</v>
      </c>
      <c r="AC35" s="44">
        <v>5</v>
      </c>
      <c r="AD35" s="44">
        <v>4</v>
      </c>
      <c r="AE35" s="43">
        <v>6</v>
      </c>
      <c r="AF35" s="44">
        <v>4</v>
      </c>
      <c r="AG35" s="44">
        <v>3</v>
      </c>
      <c r="AH35" s="44">
        <v>5</v>
      </c>
      <c r="AI35" s="142"/>
      <c r="AJ35" s="136"/>
      <c r="AK35" s="136"/>
      <c r="AL35" s="136"/>
      <c r="AM35" s="136"/>
    </row>
    <row r="36" spans="1:39" ht="30" customHeight="1" x14ac:dyDescent="0.25">
      <c r="A36" s="124">
        <v>2401116</v>
      </c>
      <c r="B36" s="143" t="s">
        <v>884</v>
      </c>
      <c r="C36" s="42" t="s">
        <v>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>
        <v>4</v>
      </c>
      <c r="V36" s="43">
        <v>4</v>
      </c>
      <c r="W36" s="43">
        <v>4</v>
      </c>
      <c r="X36" s="43">
        <v>4</v>
      </c>
      <c r="Y36" s="43">
        <v>4</v>
      </c>
      <c r="Z36" s="43">
        <v>4</v>
      </c>
      <c r="AA36" s="43">
        <v>4</v>
      </c>
      <c r="AB36" s="43">
        <v>4</v>
      </c>
      <c r="AC36" s="43">
        <v>4</v>
      </c>
      <c r="AD36" s="43">
        <v>4</v>
      </c>
      <c r="AE36" s="43" t="s">
        <v>895</v>
      </c>
      <c r="AF36" s="43" t="s">
        <v>895</v>
      </c>
      <c r="AG36" s="43">
        <v>4</v>
      </c>
      <c r="AH36" s="43">
        <v>4</v>
      </c>
      <c r="AI36" s="140">
        <v>7.5</v>
      </c>
      <c r="AJ36" s="134">
        <f t="shared" ref="AJ36" si="37">SUM(D36:H37,K36:O37,R36:V37,Y36:AC37,AF36:AH37)/8</f>
        <v>9.5</v>
      </c>
      <c r="AK36" s="134">
        <f t="shared" ref="AK36" si="38">SUM(D38:H38,K38:O38,R38:V38,Y38:AC38,AF38:AH38)/8</f>
        <v>2.6875</v>
      </c>
      <c r="AL36" s="134">
        <f t="shared" ref="AL36" si="39">SUM(I36:J38,P36:Q38,W36:X38,AD36:AE38)/8</f>
        <v>4.25</v>
      </c>
      <c r="AM36" s="134">
        <f t="shared" ref="AM36" si="40">ROUND(SUM(D36:AI38)/8,2)</f>
        <v>17.38</v>
      </c>
    </row>
    <row r="37" spans="1:39" ht="30" customHeight="1" x14ac:dyDescent="0.25">
      <c r="A37" s="124">
        <v>2401116</v>
      </c>
      <c r="B37" s="147"/>
      <c r="C37" s="42" t="s">
        <v>8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>
        <v>4</v>
      </c>
      <c r="V37" s="43">
        <v>4</v>
      </c>
      <c r="W37" s="43">
        <v>4</v>
      </c>
      <c r="X37" s="43">
        <v>4</v>
      </c>
      <c r="Y37" s="43">
        <v>4</v>
      </c>
      <c r="Z37" s="43">
        <v>4</v>
      </c>
      <c r="AA37" s="43">
        <v>4</v>
      </c>
      <c r="AB37" s="43">
        <v>4</v>
      </c>
      <c r="AC37" s="43">
        <v>4</v>
      </c>
      <c r="AD37" s="43">
        <v>4</v>
      </c>
      <c r="AE37" s="43" t="s">
        <v>895</v>
      </c>
      <c r="AF37" s="43">
        <v>4</v>
      </c>
      <c r="AG37" s="43">
        <v>4</v>
      </c>
      <c r="AH37" s="43">
        <v>4</v>
      </c>
      <c r="AI37" s="141"/>
      <c r="AJ37" s="135"/>
      <c r="AK37" s="135"/>
      <c r="AL37" s="135"/>
      <c r="AM37" s="135"/>
    </row>
    <row r="38" spans="1:39" ht="30" customHeight="1" x14ac:dyDescent="0.25">
      <c r="A38" s="124">
        <v>2401116</v>
      </c>
      <c r="B38" s="148"/>
      <c r="C38" s="44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0.5</v>
      </c>
      <c r="V38" s="44">
        <v>0.5</v>
      </c>
      <c r="W38" s="44">
        <v>3</v>
      </c>
      <c r="X38" s="44">
        <v>3</v>
      </c>
      <c r="Y38" s="44">
        <v>4</v>
      </c>
      <c r="Z38" s="44">
        <v>5</v>
      </c>
      <c r="AA38" s="44">
        <v>4</v>
      </c>
      <c r="AB38" s="44">
        <v>3</v>
      </c>
      <c r="AC38" s="44">
        <v>0.5</v>
      </c>
      <c r="AD38" s="44">
        <v>4</v>
      </c>
      <c r="AE38" s="43" t="s">
        <v>895</v>
      </c>
      <c r="AF38" s="44">
        <v>3</v>
      </c>
      <c r="AG38" s="44">
        <v>0.5</v>
      </c>
      <c r="AH38" s="44">
        <v>0.5</v>
      </c>
      <c r="AI38" s="142"/>
      <c r="AJ38" s="136"/>
      <c r="AK38" s="136"/>
      <c r="AL38" s="136"/>
      <c r="AM38" s="136"/>
    </row>
    <row r="39" spans="1:39" ht="30" customHeight="1" x14ac:dyDescent="0.25">
      <c r="A39" s="124">
        <v>2401117</v>
      </c>
      <c r="B39" s="143" t="s">
        <v>791</v>
      </c>
      <c r="C39" s="42" t="s">
        <v>7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>
        <v>4</v>
      </c>
      <c r="V39" s="43">
        <v>4</v>
      </c>
      <c r="W39" s="43">
        <v>4</v>
      </c>
      <c r="X39" s="43">
        <v>4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4</v>
      </c>
      <c r="AE39" s="43" t="s">
        <v>895</v>
      </c>
      <c r="AF39" s="43" t="s">
        <v>895</v>
      </c>
      <c r="AG39" s="43">
        <v>4</v>
      </c>
      <c r="AH39" s="43">
        <v>4</v>
      </c>
      <c r="AI39" s="140">
        <v>7.5</v>
      </c>
      <c r="AJ39" s="134">
        <f t="shared" ref="AJ39" si="41">SUM(D39:H40,K39:O40,R39:V40,Y39:AC40,AF39:AH40)/8</f>
        <v>9.5</v>
      </c>
      <c r="AK39" s="134">
        <f t="shared" ref="AK39" si="42">SUM(D41:H41,K41:O41,R41:V41,Y41:AC41,AF41:AH41)/8</f>
        <v>2.6875</v>
      </c>
      <c r="AL39" s="134">
        <f t="shared" ref="AL39" si="43">SUM(I39:J41,P39:Q41,W39:X41,AD39:AE41)/8</f>
        <v>4.25</v>
      </c>
      <c r="AM39" s="134">
        <f t="shared" ref="AM39" si="44">ROUND(SUM(D39:AI41)/8,2)</f>
        <v>17.38</v>
      </c>
    </row>
    <row r="40" spans="1:39" ht="30" customHeight="1" x14ac:dyDescent="0.25">
      <c r="A40" s="124">
        <v>2401117</v>
      </c>
      <c r="B40" s="147"/>
      <c r="C40" s="42" t="s">
        <v>8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>
        <v>4</v>
      </c>
      <c r="V40" s="43">
        <v>4</v>
      </c>
      <c r="W40" s="43">
        <v>4</v>
      </c>
      <c r="X40" s="43">
        <v>4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 t="s">
        <v>895</v>
      </c>
      <c r="AF40" s="43">
        <v>4</v>
      </c>
      <c r="AG40" s="43">
        <v>4</v>
      </c>
      <c r="AH40" s="43">
        <v>4</v>
      </c>
      <c r="AI40" s="141"/>
      <c r="AJ40" s="135"/>
      <c r="AK40" s="135"/>
      <c r="AL40" s="135"/>
      <c r="AM40" s="135"/>
    </row>
    <row r="41" spans="1:39" ht="30" customHeight="1" x14ac:dyDescent="0.25">
      <c r="A41" s="124">
        <v>2401117</v>
      </c>
      <c r="B41" s="148"/>
      <c r="C41" s="44" t="s">
        <v>4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>
        <v>0.5</v>
      </c>
      <c r="V41" s="44">
        <v>0.5</v>
      </c>
      <c r="W41" s="44">
        <v>3</v>
      </c>
      <c r="X41" s="44">
        <v>3</v>
      </c>
      <c r="Y41" s="44">
        <v>4</v>
      </c>
      <c r="Z41" s="44">
        <v>5</v>
      </c>
      <c r="AA41" s="44">
        <v>4</v>
      </c>
      <c r="AB41" s="44">
        <v>3</v>
      </c>
      <c r="AC41" s="44">
        <v>0.5</v>
      </c>
      <c r="AD41" s="44">
        <v>4</v>
      </c>
      <c r="AE41" s="43" t="s">
        <v>895</v>
      </c>
      <c r="AF41" s="44">
        <v>3</v>
      </c>
      <c r="AG41" s="44">
        <v>0.5</v>
      </c>
      <c r="AH41" s="44">
        <v>0.5</v>
      </c>
      <c r="AI41" s="142"/>
      <c r="AJ41" s="136"/>
      <c r="AK41" s="136"/>
      <c r="AL41" s="136"/>
      <c r="AM41" s="136"/>
    </row>
    <row r="42" spans="1:39" ht="30" customHeight="1" x14ac:dyDescent="0.25">
      <c r="A42" s="1">
        <v>2401236</v>
      </c>
      <c r="B42" s="143" t="s">
        <v>904</v>
      </c>
      <c r="C42" s="42" t="s">
        <v>7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>
        <v>4</v>
      </c>
      <c r="AH42" s="43">
        <v>4</v>
      </c>
      <c r="AI42" s="140">
        <v>7</v>
      </c>
      <c r="AJ42" s="134">
        <f t="shared" ref="AJ42" si="45">SUM(D42:H43,K42:O43,R42:V43,Y42:AC43,AF42:AH43)/8</f>
        <v>2</v>
      </c>
      <c r="AK42" s="134">
        <f t="shared" ref="AK42" si="46">SUM(D44:H44,K44:O44,R44:V44,Y44:AC44,AF44:AH44)/8</f>
        <v>0.125</v>
      </c>
      <c r="AL42" s="134">
        <f t="shared" ref="AL42" si="47">SUM(I42:J44,P42:Q44,W42:X44,AD42:AE44)/8</f>
        <v>0</v>
      </c>
      <c r="AM42" s="134">
        <f t="shared" ref="AM42" si="48">ROUND(SUM(D42:AI44)/8,2)</f>
        <v>3</v>
      </c>
    </row>
    <row r="43" spans="1:39" ht="30" customHeight="1" x14ac:dyDescent="0.25">
      <c r="A43" s="1">
        <v>2401236</v>
      </c>
      <c r="B43" s="147"/>
      <c r="C43" s="42" t="s">
        <v>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>
        <v>4</v>
      </c>
      <c r="AH43" s="43">
        <v>4</v>
      </c>
      <c r="AI43" s="141"/>
      <c r="AJ43" s="135"/>
      <c r="AK43" s="135"/>
      <c r="AL43" s="135"/>
      <c r="AM43" s="135"/>
    </row>
    <row r="44" spans="1:39" ht="30" customHeight="1" x14ac:dyDescent="0.25">
      <c r="A44" s="1">
        <v>2401236</v>
      </c>
      <c r="B44" s="148"/>
      <c r="C44" s="44" t="s">
        <v>4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3"/>
      <c r="AF44" s="44"/>
      <c r="AG44" s="44">
        <v>0.5</v>
      </c>
      <c r="AH44" s="44">
        <v>0.5</v>
      </c>
      <c r="AI44" s="142"/>
      <c r="AJ44" s="136"/>
      <c r="AK44" s="136"/>
      <c r="AL44" s="136"/>
      <c r="AM44" s="136"/>
    </row>
    <row r="45" spans="1:39" ht="30" customHeight="1" x14ac:dyDescent="0.25">
      <c r="A45" s="1">
        <v>2401238</v>
      </c>
      <c r="B45" s="143" t="s">
        <v>905</v>
      </c>
      <c r="C45" s="42" t="s">
        <v>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>
        <v>4</v>
      </c>
      <c r="AH45" s="43">
        <v>4</v>
      </c>
      <c r="AI45" s="140">
        <v>7</v>
      </c>
      <c r="AJ45" s="134">
        <f t="shared" ref="AJ45" si="49">SUM(D45:H46,K45:O46,R45:V46,Y45:AC46,AF45:AH46)/8</f>
        <v>2</v>
      </c>
      <c r="AK45" s="134">
        <f t="shared" ref="AK45" si="50">SUM(D47:H47,K47:O47,R47:V47,Y47:AC47,AF47:AH47)/8</f>
        <v>0.125</v>
      </c>
      <c r="AL45" s="134">
        <f t="shared" ref="AL45" si="51">SUM(I45:J47,P45:Q47,W45:X47,AD45:AE47)/8</f>
        <v>0</v>
      </c>
      <c r="AM45" s="134">
        <f t="shared" ref="AM45" si="52">ROUND(SUM(D45:AI47)/8,2)</f>
        <v>3</v>
      </c>
    </row>
    <row r="46" spans="1:39" ht="30" customHeight="1" x14ac:dyDescent="0.25">
      <c r="A46" s="1">
        <v>2401238</v>
      </c>
      <c r="B46" s="147"/>
      <c r="C46" s="42" t="s">
        <v>8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>
        <v>4</v>
      </c>
      <c r="AH46" s="43">
        <v>4</v>
      </c>
      <c r="AI46" s="141"/>
      <c r="AJ46" s="135"/>
      <c r="AK46" s="135"/>
      <c r="AL46" s="135"/>
      <c r="AM46" s="135"/>
    </row>
    <row r="47" spans="1:39" ht="30" customHeight="1" x14ac:dyDescent="0.25">
      <c r="A47" s="1">
        <v>2401238</v>
      </c>
      <c r="B47" s="148"/>
      <c r="C47" s="44" t="s">
        <v>4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3"/>
      <c r="AF47" s="44"/>
      <c r="AG47" s="44">
        <v>0.5</v>
      </c>
      <c r="AH47" s="44">
        <v>0.5</v>
      </c>
      <c r="AI47" s="142"/>
      <c r="AJ47" s="136"/>
      <c r="AK47" s="136"/>
      <c r="AL47" s="136"/>
      <c r="AM47" s="136"/>
    </row>
    <row r="48" spans="1:39" ht="30" customHeight="1" x14ac:dyDescent="0.25">
      <c r="A48" s="124">
        <v>2309116</v>
      </c>
      <c r="B48" s="143" t="s">
        <v>437</v>
      </c>
      <c r="C48" s="42" t="s">
        <v>7</v>
      </c>
      <c r="D48" s="43" t="s">
        <v>766</v>
      </c>
      <c r="E48" s="43" t="s">
        <v>768</v>
      </c>
      <c r="F48" s="43" t="s">
        <v>768</v>
      </c>
      <c r="G48" s="43">
        <v>4</v>
      </c>
      <c r="H48" s="43" t="s">
        <v>768</v>
      </c>
      <c r="I48" s="43" t="s">
        <v>768</v>
      </c>
      <c r="J48" s="43" t="s">
        <v>768</v>
      </c>
      <c r="K48" s="43" t="s">
        <v>769</v>
      </c>
      <c r="L48" s="132" t="s">
        <v>769</v>
      </c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140"/>
      <c r="AJ48" s="134">
        <f t="shared" ref="AJ48" si="53">SUM(D48:H49,K48:O49,R48:V49,Y48:AC49,AF48:AH49)/8</f>
        <v>1</v>
      </c>
      <c r="AK48" s="134">
        <f t="shared" ref="AK48" si="54">SUM(D50:H50,K50:O50,R50:V50,Y50:AC50,AF50:AH50)/8</f>
        <v>6.25E-2</v>
      </c>
      <c r="AL48" s="134">
        <f t="shared" ref="AL48" si="55">SUM(I48:J50,P48:Q50,W48:X50,AD48:AE50)/8</f>
        <v>0</v>
      </c>
      <c r="AM48" s="134">
        <f t="shared" ref="AM48" si="56">ROUND(SUM(D48:AI50)/8,2)</f>
        <v>1.06</v>
      </c>
    </row>
    <row r="49" spans="1:39" ht="30" customHeight="1" x14ac:dyDescent="0.25">
      <c r="A49" s="124">
        <v>2309116</v>
      </c>
      <c r="B49" s="147"/>
      <c r="C49" s="42" t="s">
        <v>8</v>
      </c>
      <c r="D49" s="43" t="s">
        <v>766</v>
      </c>
      <c r="E49" s="43" t="s">
        <v>768</v>
      </c>
      <c r="F49" s="43" t="s">
        <v>768</v>
      </c>
      <c r="G49" s="43">
        <v>4</v>
      </c>
      <c r="H49" s="43" t="s">
        <v>768</v>
      </c>
      <c r="I49" s="43" t="s">
        <v>768</v>
      </c>
      <c r="J49" s="43" t="s">
        <v>768</v>
      </c>
      <c r="K49" s="43" t="s">
        <v>769</v>
      </c>
      <c r="L49" s="132" t="s">
        <v>769</v>
      </c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141"/>
      <c r="AJ49" s="135"/>
      <c r="AK49" s="135"/>
      <c r="AL49" s="135"/>
      <c r="AM49" s="135"/>
    </row>
    <row r="50" spans="1:39" ht="30" customHeight="1" x14ac:dyDescent="0.25">
      <c r="A50" s="124">
        <v>2309116</v>
      </c>
      <c r="B50" s="148"/>
      <c r="C50" s="44" t="s">
        <v>4</v>
      </c>
      <c r="D50" s="44" t="s">
        <v>766</v>
      </c>
      <c r="E50" s="44" t="s">
        <v>768</v>
      </c>
      <c r="F50" s="44" t="s">
        <v>768</v>
      </c>
      <c r="G50" s="44">
        <v>0.5</v>
      </c>
      <c r="H50" s="44" t="s">
        <v>768</v>
      </c>
      <c r="I50" s="44" t="s">
        <v>768</v>
      </c>
      <c r="J50" s="44" t="s">
        <v>768</v>
      </c>
      <c r="K50" s="44" t="s">
        <v>769</v>
      </c>
      <c r="L50" s="132" t="s">
        <v>769</v>
      </c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142"/>
      <c r="AJ50" s="136"/>
      <c r="AK50" s="136"/>
      <c r="AL50" s="136"/>
      <c r="AM50" s="136"/>
    </row>
    <row r="51" spans="1:39" ht="30" customHeight="1" x14ac:dyDescent="0.25">
      <c r="A51" s="124">
        <v>2310192</v>
      </c>
      <c r="B51" s="143" t="s">
        <v>570</v>
      </c>
      <c r="C51" s="42" t="s">
        <v>7</v>
      </c>
      <c r="D51" s="43" t="s">
        <v>766</v>
      </c>
      <c r="E51" s="43" t="s">
        <v>768</v>
      </c>
      <c r="F51" s="43" t="s">
        <v>768</v>
      </c>
      <c r="G51" s="43" t="s">
        <v>768</v>
      </c>
      <c r="H51" s="43" t="s">
        <v>768</v>
      </c>
      <c r="I51" s="43">
        <v>4</v>
      </c>
      <c r="J51" s="43">
        <v>4</v>
      </c>
      <c r="K51" s="43">
        <v>4</v>
      </c>
      <c r="L51" s="43" t="s">
        <v>769</v>
      </c>
      <c r="M51" s="132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140"/>
      <c r="AJ51" s="134">
        <f t="shared" ref="AJ51" si="57">SUM(D51:H52,K51:O52,R51:V52,Y51:AC52,AF51:AH52)/8</f>
        <v>1</v>
      </c>
      <c r="AK51" s="134">
        <f t="shared" ref="AK51" si="58">SUM(D53:H53,K53:O53,R53:V53,Y53:AC53,AF53:AH53)/8</f>
        <v>6.25E-2</v>
      </c>
      <c r="AL51" s="134">
        <f t="shared" ref="AL51" si="59">SUM(I51:J53,P51:Q53,W51:X53,AD51:AE53)/8</f>
        <v>3.125</v>
      </c>
      <c r="AM51" s="134">
        <f t="shared" ref="AM51" si="60">ROUND(SUM(D51:AI53)/8,2)</f>
        <v>4.1900000000000004</v>
      </c>
    </row>
    <row r="52" spans="1:39" ht="30" customHeight="1" x14ac:dyDescent="0.25">
      <c r="A52" s="124">
        <v>2310192</v>
      </c>
      <c r="B52" s="144"/>
      <c r="C52" s="42" t="s">
        <v>8</v>
      </c>
      <c r="D52" s="43" t="s">
        <v>766</v>
      </c>
      <c r="E52" s="43" t="s">
        <v>768</v>
      </c>
      <c r="F52" s="43" t="s">
        <v>768</v>
      </c>
      <c r="G52" s="43" t="s">
        <v>768</v>
      </c>
      <c r="H52" s="43" t="s">
        <v>768</v>
      </c>
      <c r="I52" s="43">
        <v>4</v>
      </c>
      <c r="J52" s="43">
        <v>4</v>
      </c>
      <c r="K52" s="43">
        <v>4</v>
      </c>
      <c r="L52" s="43" t="s">
        <v>769</v>
      </c>
      <c r="M52" s="132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141"/>
      <c r="AJ52" s="135"/>
      <c r="AK52" s="135"/>
      <c r="AL52" s="135"/>
      <c r="AM52" s="135"/>
    </row>
    <row r="53" spans="1:39" ht="30" customHeight="1" x14ac:dyDescent="0.25">
      <c r="A53" s="124">
        <v>2310192</v>
      </c>
      <c r="B53" s="145"/>
      <c r="C53" s="44" t="s">
        <v>4</v>
      </c>
      <c r="D53" s="44" t="s">
        <v>766</v>
      </c>
      <c r="E53" s="44" t="s">
        <v>768</v>
      </c>
      <c r="F53" s="44" t="s">
        <v>768</v>
      </c>
      <c r="G53" s="44" t="s">
        <v>768</v>
      </c>
      <c r="H53" s="44" t="s">
        <v>768</v>
      </c>
      <c r="I53" s="44">
        <v>4</v>
      </c>
      <c r="J53" s="44">
        <v>5</v>
      </c>
      <c r="K53" s="44">
        <v>0.5</v>
      </c>
      <c r="L53" s="44" t="s">
        <v>769</v>
      </c>
      <c r="M53" s="132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142"/>
      <c r="AJ53" s="136"/>
      <c r="AK53" s="136"/>
      <c r="AL53" s="136"/>
      <c r="AM53" s="136"/>
    </row>
    <row r="54" spans="1:39" ht="30" customHeight="1" x14ac:dyDescent="0.25">
      <c r="A54" s="124">
        <v>2310222</v>
      </c>
      <c r="B54" s="143" t="s">
        <v>589</v>
      </c>
      <c r="C54" s="42" t="s">
        <v>7</v>
      </c>
      <c r="D54" s="43" t="s">
        <v>766</v>
      </c>
      <c r="E54" s="43" t="s">
        <v>768</v>
      </c>
      <c r="F54" s="43" t="s">
        <v>768</v>
      </c>
      <c r="G54" s="43" t="s">
        <v>768</v>
      </c>
      <c r="H54" s="43" t="s">
        <v>768</v>
      </c>
      <c r="I54" s="43">
        <v>4</v>
      </c>
      <c r="J54" s="43">
        <v>4</v>
      </c>
      <c r="K54" s="43">
        <v>4</v>
      </c>
      <c r="L54" s="43" t="s">
        <v>769</v>
      </c>
      <c r="M54" s="132" t="s">
        <v>769</v>
      </c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40"/>
      <c r="AJ54" s="134">
        <f t="shared" ref="AJ54" si="61">SUM(D54:H55,K54:O55,R54:V55,Y54:AC55,AF54:AH55)/8</f>
        <v>1</v>
      </c>
      <c r="AK54" s="134">
        <f t="shared" ref="AK54" si="62">SUM(D56:H56,K56:O56,R56:V56,Y56:AC56,AF56:AH56)/8</f>
        <v>6.25E-2</v>
      </c>
      <c r="AL54" s="134">
        <f t="shared" ref="AL54" si="63">SUM(I54:J56,P54:Q56,W54:X56,AD54:AE56)/8</f>
        <v>2.5625</v>
      </c>
      <c r="AM54" s="134">
        <f t="shared" ref="AM54" si="64">ROUND(SUM(D54:AI56)/8,2)</f>
        <v>3.63</v>
      </c>
    </row>
    <row r="55" spans="1:39" ht="30" customHeight="1" x14ac:dyDescent="0.25">
      <c r="A55" s="124">
        <v>2310222</v>
      </c>
      <c r="B55" s="144"/>
      <c r="C55" s="42" t="s">
        <v>8</v>
      </c>
      <c r="D55" s="43" t="s">
        <v>766</v>
      </c>
      <c r="E55" s="43" t="s">
        <v>768</v>
      </c>
      <c r="F55" s="43" t="s">
        <v>768</v>
      </c>
      <c r="G55" s="43" t="s">
        <v>768</v>
      </c>
      <c r="H55" s="43" t="s">
        <v>768</v>
      </c>
      <c r="I55" s="43">
        <v>4</v>
      </c>
      <c r="J55" s="43">
        <v>4</v>
      </c>
      <c r="K55" s="43">
        <v>4</v>
      </c>
      <c r="L55" s="43" t="s">
        <v>769</v>
      </c>
      <c r="M55" s="132" t="s">
        <v>769</v>
      </c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141"/>
      <c r="AJ55" s="135"/>
      <c r="AK55" s="135"/>
      <c r="AL55" s="135"/>
      <c r="AM55" s="135"/>
    </row>
    <row r="56" spans="1:39" ht="30" customHeight="1" x14ac:dyDescent="0.25">
      <c r="A56" s="124">
        <v>2310222</v>
      </c>
      <c r="B56" s="145"/>
      <c r="C56" s="44" t="s">
        <v>4</v>
      </c>
      <c r="D56" s="44" t="s">
        <v>766</v>
      </c>
      <c r="E56" s="44" t="s">
        <v>768</v>
      </c>
      <c r="F56" s="44" t="s">
        <v>768</v>
      </c>
      <c r="G56" s="44" t="s">
        <v>768</v>
      </c>
      <c r="H56" s="44" t="s">
        <v>768</v>
      </c>
      <c r="I56" s="44">
        <v>4</v>
      </c>
      <c r="J56" s="44">
        <v>0.5</v>
      </c>
      <c r="K56" s="44">
        <v>0.5</v>
      </c>
      <c r="L56" s="44" t="s">
        <v>769</v>
      </c>
      <c r="M56" s="132" t="s">
        <v>769</v>
      </c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142"/>
      <c r="AJ56" s="136"/>
      <c r="AK56" s="136"/>
      <c r="AL56" s="136"/>
      <c r="AM56" s="136"/>
    </row>
    <row r="57" spans="1:39" ht="30" customHeight="1" x14ac:dyDescent="0.25">
      <c r="A57" s="1">
        <v>2312030</v>
      </c>
      <c r="B57" s="143" t="s">
        <v>761</v>
      </c>
      <c r="C57" s="42" t="s">
        <v>7</v>
      </c>
      <c r="D57" s="43" t="s">
        <v>766</v>
      </c>
      <c r="E57" s="43" t="s">
        <v>768</v>
      </c>
      <c r="F57" s="43" t="s">
        <v>768</v>
      </c>
      <c r="G57" s="43" t="s">
        <v>768</v>
      </c>
      <c r="H57" s="43" t="s">
        <v>768</v>
      </c>
      <c r="I57" s="43">
        <v>0</v>
      </c>
      <c r="J57" s="43" t="s">
        <v>768</v>
      </c>
      <c r="K57" s="43" t="s">
        <v>769</v>
      </c>
      <c r="L57" s="43" t="s">
        <v>769</v>
      </c>
      <c r="M57" s="43" t="s">
        <v>769</v>
      </c>
      <c r="N57" s="43"/>
      <c r="O57" s="43"/>
      <c r="P57" s="43"/>
      <c r="Q57" s="43"/>
      <c r="R57" s="43"/>
      <c r="S57" s="43"/>
      <c r="T57" s="43"/>
      <c r="U57" s="115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140"/>
      <c r="AJ57" s="134">
        <f t="shared" ref="AJ57" si="65">SUM(D57:H58,K57:O58,R57:V58,Y57:AC58,AF57:AH58)/8</f>
        <v>0</v>
      </c>
      <c r="AK57" s="134">
        <f t="shared" ref="AK57" si="66">SUM(D59:H59,K59:O59,R59:V59,Y59:AC59,AF59:AH59)/8</f>
        <v>0</v>
      </c>
      <c r="AL57" s="134">
        <f t="shared" ref="AL57" si="67">SUM(I57:J59,P57:Q59,W57:X59,AD57:AE59)/8</f>
        <v>0</v>
      </c>
      <c r="AM57" s="134">
        <f t="shared" ref="AM57" si="68">ROUND(SUM(D57:AI59)/8,2)</f>
        <v>0</v>
      </c>
    </row>
    <row r="58" spans="1:39" ht="30" customHeight="1" x14ac:dyDescent="0.25">
      <c r="A58" s="1">
        <v>2312030</v>
      </c>
      <c r="B58" s="147"/>
      <c r="C58" s="42" t="s">
        <v>8</v>
      </c>
      <c r="D58" s="43" t="s">
        <v>766</v>
      </c>
      <c r="E58" s="43" t="s">
        <v>768</v>
      </c>
      <c r="F58" s="43" t="s">
        <v>768</v>
      </c>
      <c r="G58" s="43" t="s">
        <v>768</v>
      </c>
      <c r="H58" s="43" t="s">
        <v>768</v>
      </c>
      <c r="I58" s="43">
        <v>0</v>
      </c>
      <c r="J58" s="43" t="s">
        <v>768</v>
      </c>
      <c r="K58" s="43" t="s">
        <v>769</v>
      </c>
      <c r="L58" s="43" t="s">
        <v>769</v>
      </c>
      <c r="M58" s="43" t="s">
        <v>769</v>
      </c>
      <c r="N58" s="43"/>
      <c r="O58" s="43"/>
      <c r="P58" s="43"/>
      <c r="Q58" s="43"/>
      <c r="R58" s="43"/>
      <c r="S58" s="43"/>
      <c r="T58" s="43"/>
      <c r="U58" s="115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141"/>
      <c r="AJ58" s="135"/>
      <c r="AK58" s="135"/>
      <c r="AL58" s="135"/>
      <c r="AM58" s="135"/>
    </row>
    <row r="59" spans="1:39" ht="30" customHeight="1" x14ac:dyDescent="0.25">
      <c r="A59" s="1">
        <v>2312030</v>
      </c>
      <c r="B59" s="148"/>
      <c r="C59" s="44" t="s">
        <v>4</v>
      </c>
      <c r="D59" s="44" t="s">
        <v>766</v>
      </c>
      <c r="E59" s="44" t="s">
        <v>768</v>
      </c>
      <c r="F59" s="44" t="s">
        <v>768</v>
      </c>
      <c r="G59" s="44" t="s">
        <v>768</v>
      </c>
      <c r="H59" s="44" t="s">
        <v>768</v>
      </c>
      <c r="I59" s="44">
        <v>0</v>
      </c>
      <c r="J59" s="44" t="s">
        <v>768</v>
      </c>
      <c r="K59" s="44" t="s">
        <v>769</v>
      </c>
      <c r="L59" s="44" t="s">
        <v>769</v>
      </c>
      <c r="M59" s="44" t="s">
        <v>769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42"/>
      <c r="AJ59" s="136"/>
      <c r="AK59" s="136"/>
      <c r="AL59" s="136"/>
      <c r="AM59" s="136"/>
    </row>
    <row r="60" spans="1:39" ht="30" customHeight="1" x14ac:dyDescent="0.25">
      <c r="A60" s="1">
        <v>2312029</v>
      </c>
      <c r="B60" s="143" t="s">
        <v>762</v>
      </c>
      <c r="C60" s="42" t="s">
        <v>7</v>
      </c>
      <c r="D60" s="43" t="s">
        <v>766</v>
      </c>
      <c r="E60" s="43" t="s">
        <v>768</v>
      </c>
      <c r="F60" s="43" t="s">
        <v>768</v>
      </c>
      <c r="G60" s="43" t="s">
        <v>768</v>
      </c>
      <c r="H60" s="43" t="s">
        <v>768</v>
      </c>
      <c r="I60" s="43">
        <v>0</v>
      </c>
      <c r="J60" s="43" t="s">
        <v>768</v>
      </c>
      <c r="K60" s="43" t="s">
        <v>769</v>
      </c>
      <c r="L60" s="43" t="s">
        <v>769</v>
      </c>
      <c r="M60" s="43" t="s">
        <v>769</v>
      </c>
      <c r="N60" s="43"/>
      <c r="O60" s="43"/>
      <c r="P60" s="43"/>
      <c r="Q60" s="43"/>
      <c r="R60" s="43"/>
      <c r="S60" s="43"/>
      <c r="T60" s="43"/>
      <c r="U60" s="115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140"/>
      <c r="AJ60" s="134">
        <f t="shared" ref="AJ60" si="69">SUM(D60:H61,K60:O61,R60:V61,Y60:AC61,AF60:AH61)/8</f>
        <v>0</v>
      </c>
      <c r="AK60" s="134">
        <f t="shared" ref="AK60" si="70">SUM(D62:H62,K62:O62,R62:V62,Y62:AC62,AF62:AH62)/8</f>
        <v>0</v>
      </c>
      <c r="AL60" s="134">
        <f t="shared" ref="AL60" si="71">SUM(I60:J62,P60:Q62,W60:X62,AD60:AE62)/8</f>
        <v>0</v>
      </c>
      <c r="AM60" s="134">
        <f t="shared" ref="AM60" si="72">ROUND(SUM(D60:AI62)/8,2)</f>
        <v>0</v>
      </c>
    </row>
    <row r="61" spans="1:39" ht="30" customHeight="1" x14ac:dyDescent="0.25">
      <c r="A61" s="1">
        <v>2312029</v>
      </c>
      <c r="B61" s="147"/>
      <c r="C61" s="42" t="s">
        <v>8</v>
      </c>
      <c r="D61" s="43" t="s">
        <v>766</v>
      </c>
      <c r="E61" s="43" t="s">
        <v>768</v>
      </c>
      <c r="F61" s="43" t="s">
        <v>768</v>
      </c>
      <c r="G61" s="43" t="s">
        <v>768</v>
      </c>
      <c r="H61" s="43" t="s">
        <v>768</v>
      </c>
      <c r="I61" s="43">
        <v>0</v>
      </c>
      <c r="J61" s="43" t="s">
        <v>768</v>
      </c>
      <c r="K61" s="43" t="s">
        <v>769</v>
      </c>
      <c r="L61" s="43" t="s">
        <v>769</v>
      </c>
      <c r="M61" s="43" t="s">
        <v>769</v>
      </c>
      <c r="N61" s="43"/>
      <c r="O61" s="43"/>
      <c r="P61" s="43"/>
      <c r="Q61" s="43"/>
      <c r="R61" s="43"/>
      <c r="S61" s="43"/>
      <c r="T61" s="43"/>
      <c r="U61" s="115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141"/>
      <c r="AJ61" s="135"/>
      <c r="AK61" s="135"/>
      <c r="AL61" s="135"/>
      <c r="AM61" s="135"/>
    </row>
    <row r="62" spans="1:39" ht="30" customHeight="1" x14ac:dyDescent="0.25">
      <c r="A62" s="1">
        <v>2312029</v>
      </c>
      <c r="B62" s="148"/>
      <c r="C62" s="44" t="s">
        <v>4</v>
      </c>
      <c r="D62" s="44" t="s">
        <v>766</v>
      </c>
      <c r="E62" s="44" t="s">
        <v>768</v>
      </c>
      <c r="F62" s="44" t="s">
        <v>768</v>
      </c>
      <c r="G62" s="44" t="s">
        <v>768</v>
      </c>
      <c r="H62" s="44" t="s">
        <v>768</v>
      </c>
      <c r="I62" s="44">
        <v>0</v>
      </c>
      <c r="J62" s="44" t="s">
        <v>768</v>
      </c>
      <c r="K62" s="44" t="s">
        <v>769</v>
      </c>
      <c r="L62" s="44" t="s">
        <v>769</v>
      </c>
      <c r="M62" s="44" t="s">
        <v>769</v>
      </c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142"/>
      <c r="AJ62" s="136"/>
      <c r="AK62" s="136"/>
      <c r="AL62" s="136"/>
      <c r="AM62" s="136"/>
    </row>
    <row r="63" spans="1:39" ht="30" customHeight="1" x14ac:dyDescent="0.25">
      <c r="B63" s="64" t="s">
        <v>9</v>
      </c>
      <c r="C63" s="2"/>
      <c r="D63" s="2">
        <f t="shared" ref="D63:AH63" si="73">SUM(D6:D62)</f>
        <v>0</v>
      </c>
      <c r="E63" s="2">
        <f t="shared" si="73"/>
        <v>77.5</v>
      </c>
      <c r="F63" s="2">
        <f t="shared" si="73"/>
        <v>76.5</v>
      </c>
      <c r="G63" s="2">
        <f t="shared" si="73"/>
        <v>73</v>
      </c>
      <c r="H63" s="2">
        <f t="shared" si="73"/>
        <v>64</v>
      </c>
      <c r="I63" s="2">
        <f t="shared" si="73"/>
        <v>119</v>
      </c>
      <c r="J63" s="2">
        <f t="shared" si="73"/>
        <v>98.5</v>
      </c>
      <c r="K63" s="2">
        <f t="shared" si="73"/>
        <v>79</v>
      </c>
      <c r="L63" s="2">
        <f t="shared" si="73"/>
        <v>76.5</v>
      </c>
      <c r="M63" s="2">
        <f t="shared" si="73"/>
        <v>44.5</v>
      </c>
      <c r="N63" s="2">
        <f t="shared" si="73"/>
        <v>79</v>
      </c>
      <c r="O63" s="2">
        <f t="shared" si="73"/>
        <v>88</v>
      </c>
      <c r="P63" s="2">
        <f t="shared" si="73"/>
        <v>96</v>
      </c>
      <c r="Q63" s="2">
        <f t="shared" si="73"/>
        <v>59.5</v>
      </c>
      <c r="R63" s="2">
        <f t="shared" si="73"/>
        <v>77.5</v>
      </c>
      <c r="S63" s="2">
        <f t="shared" si="73"/>
        <v>92.5</v>
      </c>
      <c r="T63" s="2">
        <f t="shared" si="73"/>
        <v>90</v>
      </c>
      <c r="U63" s="2">
        <f t="shared" si="73"/>
        <v>113</v>
      </c>
      <c r="V63" s="2">
        <f t="shared" si="73"/>
        <v>102.5</v>
      </c>
      <c r="W63" s="2">
        <f t="shared" si="73"/>
        <v>119</v>
      </c>
      <c r="X63" s="2">
        <f t="shared" si="73"/>
        <v>107.5</v>
      </c>
      <c r="Y63" s="2">
        <f t="shared" si="73"/>
        <v>124</v>
      </c>
      <c r="Z63" s="2">
        <f t="shared" si="73"/>
        <v>129</v>
      </c>
      <c r="AA63" s="2">
        <f t="shared" si="73"/>
        <v>117.5</v>
      </c>
      <c r="AB63" s="2">
        <f t="shared" si="73"/>
        <v>117</v>
      </c>
      <c r="AC63" s="2">
        <f t="shared" si="73"/>
        <v>109</v>
      </c>
      <c r="AD63" s="2">
        <f t="shared" si="73"/>
        <v>109.5</v>
      </c>
      <c r="AE63" s="2">
        <f t="shared" si="73"/>
        <v>14</v>
      </c>
      <c r="AF63" s="2">
        <f t="shared" si="73"/>
        <v>88</v>
      </c>
      <c r="AG63" s="2">
        <f t="shared" si="73"/>
        <v>98.5</v>
      </c>
      <c r="AH63" s="2">
        <f t="shared" si="73"/>
        <v>101</v>
      </c>
      <c r="AI63" s="11"/>
      <c r="AJ63" s="3">
        <f>SUM(D63:AH63)</f>
        <v>2740.5</v>
      </c>
      <c r="AK63" s="3"/>
      <c r="AL63" s="3"/>
      <c r="AM63" s="3"/>
    </row>
    <row r="64" spans="1:39" s="63" customFormat="1" ht="30.75" customHeight="1" x14ac:dyDescent="0.25">
      <c r="A64" s="126"/>
      <c r="B64" s="57" t="s">
        <v>208</v>
      </c>
      <c r="C64" s="58"/>
      <c r="D64" s="59"/>
      <c r="E64" s="12">
        <v>7</v>
      </c>
      <c r="F64" s="12">
        <v>7</v>
      </c>
      <c r="G64" s="12">
        <v>6</v>
      </c>
      <c r="H64" s="12">
        <v>6</v>
      </c>
      <c r="I64" s="12">
        <v>9</v>
      </c>
      <c r="J64" s="12">
        <v>9</v>
      </c>
      <c r="K64" s="12">
        <v>8</v>
      </c>
      <c r="L64" s="12">
        <v>7</v>
      </c>
      <c r="M64" s="12">
        <v>4</v>
      </c>
      <c r="N64" s="12">
        <v>6</v>
      </c>
      <c r="O64" s="12">
        <v>7</v>
      </c>
      <c r="P64" s="12">
        <v>8</v>
      </c>
      <c r="Q64" s="12">
        <v>7</v>
      </c>
      <c r="R64" s="12">
        <v>8</v>
      </c>
      <c r="S64" s="12">
        <v>8</v>
      </c>
      <c r="T64" s="12">
        <v>8</v>
      </c>
      <c r="U64" s="12">
        <v>10</v>
      </c>
      <c r="V64" s="12">
        <v>9</v>
      </c>
      <c r="W64" s="12">
        <v>10</v>
      </c>
      <c r="X64" s="12">
        <v>10</v>
      </c>
      <c r="Y64" s="12">
        <v>10</v>
      </c>
      <c r="Z64" s="12">
        <v>10</v>
      </c>
      <c r="AA64" s="12">
        <v>10</v>
      </c>
      <c r="AB64" s="12">
        <v>10</v>
      </c>
      <c r="AC64" s="12">
        <v>10</v>
      </c>
      <c r="AD64" s="12">
        <v>10</v>
      </c>
      <c r="AE64" s="12">
        <v>1</v>
      </c>
      <c r="AF64" s="12">
        <v>9</v>
      </c>
      <c r="AG64" s="12">
        <v>11</v>
      </c>
      <c r="AH64" s="12">
        <v>10</v>
      </c>
      <c r="AI64" s="59"/>
      <c r="AJ64" s="60"/>
      <c r="AK64" s="60"/>
      <c r="AL64" s="60"/>
      <c r="AM64" s="60"/>
    </row>
    <row r="65" spans="1:41" ht="30" customHeight="1" x14ac:dyDescent="0.35">
      <c r="A65" s="20"/>
      <c r="D65" s="204" t="s">
        <v>10</v>
      </c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6"/>
    </row>
    <row r="66" spans="1:41" ht="21" customHeight="1" x14ac:dyDescent="0.35">
      <c r="C66" s="65"/>
      <c r="D66" s="65"/>
      <c r="E66" s="65"/>
      <c r="F66" s="65"/>
      <c r="G66" s="65" t="s">
        <v>719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</row>
    <row r="67" spans="1:41" ht="21" customHeight="1" x14ac:dyDescent="0.35">
      <c r="C67" s="65"/>
      <c r="D67" s="65"/>
      <c r="E67" s="65" t="s">
        <v>719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</row>
    <row r="68" spans="1:41" ht="21" customHeight="1" x14ac:dyDescent="0.35"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</row>
    <row r="69" spans="1:41" ht="21" customHeight="1" x14ac:dyDescent="0.35"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</row>
    <row r="70" spans="1:41" ht="21" customHeight="1" x14ac:dyDescent="0.35"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</row>
    <row r="71" spans="1:41" x14ac:dyDescent="0.35"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x14ac:dyDescent="0.35"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</sheetData>
  <mergeCells count="125">
    <mergeCell ref="AL12:AL14"/>
    <mergeCell ref="B24:B26"/>
    <mergeCell ref="AL24:AL26"/>
    <mergeCell ref="AJ15:AJ17"/>
    <mergeCell ref="AK15:AK17"/>
    <mergeCell ref="AL15:AL17"/>
    <mergeCell ref="B18:B20"/>
    <mergeCell ref="AI18:AI20"/>
    <mergeCell ref="D65:AO65"/>
    <mergeCell ref="AL54:AL56"/>
    <mergeCell ref="AM54:AM56"/>
    <mergeCell ref="B12:B14"/>
    <mergeCell ref="AI12:AI14"/>
    <mergeCell ref="AJ12:AJ14"/>
    <mergeCell ref="AK12:AK14"/>
    <mergeCell ref="AK30:AK32"/>
    <mergeCell ref="AL30:AL32"/>
    <mergeCell ref="AI51:AI53"/>
    <mergeCell ref="AJ51:AJ53"/>
    <mergeCell ref="AK51:AK53"/>
    <mergeCell ref="AL51:AL53"/>
    <mergeCell ref="AM51:AM53"/>
    <mergeCell ref="B27:B29"/>
    <mergeCell ref="AJ18:AJ20"/>
    <mergeCell ref="AM6:AM8"/>
    <mergeCell ref="B6:B8"/>
    <mergeCell ref="AI6:AI8"/>
    <mergeCell ref="AJ6:AJ8"/>
    <mergeCell ref="AK6:AK8"/>
    <mergeCell ref="AL6:AL8"/>
    <mergeCell ref="B15:B17"/>
    <mergeCell ref="AI15:AI17"/>
    <mergeCell ref="B54:B56"/>
    <mergeCell ref="AM12:AM14"/>
    <mergeCell ref="B48:B50"/>
    <mergeCell ref="AI48:AI50"/>
    <mergeCell ref="AJ48:AJ50"/>
    <mergeCell ref="AK48:AK50"/>
    <mergeCell ref="AL48:AL50"/>
    <mergeCell ref="AM48:AM50"/>
    <mergeCell ref="B9:B11"/>
    <mergeCell ref="AI9:AI11"/>
    <mergeCell ref="AK9:AK11"/>
    <mergeCell ref="AL9:AL11"/>
    <mergeCell ref="AM9:AM11"/>
    <mergeCell ref="AJ9:AJ11"/>
    <mergeCell ref="AM15:AM17"/>
    <mergeCell ref="AM24:AM26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AK18:AK20"/>
    <mergeCell ref="AL18:AL20"/>
    <mergeCell ref="AM18:AM20"/>
    <mergeCell ref="AM21:AM23"/>
    <mergeCell ref="AI27:AI29"/>
    <mergeCell ref="AJ27:AJ29"/>
    <mergeCell ref="AK27:AK29"/>
    <mergeCell ref="AL27:AL29"/>
    <mergeCell ref="AM27:AM29"/>
    <mergeCell ref="AL21:AL23"/>
    <mergeCell ref="AI30:AI32"/>
    <mergeCell ref="AJ30:AJ32"/>
    <mergeCell ref="AI24:AI26"/>
    <mergeCell ref="AJ24:AJ26"/>
    <mergeCell ref="AK24:AK26"/>
    <mergeCell ref="B21:B23"/>
    <mergeCell ref="AI21:AI23"/>
    <mergeCell ref="AJ21:AJ23"/>
    <mergeCell ref="AK21:AK23"/>
    <mergeCell ref="AI54:AI56"/>
    <mergeCell ref="AJ54:AJ56"/>
    <mergeCell ref="AK54:AK56"/>
    <mergeCell ref="B51:B53"/>
    <mergeCell ref="AM30:AM32"/>
    <mergeCell ref="AM33:AM35"/>
    <mergeCell ref="B33:B35"/>
    <mergeCell ref="AI33:AI35"/>
    <mergeCell ref="AJ33:AJ35"/>
    <mergeCell ref="AK33:AK35"/>
    <mergeCell ref="AL33:AL35"/>
    <mergeCell ref="B39:B41"/>
    <mergeCell ref="AI39:AI41"/>
    <mergeCell ref="AJ39:AJ41"/>
    <mergeCell ref="AK39:AK41"/>
    <mergeCell ref="AL39:AL41"/>
    <mergeCell ref="AM39:AM41"/>
    <mergeCell ref="B36:B38"/>
    <mergeCell ref="AI36:AI38"/>
    <mergeCell ref="AJ36:AJ38"/>
    <mergeCell ref="AK36:AK38"/>
    <mergeCell ref="AL36:AL38"/>
    <mergeCell ref="AM36:AM38"/>
    <mergeCell ref="B30:B32"/>
    <mergeCell ref="B57:B59"/>
    <mergeCell ref="AI57:AI59"/>
    <mergeCell ref="AJ57:AJ59"/>
    <mergeCell ref="AK57:AK59"/>
    <mergeCell ref="AL57:AL59"/>
    <mergeCell ref="AM57:AM59"/>
    <mergeCell ref="B60:B62"/>
    <mergeCell ref="AI60:AI62"/>
    <mergeCell ref="AJ60:AJ62"/>
    <mergeCell ref="AK60:AK62"/>
    <mergeCell ref="AL60:AL62"/>
    <mergeCell ref="AM60:AM62"/>
    <mergeCell ref="B45:B47"/>
    <mergeCell ref="AI45:AI47"/>
    <mergeCell ref="AJ45:AJ47"/>
    <mergeCell ref="AK45:AK47"/>
    <mergeCell ref="AL45:AL47"/>
    <mergeCell ref="AM45:AM47"/>
    <mergeCell ref="B42:B44"/>
    <mergeCell ref="AI42:AI44"/>
    <mergeCell ref="AJ42:AJ44"/>
    <mergeCell ref="AK42:AK44"/>
    <mergeCell ref="AL42:AL44"/>
    <mergeCell ref="AM42:AM44"/>
  </mergeCells>
  <phoneticPr fontId="4" type="noConversion"/>
  <conditionalFormatting sqref="D12:L32">
    <cfRule type="expression" dxfId="72" priority="28">
      <formula>weeday(D$4,2)&gt;5</formula>
    </cfRule>
  </conditionalFormatting>
  <conditionalFormatting sqref="D6:M11 Z6:AA32 M12:M26 N15:N26 M27:N32">
    <cfRule type="expression" dxfId="71" priority="108">
      <formula>weeday(D$4,2)&gt;5</formula>
    </cfRule>
  </conditionalFormatting>
  <conditionalFormatting sqref="D33:M35">
    <cfRule type="expression" dxfId="70" priority="18">
      <formula>weeday(D$4,2)&gt;5</formula>
    </cfRule>
  </conditionalFormatting>
  <conditionalFormatting sqref="D36:N62">
    <cfRule type="expression" dxfId="69" priority="4">
      <formula>weeday(D$4,2)&gt;5</formula>
    </cfRule>
  </conditionalFormatting>
  <conditionalFormatting sqref="D36:W62">
    <cfRule type="expression" dxfId="68" priority="3">
      <formula>WEEKDAY(D$4,2)&gt;5</formula>
    </cfRule>
  </conditionalFormatting>
  <conditionalFormatting sqref="D4:AH6 D7:AD35">
    <cfRule type="expression" dxfId="67" priority="17">
      <formula>WEEKDAY(D$4,2)&gt;5</formula>
    </cfRule>
  </conditionalFormatting>
  <conditionalFormatting sqref="I36:I50">
    <cfRule type="expression" dxfId="66" priority="26">
      <formula>weeday(I$4,2)&gt;5</formula>
    </cfRule>
  </conditionalFormatting>
  <conditionalFormatting sqref="M15:M23">
    <cfRule type="expression" dxfId="65" priority="55">
      <formula>WEEKDAY(M$4,2)&gt;5</formula>
    </cfRule>
  </conditionalFormatting>
  <conditionalFormatting sqref="S6:T62 AA33:AA35">
    <cfRule type="expression" dxfId="64" priority="20">
      <formula>weeday(S$4,2)&gt;5</formula>
    </cfRule>
  </conditionalFormatting>
  <conditionalFormatting sqref="X48:AH62">
    <cfRule type="expression" dxfId="63" priority="6">
      <formula>WEEKDAY(X$4,2)&gt;5</formula>
    </cfRule>
  </conditionalFormatting>
  <conditionalFormatting sqref="Z36:AA62">
    <cfRule type="expression" dxfId="62" priority="7">
      <formula>weeday(Z$4,2)&gt;5</formula>
    </cfRule>
  </conditionalFormatting>
  <conditionalFormatting sqref="AE7:AH47 I36:AD47 I48:AH50">
    <cfRule type="expression" dxfId="61" priority="5">
      <formula>WEEKDAY(I$4,2)&gt;5</formula>
    </cfRule>
  </conditionalFormatting>
  <printOptions horizontalCentered="1"/>
  <pageMargins left="0" right="0" top="0" bottom="0" header="0" footer="0"/>
  <pageSetup paperSize="9"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O36"/>
  <sheetViews>
    <sheetView zoomScale="85" zoomScaleNormal="85" zoomScaleSheetLayoutView="8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V14" sqref="V14"/>
    </sheetView>
  </sheetViews>
  <sheetFormatPr defaultColWidth="9" defaultRowHeight="16" x14ac:dyDescent="0.35"/>
  <cols>
    <col min="1" max="1" width="9.75" style="20" customWidth="1"/>
    <col min="2" max="2" width="10.25" style="65" customWidth="1"/>
    <col min="3" max="3" width="7.25" style="4" customWidth="1"/>
    <col min="4" max="7" width="5.83203125" style="4" customWidth="1"/>
    <col min="8" max="8" width="5.75" style="4" customWidth="1"/>
    <col min="9" max="34" width="5.83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111">
        <v>1</v>
      </c>
      <c r="F1" s="112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373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20" t="s">
        <v>398</v>
      </c>
      <c r="B6" s="146" t="s">
        <v>705</v>
      </c>
      <c r="C6" s="42" t="s">
        <v>7</v>
      </c>
      <c r="D6" s="43" t="s">
        <v>766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115">
        <v>4</v>
      </c>
      <c r="V6" s="115">
        <v>4</v>
      </c>
      <c r="W6" s="115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>SUM(D6:H7,K6:O7,R6:V7,Y6:AC7,AF6:AH7)/8</f>
        <v>22</v>
      </c>
      <c r="AK6" s="134">
        <f>SUM(D8:H8,K8:O8,R8:V8,Y8:AC8,AF8:AH8)/8</f>
        <v>10.1875</v>
      </c>
      <c r="AL6" s="134">
        <f>SUM(I6:J8,P6:Q8,W6:X8,AD6:AE8)/8</f>
        <v>10.0625</v>
      </c>
      <c r="AM6" s="134">
        <f>ROUND(SUM(D6:AI8)/8,2)</f>
        <v>42.25</v>
      </c>
    </row>
    <row r="7" spans="1:39" ht="30" customHeight="1" x14ac:dyDescent="0.25">
      <c r="A7" s="96">
        <v>2307079</v>
      </c>
      <c r="B7" s="147"/>
      <c r="C7" s="42" t="s">
        <v>8</v>
      </c>
      <c r="D7" s="43" t="s">
        <v>766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115">
        <v>4</v>
      </c>
      <c r="V7" s="115">
        <v>4</v>
      </c>
      <c r="W7" s="115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96">
        <v>2307079</v>
      </c>
      <c r="B8" s="148"/>
      <c r="C8" s="44" t="s">
        <v>4</v>
      </c>
      <c r="D8" s="44" t="s">
        <v>766</v>
      </c>
      <c r="E8" s="44">
        <v>4</v>
      </c>
      <c r="F8" s="44">
        <v>2</v>
      </c>
      <c r="G8" s="44">
        <v>3</v>
      </c>
      <c r="H8" s="44">
        <v>4</v>
      </c>
      <c r="I8" s="44">
        <v>4</v>
      </c>
      <c r="J8" s="44">
        <v>1.5</v>
      </c>
      <c r="K8" s="44">
        <v>3</v>
      </c>
      <c r="L8" s="44">
        <v>4</v>
      </c>
      <c r="M8" s="44">
        <v>4</v>
      </c>
      <c r="N8" s="44">
        <v>4</v>
      </c>
      <c r="O8" s="44">
        <v>4</v>
      </c>
      <c r="P8" s="44">
        <v>0.5</v>
      </c>
      <c r="Q8" s="44">
        <v>0.5</v>
      </c>
      <c r="R8" s="44">
        <v>4</v>
      </c>
      <c r="S8" s="44">
        <v>3</v>
      </c>
      <c r="T8" s="44">
        <v>4</v>
      </c>
      <c r="U8" s="44">
        <v>4</v>
      </c>
      <c r="V8" s="44">
        <v>4</v>
      </c>
      <c r="W8" s="44">
        <v>5</v>
      </c>
      <c r="X8" s="44">
        <v>0.5</v>
      </c>
      <c r="Y8" s="44">
        <v>5</v>
      </c>
      <c r="Z8" s="44">
        <v>5</v>
      </c>
      <c r="AA8" s="44">
        <v>4</v>
      </c>
      <c r="AB8" s="44">
        <v>4</v>
      </c>
      <c r="AC8" s="44">
        <v>6</v>
      </c>
      <c r="AD8" s="44">
        <v>4</v>
      </c>
      <c r="AE8" s="44">
        <v>0.5</v>
      </c>
      <c r="AF8" s="44">
        <v>3</v>
      </c>
      <c r="AG8" s="44">
        <v>0.5</v>
      </c>
      <c r="AH8" s="44">
        <v>3</v>
      </c>
      <c r="AI8" s="142"/>
      <c r="AJ8" s="136"/>
      <c r="AK8" s="136"/>
      <c r="AL8" s="136"/>
      <c r="AM8" s="136"/>
    </row>
    <row r="9" spans="1:39" ht="30.75" customHeight="1" x14ac:dyDescent="0.25">
      <c r="A9" s="102" t="s">
        <v>709</v>
      </c>
      <c r="B9" s="146" t="s">
        <v>786</v>
      </c>
      <c r="C9" s="42" t="s">
        <v>7</v>
      </c>
      <c r="D9" s="43" t="s">
        <v>766</v>
      </c>
      <c r="E9" s="43" t="s">
        <v>766</v>
      </c>
      <c r="F9" s="43" t="s">
        <v>766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115">
        <v>0</v>
      </c>
      <c r="V9" s="115">
        <v>0</v>
      </c>
      <c r="W9" s="115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140"/>
      <c r="AJ9" s="134">
        <f>SUM(D9:H10,K9:O10,R9:V10,Y9:AC10,AF9:AH10)/8</f>
        <v>0</v>
      </c>
      <c r="AK9" s="134">
        <f>SUM(D11:H11,K11:O11,R11:V11,Y11:AC11,AF11:AH11)/8</f>
        <v>0</v>
      </c>
      <c r="AL9" s="134">
        <f>SUM(I9:J11,P9:Q11,W9:X11,AD9:AE11)/8</f>
        <v>0</v>
      </c>
      <c r="AM9" s="134">
        <f>ROUND(SUM(D9:AI11)/8,2)</f>
        <v>0</v>
      </c>
    </row>
    <row r="10" spans="1:39" ht="30.75" customHeight="1" x14ac:dyDescent="0.25">
      <c r="A10" s="102" t="s">
        <v>709</v>
      </c>
      <c r="B10" s="144"/>
      <c r="C10" s="42" t="s">
        <v>8</v>
      </c>
      <c r="D10" s="43" t="s">
        <v>766</v>
      </c>
      <c r="E10" s="43" t="s">
        <v>766</v>
      </c>
      <c r="F10" s="43" t="s">
        <v>766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115">
        <v>0</v>
      </c>
      <c r="V10" s="115">
        <v>0</v>
      </c>
      <c r="W10" s="115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141"/>
      <c r="AJ10" s="135"/>
      <c r="AK10" s="135"/>
      <c r="AL10" s="135"/>
      <c r="AM10" s="135"/>
    </row>
    <row r="11" spans="1:39" ht="30.75" customHeight="1" x14ac:dyDescent="0.25">
      <c r="A11" s="102" t="s">
        <v>709</v>
      </c>
      <c r="B11" s="145"/>
      <c r="C11" s="44" t="s">
        <v>4</v>
      </c>
      <c r="D11" s="44" t="s">
        <v>766</v>
      </c>
      <c r="E11" s="44" t="s">
        <v>766</v>
      </c>
      <c r="F11" s="44" t="s">
        <v>766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142"/>
      <c r="AJ11" s="136"/>
      <c r="AK11" s="136"/>
      <c r="AL11" s="136"/>
      <c r="AM11" s="136"/>
    </row>
    <row r="12" spans="1:39" ht="30" customHeight="1" x14ac:dyDescent="0.25">
      <c r="A12" s="1">
        <v>23095889</v>
      </c>
      <c r="B12" s="143" t="s">
        <v>496</v>
      </c>
      <c r="C12" s="42" t="s">
        <v>7</v>
      </c>
      <c r="D12" s="43" t="s">
        <v>766</v>
      </c>
      <c r="E12" s="43" t="s">
        <v>766</v>
      </c>
      <c r="F12" s="43" t="s">
        <v>766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115">
        <v>0</v>
      </c>
      <c r="V12" s="115">
        <v>0</v>
      </c>
      <c r="W12" s="115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140"/>
      <c r="AJ12" s="134">
        <f>SUM(D12:H13,K12:O13,R12:V13,Y12:AC13,AF12:AH13)/8</f>
        <v>0</v>
      </c>
      <c r="AK12" s="134">
        <f>SUM(D14:H14,K14:O14,R14:V14,Y14:AC14,AF14:AH14)/8</f>
        <v>0</v>
      </c>
      <c r="AL12" s="134">
        <f>SUM(I12:J14,P12:Q14,W12:X14,AD12:AE14)/8</f>
        <v>0</v>
      </c>
      <c r="AM12" s="134">
        <f>ROUND(SUM(D12:AI14)/8,2)</f>
        <v>0</v>
      </c>
    </row>
    <row r="13" spans="1:39" ht="30" customHeight="1" x14ac:dyDescent="0.25">
      <c r="A13" s="1">
        <v>23095889</v>
      </c>
      <c r="B13" s="147"/>
      <c r="C13" s="42" t="s">
        <v>8</v>
      </c>
      <c r="D13" s="43" t="s">
        <v>766</v>
      </c>
      <c r="E13" s="43" t="s">
        <v>766</v>
      </c>
      <c r="F13" s="43" t="s">
        <v>766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115">
        <v>0</v>
      </c>
      <c r="V13" s="115">
        <v>0</v>
      </c>
      <c r="W13" s="115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141"/>
      <c r="AJ13" s="135"/>
      <c r="AK13" s="135"/>
      <c r="AL13" s="135"/>
      <c r="AM13" s="135"/>
    </row>
    <row r="14" spans="1:39" ht="30" customHeight="1" x14ac:dyDescent="0.25">
      <c r="A14" s="1">
        <v>23095889</v>
      </c>
      <c r="B14" s="148"/>
      <c r="C14" s="44" t="s">
        <v>4</v>
      </c>
      <c r="D14" s="44" t="s">
        <v>766</v>
      </c>
      <c r="E14" s="44" t="s">
        <v>766</v>
      </c>
      <c r="F14" s="44" t="s">
        <v>766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142"/>
      <c r="AJ14" s="136"/>
      <c r="AK14" s="136"/>
      <c r="AL14" s="136"/>
      <c r="AM14" s="136"/>
    </row>
    <row r="15" spans="1:39" ht="30" customHeight="1" x14ac:dyDescent="0.25">
      <c r="A15" s="109" t="s">
        <v>636</v>
      </c>
      <c r="B15" s="143" t="s">
        <v>635</v>
      </c>
      <c r="C15" s="42" t="s">
        <v>7</v>
      </c>
      <c r="D15" s="43" t="s">
        <v>766</v>
      </c>
      <c r="E15" s="43" t="s">
        <v>766</v>
      </c>
      <c r="F15" s="43" t="s">
        <v>766</v>
      </c>
      <c r="G15" s="43" t="s">
        <v>766</v>
      </c>
      <c r="H15" s="43" t="s">
        <v>766</v>
      </c>
      <c r="I15" s="43" t="s">
        <v>766</v>
      </c>
      <c r="J15" s="43" t="s">
        <v>768</v>
      </c>
      <c r="K15" s="43" t="s">
        <v>768</v>
      </c>
      <c r="L15" s="43" t="s">
        <v>768</v>
      </c>
      <c r="M15" s="43" t="s">
        <v>768</v>
      </c>
      <c r="N15" s="43" t="s">
        <v>768</v>
      </c>
      <c r="O15" s="43" t="s">
        <v>768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115">
        <v>4</v>
      </c>
      <c r="V15" s="115">
        <v>4</v>
      </c>
      <c r="W15" s="115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0</v>
      </c>
      <c r="AF15" s="43">
        <v>4</v>
      </c>
      <c r="AG15" s="43" t="s">
        <v>898</v>
      </c>
      <c r="AH15" s="43">
        <v>0</v>
      </c>
      <c r="AI15" s="140"/>
      <c r="AJ15" s="134">
        <f>SUM(D15:H16,K15:O16,R15:V16,Y15:AC16,AF15:AH16)/8</f>
        <v>11</v>
      </c>
      <c r="AK15" s="134">
        <f>SUM(D17:H17,K17:O17,R17:V17,Y17:AC17,AF17:AH17)/8</f>
        <v>4</v>
      </c>
      <c r="AL15" s="134">
        <f>SUM(I15:J17,P15:Q17,W15:X17,AD15:AE17)/8</f>
        <v>5.9375</v>
      </c>
      <c r="AM15" s="134">
        <f>ROUND(SUM(D15:AI17)/8,2)</f>
        <v>20.94</v>
      </c>
    </row>
    <row r="16" spans="1:39" ht="30" customHeight="1" x14ac:dyDescent="0.25">
      <c r="A16" s="109" t="s">
        <v>636</v>
      </c>
      <c r="B16" s="147"/>
      <c r="C16" s="42" t="s">
        <v>8</v>
      </c>
      <c r="D16" s="43" t="s">
        <v>766</v>
      </c>
      <c r="E16" s="43" t="s">
        <v>766</v>
      </c>
      <c r="F16" s="43" t="s">
        <v>766</v>
      </c>
      <c r="G16" s="43" t="s">
        <v>766</v>
      </c>
      <c r="H16" s="43" t="s">
        <v>766</v>
      </c>
      <c r="I16" s="43" t="s">
        <v>766</v>
      </c>
      <c r="J16" s="43" t="s">
        <v>768</v>
      </c>
      <c r="K16" s="43" t="s">
        <v>768</v>
      </c>
      <c r="L16" s="43" t="s">
        <v>768</v>
      </c>
      <c r="M16" s="43" t="s">
        <v>768</v>
      </c>
      <c r="N16" s="43" t="s">
        <v>768</v>
      </c>
      <c r="O16" s="43" t="s">
        <v>768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115">
        <v>4</v>
      </c>
      <c r="V16" s="115">
        <v>4</v>
      </c>
      <c r="W16" s="115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0</v>
      </c>
      <c r="AF16" s="43">
        <v>4</v>
      </c>
      <c r="AG16" s="43" t="s">
        <v>898</v>
      </c>
      <c r="AH16" s="43">
        <v>0</v>
      </c>
      <c r="AI16" s="141"/>
      <c r="AJ16" s="135"/>
      <c r="AK16" s="135"/>
      <c r="AL16" s="135"/>
      <c r="AM16" s="135"/>
    </row>
    <row r="17" spans="1:41" ht="30" customHeight="1" x14ac:dyDescent="0.25">
      <c r="A17" s="109" t="s">
        <v>636</v>
      </c>
      <c r="B17" s="148"/>
      <c r="C17" s="44" t="s">
        <v>4</v>
      </c>
      <c r="D17" s="44" t="s">
        <v>766</v>
      </c>
      <c r="E17" s="44" t="s">
        <v>766</v>
      </c>
      <c r="F17" s="44" t="s">
        <v>766</v>
      </c>
      <c r="G17" s="44" t="s">
        <v>766</v>
      </c>
      <c r="H17" s="44" t="s">
        <v>766</v>
      </c>
      <c r="I17" s="44" t="s">
        <v>766</v>
      </c>
      <c r="J17" s="44" t="s">
        <v>768</v>
      </c>
      <c r="K17" s="44" t="s">
        <v>768</v>
      </c>
      <c r="L17" s="44" t="s">
        <v>768</v>
      </c>
      <c r="M17" s="44" t="s">
        <v>768</v>
      </c>
      <c r="N17" s="44" t="s">
        <v>768</v>
      </c>
      <c r="O17" s="44" t="s">
        <v>768</v>
      </c>
      <c r="P17" s="44">
        <v>0.5</v>
      </c>
      <c r="Q17" s="44">
        <v>0.5</v>
      </c>
      <c r="R17" s="44">
        <v>0.5</v>
      </c>
      <c r="S17" s="44">
        <v>0.5</v>
      </c>
      <c r="T17" s="44">
        <v>0.5</v>
      </c>
      <c r="U17" s="44">
        <v>4</v>
      </c>
      <c r="V17" s="44">
        <v>4</v>
      </c>
      <c r="W17" s="44">
        <v>3</v>
      </c>
      <c r="X17" s="44">
        <v>0.5</v>
      </c>
      <c r="Y17" s="44">
        <v>5</v>
      </c>
      <c r="Z17" s="44">
        <v>5</v>
      </c>
      <c r="AA17" s="44">
        <v>4</v>
      </c>
      <c r="AB17" s="44">
        <v>4</v>
      </c>
      <c r="AC17" s="44">
        <v>4</v>
      </c>
      <c r="AD17" s="44">
        <v>3</v>
      </c>
      <c r="AE17" s="44">
        <v>0</v>
      </c>
      <c r="AF17" s="44">
        <v>0.5</v>
      </c>
      <c r="AG17" s="44" t="s">
        <v>898</v>
      </c>
      <c r="AH17" s="44">
        <v>0</v>
      </c>
      <c r="AI17" s="142"/>
      <c r="AJ17" s="136"/>
      <c r="AK17" s="136"/>
      <c r="AL17" s="136"/>
      <c r="AM17" s="136"/>
    </row>
    <row r="18" spans="1:41" ht="30" customHeight="1" x14ac:dyDescent="0.25">
      <c r="A18" s="124">
        <v>2311054</v>
      </c>
      <c r="B18" s="146" t="s">
        <v>785</v>
      </c>
      <c r="C18" s="42" t="s">
        <v>7</v>
      </c>
      <c r="D18" s="43" t="s">
        <v>766</v>
      </c>
      <c r="E18" s="43">
        <v>4</v>
      </c>
      <c r="F18" s="43">
        <v>4</v>
      </c>
      <c r="G18" s="132" t="s">
        <v>767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140"/>
      <c r="AJ18" s="134">
        <f t="shared" ref="AJ18" si="2">SUM(D18:H19,K18:O19,R18:V19,Y18:AC19,AF18:AH19)/8</f>
        <v>2</v>
      </c>
      <c r="AK18" s="134">
        <f t="shared" ref="AK18" si="3">SUM(D20:H20,K20:O20,R20:V20,Y20:AC20,AF20:AH20)/8</f>
        <v>0.125</v>
      </c>
      <c r="AL18" s="134">
        <f t="shared" ref="AL18" si="4">SUM(I18:J20,P18:Q20,W18:X20,AD18:AE20)/8</f>
        <v>0</v>
      </c>
      <c r="AM18" s="134">
        <f t="shared" ref="AM18" si="5">ROUND(SUM(D18:AI20)/8,2)</f>
        <v>2.13</v>
      </c>
    </row>
    <row r="19" spans="1:41" ht="30" customHeight="1" x14ac:dyDescent="0.25">
      <c r="A19" s="124">
        <v>2311054</v>
      </c>
      <c r="B19" s="147"/>
      <c r="C19" s="42" t="s">
        <v>8</v>
      </c>
      <c r="D19" s="43" t="s">
        <v>766</v>
      </c>
      <c r="E19" s="43">
        <v>4</v>
      </c>
      <c r="F19" s="43">
        <v>4</v>
      </c>
      <c r="G19" s="132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141"/>
      <c r="AJ19" s="135"/>
      <c r="AK19" s="135"/>
      <c r="AL19" s="135"/>
      <c r="AM19" s="135"/>
    </row>
    <row r="20" spans="1:41" ht="30" customHeight="1" x14ac:dyDescent="0.25">
      <c r="A20" s="124">
        <v>2311054</v>
      </c>
      <c r="B20" s="148"/>
      <c r="C20" s="44" t="s">
        <v>4</v>
      </c>
      <c r="D20" s="44" t="s">
        <v>766</v>
      </c>
      <c r="E20" s="44">
        <v>0.5</v>
      </c>
      <c r="F20" s="44">
        <v>0.5</v>
      </c>
      <c r="G20" s="132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142"/>
      <c r="AJ20" s="136"/>
      <c r="AK20" s="136"/>
      <c r="AL20" s="136"/>
      <c r="AM20" s="136"/>
    </row>
    <row r="21" spans="1:41" ht="30" customHeight="1" x14ac:dyDescent="0.25">
      <c r="A21" s="109">
        <v>2309237</v>
      </c>
      <c r="B21" s="143" t="s">
        <v>445</v>
      </c>
      <c r="C21" s="42" t="s">
        <v>7</v>
      </c>
      <c r="D21" s="43" t="s">
        <v>766</v>
      </c>
      <c r="E21" s="43">
        <v>4</v>
      </c>
      <c r="F21" s="43">
        <v>4</v>
      </c>
      <c r="G21" s="132" t="s">
        <v>767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115"/>
      <c r="V21" s="43"/>
      <c r="W21" s="43"/>
      <c r="X21" s="43"/>
      <c r="Y21" s="43"/>
      <c r="Z21" s="43"/>
      <c r="AA21" s="43"/>
      <c r="AB21" s="43"/>
      <c r="AC21" s="115"/>
      <c r="AD21" s="43"/>
      <c r="AE21" s="43"/>
      <c r="AF21" s="43"/>
      <c r="AG21" s="43"/>
      <c r="AH21" s="43"/>
      <c r="AI21" s="140"/>
      <c r="AJ21" s="134">
        <f t="shared" ref="AJ21" si="6">SUM(D21:H22,K21:O22,R21:V22,Y21:AC22,AF21:AH22)/8</f>
        <v>2</v>
      </c>
      <c r="AK21" s="134">
        <f t="shared" ref="AK21" si="7">SUM(D23:H23,K23:O23,R23:V23,Y23:AC23,AF23:AH23)/8</f>
        <v>0.125</v>
      </c>
      <c r="AL21" s="134">
        <f t="shared" ref="AL21" si="8">SUM(I21:J23,P21:Q23,W21:X23,AD21:AE23)/8</f>
        <v>0</v>
      </c>
      <c r="AM21" s="134">
        <f t="shared" ref="AM21" si="9">ROUND(SUM(D21:AI23)/8,2)</f>
        <v>2.13</v>
      </c>
    </row>
    <row r="22" spans="1:41" ht="30" customHeight="1" x14ac:dyDescent="0.25">
      <c r="A22" s="109">
        <v>2309237</v>
      </c>
      <c r="B22" s="147"/>
      <c r="C22" s="42" t="s">
        <v>8</v>
      </c>
      <c r="D22" s="43" t="s">
        <v>766</v>
      </c>
      <c r="E22" s="43">
        <v>4</v>
      </c>
      <c r="F22" s="43">
        <v>4</v>
      </c>
      <c r="G22" s="13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115"/>
      <c r="V22" s="43"/>
      <c r="W22" s="43"/>
      <c r="X22" s="43"/>
      <c r="Y22" s="43"/>
      <c r="Z22" s="43"/>
      <c r="AA22" s="43"/>
      <c r="AB22" s="43"/>
      <c r="AC22" s="115"/>
      <c r="AD22" s="43"/>
      <c r="AE22" s="43"/>
      <c r="AF22" s="43"/>
      <c r="AG22" s="43"/>
      <c r="AH22" s="43"/>
      <c r="AI22" s="141"/>
      <c r="AJ22" s="135"/>
      <c r="AK22" s="135"/>
      <c r="AL22" s="135"/>
      <c r="AM22" s="135"/>
    </row>
    <row r="23" spans="1:41" ht="30" customHeight="1" x14ac:dyDescent="0.25">
      <c r="A23" s="109">
        <v>2309237</v>
      </c>
      <c r="B23" s="148"/>
      <c r="C23" s="44" t="s">
        <v>4</v>
      </c>
      <c r="D23" s="44" t="s">
        <v>766</v>
      </c>
      <c r="E23" s="44">
        <v>0.5</v>
      </c>
      <c r="F23" s="44">
        <v>0.5</v>
      </c>
      <c r="G23" s="132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2"/>
      <c r="AJ23" s="136"/>
      <c r="AK23" s="136"/>
      <c r="AL23" s="136"/>
      <c r="AM23" s="136"/>
    </row>
    <row r="24" spans="1:41" ht="30" customHeight="1" x14ac:dyDescent="0.25">
      <c r="A24" s="1">
        <v>2312008</v>
      </c>
      <c r="B24" s="143" t="s">
        <v>757</v>
      </c>
      <c r="C24" s="42" t="s">
        <v>7</v>
      </c>
      <c r="D24" s="43" t="s">
        <v>766</v>
      </c>
      <c r="E24" s="43">
        <v>4</v>
      </c>
      <c r="F24" s="43">
        <v>4</v>
      </c>
      <c r="G24" s="132" t="s">
        <v>767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15"/>
      <c r="V24" s="43"/>
      <c r="W24" s="43"/>
      <c r="X24" s="43"/>
      <c r="Y24" s="43"/>
      <c r="Z24" s="43"/>
      <c r="AA24" s="43"/>
      <c r="AB24" s="43"/>
      <c r="AC24" s="115"/>
      <c r="AD24" s="43"/>
      <c r="AE24" s="43"/>
      <c r="AF24" s="43"/>
      <c r="AG24" s="43"/>
      <c r="AH24" s="43"/>
      <c r="AI24" s="140"/>
      <c r="AJ24" s="134">
        <f t="shared" ref="AJ24" si="10">SUM(D24:H25,K24:O25,R24:V25,Y24:AC25,AF24:AH25)/8</f>
        <v>2</v>
      </c>
      <c r="AK24" s="134">
        <f t="shared" ref="AK24" si="11">SUM(D26:H26,K26:O26,R26:V26,Y26:AC26,AF26:AH26)/8</f>
        <v>0.125</v>
      </c>
      <c r="AL24" s="134">
        <f t="shared" ref="AL24" si="12">SUM(I24:J26,P24:Q26,W24:X26,AD24:AE26)/8</f>
        <v>0</v>
      </c>
      <c r="AM24" s="134">
        <f t="shared" ref="AM24" si="13">ROUND(SUM(D24:AI26)/8,2)</f>
        <v>2.13</v>
      </c>
    </row>
    <row r="25" spans="1:41" ht="30" customHeight="1" x14ac:dyDescent="0.25">
      <c r="A25" s="1">
        <v>2312008</v>
      </c>
      <c r="B25" s="147"/>
      <c r="C25" s="42" t="s">
        <v>8</v>
      </c>
      <c r="D25" s="43" t="s">
        <v>766</v>
      </c>
      <c r="E25" s="43">
        <v>4</v>
      </c>
      <c r="F25" s="43">
        <v>4</v>
      </c>
      <c r="G25" s="13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115"/>
      <c r="V25" s="43"/>
      <c r="W25" s="43"/>
      <c r="X25" s="43"/>
      <c r="Y25" s="43"/>
      <c r="Z25" s="43"/>
      <c r="AA25" s="43"/>
      <c r="AB25" s="43"/>
      <c r="AC25" s="115"/>
      <c r="AD25" s="43"/>
      <c r="AE25" s="43"/>
      <c r="AF25" s="43"/>
      <c r="AG25" s="43"/>
      <c r="AH25" s="43"/>
      <c r="AI25" s="141"/>
      <c r="AJ25" s="135"/>
      <c r="AK25" s="135"/>
      <c r="AL25" s="135"/>
      <c r="AM25" s="135"/>
    </row>
    <row r="26" spans="1:41" ht="30" customHeight="1" x14ac:dyDescent="0.25">
      <c r="A26" s="1">
        <v>2312008</v>
      </c>
      <c r="B26" s="148"/>
      <c r="C26" s="44" t="s">
        <v>4</v>
      </c>
      <c r="D26" s="44" t="s">
        <v>766</v>
      </c>
      <c r="E26" s="44">
        <v>0.5</v>
      </c>
      <c r="F26" s="44">
        <v>0.5</v>
      </c>
      <c r="G26" s="132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142"/>
      <c r="AJ26" s="136"/>
      <c r="AK26" s="136"/>
      <c r="AL26" s="136"/>
      <c r="AM26" s="136"/>
    </row>
    <row r="27" spans="1:41" ht="30" customHeight="1" x14ac:dyDescent="0.25">
      <c r="B27" s="64" t="s">
        <v>9</v>
      </c>
      <c r="C27" s="2"/>
      <c r="D27" s="2">
        <f t="shared" ref="D27:AH27" si="14">SUM(D6:D26)</f>
        <v>0</v>
      </c>
      <c r="E27" s="2">
        <f t="shared" si="14"/>
        <v>37.5</v>
      </c>
      <c r="F27" s="2">
        <f t="shared" si="14"/>
        <v>35.5</v>
      </c>
      <c r="G27" s="2">
        <f t="shared" si="14"/>
        <v>11</v>
      </c>
      <c r="H27" s="2">
        <f t="shared" si="14"/>
        <v>12</v>
      </c>
      <c r="I27" s="2">
        <f t="shared" si="14"/>
        <v>12</v>
      </c>
      <c r="J27" s="2">
        <f t="shared" si="14"/>
        <v>9.5</v>
      </c>
      <c r="K27" s="2">
        <f t="shared" si="14"/>
        <v>11</v>
      </c>
      <c r="L27" s="2">
        <f t="shared" si="14"/>
        <v>12</v>
      </c>
      <c r="M27" s="2">
        <f t="shared" si="14"/>
        <v>12</v>
      </c>
      <c r="N27" s="2">
        <f t="shared" si="14"/>
        <v>12</v>
      </c>
      <c r="O27" s="2">
        <f t="shared" si="14"/>
        <v>12</v>
      </c>
      <c r="P27" s="2">
        <f t="shared" si="14"/>
        <v>17</v>
      </c>
      <c r="Q27" s="2">
        <f t="shared" si="14"/>
        <v>17</v>
      </c>
      <c r="R27" s="2">
        <f t="shared" si="14"/>
        <v>20.5</v>
      </c>
      <c r="S27" s="2">
        <f t="shared" si="14"/>
        <v>19.5</v>
      </c>
      <c r="T27" s="2">
        <f t="shared" si="14"/>
        <v>20.5</v>
      </c>
      <c r="U27" s="2">
        <f t="shared" si="14"/>
        <v>24</v>
      </c>
      <c r="V27" s="2">
        <f t="shared" si="14"/>
        <v>24</v>
      </c>
      <c r="W27" s="2">
        <f t="shared" si="14"/>
        <v>24</v>
      </c>
      <c r="X27" s="2">
        <f t="shared" si="14"/>
        <v>17</v>
      </c>
      <c r="Y27" s="2">
        <f t="shared" si="14"/>
        <v>26</v>
      </c>
      <c r="Z27" s="2">
        <f t="shared" si="14"/>
        <v>26</v>
      </c>
      <c r="AA27" s="2">
        <f t="shared" si="14"/>
        <v>24</v>
      </c>
      <c r="AB27" s="2">
        <f t="shared" si="14"/>
        <v>24</v>
      </c>
      <c r="AC27" s="2">
        <f t="shared" si="14"/>
        <v>26</v>
      </c>
      <c r="AD27" s="2">
        <f t="shared" si="14"/>
        <v>23</v>
      </c>
      <c r="AE27" s="2">
        <f t="shared" si="14"/>
        <v>8.5</v>
      </c>
      <c r="AF27" s="2">
        <f t="shared" si="14"/>
        <v>19.5</v>
      </c>
      <c r="AG27" s="2">
        <f t="shared" si="14"/>
        <v>8.5</v>
      </c>
      <c r="AH27" s="2">
        <f t="shared" si="14"/>
        <v>11</v>
      </c>
      <c r="AI27" s="11"/>
      <c r="AJ27" s="3">
        <f>SUM(D27:AH27)</f>
        <v>556.5</v>
      </c>
      <c r="AK27" s="3"/>
      <c r="AL27" s="3"/>
      <c r="AM27" s="3"/>
    </row>
    <row r="28" spans="1:41" s="63" customFormat="1" ht="30.75" customHeight="1" x14ac:dyDescent="0.25">
      <c r="A28" s="62"/>
      <c r="B28" s="57" t="s">
        <v>208</v>
      </c>
      <c r="C28" s="58"/>
      <c r="D28" s="59"/>
      <c r="E28" s="59">
        <v>5</v>
      </c>
      <c r="F28" s="59">
        <v>2</v>
      </c>
      <c r="G28" s="59">
        <v>1</v>
      </c>
      <c r="H28" s="59">
        <v>2</v>
      </c>
      <c r="I28" s="59">
        <v>2</v>
      </c>
      <c r="J28" s="59">
        <v>2</v>
      </c>
      <c r="K28" s="59">
        <v>2</v>
      </c>
      <c r="L28" s="59">
        <v>1</v>
      </c>
      <c r="M28" s="59">
        <v>1</v>
      </c>
      <c r="N28" s="59">
        <v>2</v>
      </c>
      <c r="O28" s="59">
        <v>2</v>
      </c>
      <c r="P28" s="59">
        <v>2</v>
      </c>
      <c r="Q28" s="59">
        <v>2</v>
      </c>
      <c r="R28" s="59">
        <v>2</v>
      </c>
      <c r="S28" s="59">
        <v>2</v>
      </c>
      <c r="T28" s="59">
        <v>2</v>
      </c>
      <c r="U28" s="59">
        <v>2</v>
      </c>
      <c r="V28" s="59">
        <v>2</v>
      </c>
      <c r="W28" s="59">
        <v>2</v>
      </c>
      <c r="X28" s="59">
        <v>2</v>
      </c>
      <c r="Y28" s="59">
        <v>2</v>
      </c>
      <c r="Z28" s="59">
        <v>2</v>
      </c>
      <c r="AA28" s="59">
        <v>2</v>
      </c>
      <c r="AB28" s="59">
        <v>2</v>
      </c>
      <c r="AC28" s="59">
        <v>2</v>
      </c>
      <c r="AD28" s="59">
        <v>2</v>
      </c>
      <c r="AE28" s="59">
        <v>1</v>
      </c>
      <c r="AF28" s="59">
        <v>2</v>
      </c>
      <c r="AG28" s="59">
        <v>1</v>
      </c>
      <c r="AH28" s="59">
        <v>1</v>
      </c>
      <c r="AI28" s="59"/>
      <c r="AJ28" s="60"/>
      <c r="AK28" s="60"/>
      <c r="AL28" s="60"/>
      <c r="AM28" s="60"/>
    </row>
    <row r="29" spans="1:41" ht="30" customHeight="1" x14ac:dyDescent="0.35">
      <c r="D29" s="204" t="s">
        <v>10</v>
      </c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6"/>
    </row>
    <row r="30" spans="1:41" ht="21" customHeight="1" x14ac:dyDescent="0.35"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</row>
    <row r="31" spans="1:41" ht="21" customHeight="1" x14ac:dyDescent="0.35"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</row>
    <row r="32" spans="1:41" ht="21" customHeight="1" x14ac:dyDescent="0.35"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</row>
    <row r="33" spans="3:41" ht="21" customHeight="1" x14ac:dyDescent="0.35"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</row>
    <row r="34" spans="3:41" ht="21" customHeight="1" x14ac:dyDescent="0.35"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</row>
    <row r="35" spans="3:41" x14ac:dyDescent="0.35"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</row>
    <row r="36" spans="3:41" x14ac:dyDescent="0.35"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</row>
  </sheetData>
  <mergeCells count="53">
    <mergeCell ref="B24:B26"/>
    <mergeCell ref="D29:AO29"/>
    <mergeCell ref="AM15:AM17"/>
    <mergeCell ref="B15:B17"/>
    <mergeCell ref="AI15:AI17"/>
    <mergeCell ref="AJ15:AJ17"/>
    <mergeCell ref="AK15:AK17"/>
    <mergeCell ref="AL15:AL17"/>
    <mergeCell ref="AL21:AL23"/>
    <mergeCell ref="AL18:AL20"/>
    <mergeCell ref="B9:B11"/>
    <mergeCell ref="AK9:AK11"/>
    <mergeCell ref="B21:B23"/>
    <mergeCell ref="AI21:AI23"/>
    <mergeCell ref="AJ21:AJ23"/>
    <mergeCell ref="AK21:AK23"/>
    <mergeCell ref="B18:B20"/>
    <mergeCell ref="AI18:AI20"/>
    <mergeCell ref="AJ18:AJ20"/>
    <mergeCell ref="AK18:AK20"/>
    <mergeCell ref="AJ9:AJ11"/>
    <mergeCell ref="B12:B14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B6:B8"/>
    <mergeCell ref="AI6:AI8"/>
    <mergeCell ref="AJ6:AJ8"/>
    <mergeCell ref="AK6:AK8"/>
    <mergeCell ref="AL6:AL8"/>
    <mergeCell ref="AM6:AM8"/>
    <mergeCell ref="AL24:AL26"/>
    <mergeCell ref="AM24:AM26"/>
    <mergeCell ref="AI12:AI14"/>
    <mergeCell ref="AJ12:AJ14"/>
    <mergeCell ref="AK12:AK14"/>
    <mergeCell ref="AL12:AL14"/>
    <mergeCell ref="AM12:AM14"/>
    <mergeCell ref="AM9:AM11"/>
    <mergeCell ref="AI9:AI11"/>
    <mergeCell ref="AI24:AI26"/>
    <mergeCell ref="AJ24:AJ26"/>
    <mergeCell ref="AK24:AK26"/>
    <mergeCell ref="AM21:AM23"/>
    <mergeCell ref="AL9:AL11"/>
    <mergeCell ref="AM18:AM20"/>
  </mergeCells>
  <phoneticPr fontId="4" type="noConversion"/>
  <conditionalFormatting sqref="D6:M26">
    <cfRule type="expression" dxfId="60" priority="79">
      <formula>weeday(D$4,2)&gt;5</formula>
    </cfRule>
  </conditionalFormatting>
  <conditionalFormatting sqref="D4:AH26">
    <cfRule type="expression" dxfId="59" priority="33">
      <formula>WEEKDAY(D$4,2)&gt;5</formula>
    </cfRule>
  </conditionalFormatting>
  <conditionalFormatting sqref="F21:G21">
    <cfRule type="expression" dxfId="58" priority="13">
      <formula>WEEKDAY(F$4,2)&gt;5</formula>
    </cfRule>
    <cfRule type="expression" dxfId="57" priority="14">
      <formula>weeday(F$4,2)&gt;5</formula>
    </cfRule>
  </conditionalFormatting>
  <conditionalFormatting sqref="F24:G24">
    <cfRule type="expression" dxfId="56" priority="11">
      <formula>WEEKDAY(F$4,2)&gt;5</formula>
    </cfRule>
    <cfRule type="expression" dxfId="55" priority="12">
      <formula>weeday(F$4,2)&gt;5</formula>
    </cfRule>
  </conditionalFormatting>
  <conditionalFormatting sqref="F15:I17">
    <cfRule type="expression" dxfId="54" priority="7">
      <formula>WEEKDAY(F$4,2)&gt;5</formula>
    </cfRule>
    <cfRule type="expression" dxfId="53" priority="8">
      <formula>weeday(F$4,2)&gt;5</formula>
    </cfRule>
  </conditionalFormatting>
  <conditionalFormatting sqref="F18:X20 AC18:AD20 AG18:AH20">
    <cfRule type="expression" dxfId="52" priority="24">
      <formula>WEEKDAY(F$4,2)&gt;5</formula>
    </cfRule>
  </conditionalFormatting>
  <conditionalFormatting sqref="N9:O17">
    <cfRule type="expression" dxfId="51" priority="5">
      <formula>weeday(N$4,2)&gt;5</formula>
    </cfRule>
  </conditionalFormatting>
  <conditionalFormatting sqref="R9:R14">
    <cfRule type="expression" dxfId="50" priority="4">
      <formula>weeday(R$4,2)&gt;5</formula>
    </cfRule>
  </conditionalFormatting>
  <conditionalFormatting sqref="S6:T26">
    <cfRule type="expression" dxfId="49" priority="25">
      <formula>weeday(S$4,2)&gt;5</formula>
    </cfRule>
  </conditionalFormatting>
  <conditionalFormatting sqref="AA6:AA26 F18:M20">
    <cfRule type="expression" dxfId="48" priority="23">
      <formula>weeday(F$4,2)&gt;5</formula>
    </cfRule>
  </conditionalFormatting>
  <conditionalFormatting sqref="AA18:AA20">
    <cfRule type="expression" dxfId="47" priority="21">
      <formula>WEEKDAY(AA$4,2)&gt;5</formula>
    </cfRule>
  </conditionalFormatting>
  <conditionalFormatting sqref="AB9:AC14">
    <cfRule type="expression" dxfId="46" priority="3">
      <formula>weeday(AB$4,2)&gt;5</formula>
    </cfRule>
  </conditionalFormatting>
  <conditionalFormatting sqref="AF9:AG14">
    <cfRule type="expression" dxfId="45" priority="1">
      <formula>weeday(AF$4,2)&gt;5</formula>
    </cfRule>
  </conditionalFormatting>
  <printOptions horizontalCentered="1"/>
  <pageMargins left="0" right="0" top="0" bottom="0" header="0" footer="0"/>
  <pageSetup paperSize="9"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26"/>
  <sheetViews>
    <sheetView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24" sqref="M24"/>
    </sheetView>
  </sheetViews>
  <sheetFormatPr defaultColWidth="9" defaultRowHeight="16" x14ac:dyDescent="0.35"/>
  <cols>
    <col min="1" max="1" width="14.33203125" style="41" customWidth="1"/>
    <col min="2" max="2" width="14.33203125" style="4" customWidth="1"/>
    <col min="3" max="3" width="7.25" style="4" customWidth="1"/>
    <col min="4" max="32" width="5.75" style="4" customWidth="1"/>
    <col min="33" max="33" width="6.25" style="4" customWidth="1"/>
    <col min="34" max="34" width="5.75" style="4" customWidth="1"/>
    <col min="35" max="35" width="6.33203125" style="1" customWidth="1"/>
    <col min="36" max="38" width="9.25" style="5" customWidth="1"/>
    <col min="39" max="39" width="9.75" style="5" customWidth="1"/>
    <col min="40" max="40" width="7.5820312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A2" s="54"/>
      <c r="B2" s="155" t="s">
        <v>1</v>
      </c>
      <c r="C2" s="156"/>
      <c r="D2" s="159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A3" s="54"/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89"/>
      <c r="B4" s="202" t="s">
        <v>266</v>
      </c>
      <c r="C4" s="90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212" t="s">
        <v>18</v>
      </c>
      <c r="AJ4" s="212" t="s">
        <v>259</v>
      </c>
      <c r="AK4" s="212" t="s">
        <v>260</v>
      </c>
      <c r="AL4" s="212" t="s">
        <v>261</v>
      </c>
      <c r="AM4" s="212" t="s">
        <v>262</v>
      </c>
    </row>
    <row r="5" spans="1:39" s="85" customFormat="1" ht="34.5" customHeight="1" x14ac:dyDescent="0.25">
      <c r="A5" s="91"/>
      <c r="B5" s="172"/>
      <c r="C5" s="92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213"/>
      <c r="AJ5" s="213"/>
      <c r="AK5" s="213"/>
      <c r="AL5" s="213"/>
      <c r="AM5" s="213"/>
    </row>
    <row r="6" spans="1:39" ht="30" customHeight="1" x14ac:dyDescent="0.3">
      <c r="A6" s="52" t="s">
        <v>229</v>
      </c>
      <c r="B6" s="171" t="s">
        <v>713</v>
      </c>
      <c r="C6" s="42" t="s">
        <v>7</v>
      </c>
      <c r="D6" s="43" t="s">
        <v>898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 t="s">
        <v>898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 t="s">
        <v>898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 t="s">
        <v>898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1.5</v>
      </c>
      <c r="AF6" s="43">
        <v>4</v>
      </c>
      <c r="AG6" s="43">
        <v>4</v>
      </c>
      <c r="AH6" s="43">
        <v>4</v>
      </c>
      <c r="AI6" s="140"/>
      <c r="AJ6" s="134">
        <f t="shared" ref="AJ6:AJ18" si="2">SUM(D6:H7,K6:O7,R6:V7,Y6:AC7,AF6:AH7)/8</f>
        <v>22</v>
      </c>
      <c r="AK6" s="134">
        <f>SUM(D8:H8,K8:O8,R8:V8,Y8:AC8,AF8:AH8)/8</f>
        <v>1.25</v>
      </c>
      <c r="AL6" s="134">
        <f t="shared" ref="AL6:AL18" si="3">SUM(I6:J8,P6:Q8,W6:X8,AD6:AE8)/8</f>
        <v>4.1875</v>
      </c>
      <c r="AM6" s="134">
        <f t="shared" ref="AM6:AM18" si="4">ROUND(SUM(D6:AI8)/8,2)</f>
        <v>27.44</v>
      </c>
    </row>
    <row r="7" spans="1:39" ht="30" customHeight="1" x14ac:dyDescent="0.3">
      <c r="A7" s="52" t="s">
        <v>228</v>
      </c>
      <c r="B7" s="202"/>
      <c r="C7" s="42" t="s">
        <v>8</v>
      </c>
      <c r="D7" s="43" t="s">
        <v>898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 t="s">
        <v>898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 t="s">
        <v>898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 t="s">
        <v>898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 t="s">
        <v>898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3">
      <c r="A8" s="52" t="s">
        <v>228</v>
      </c>
      <c r="B8" s="172"/>
      <c r="C8" s="44" t="s">
        <v>4</v>
      </c>
      <c r="D8" s="44" t="s">
        <v>898</v>
      </c>
      <c r="E8" s="44" t="s">
        <v>768</v>
      </c>
      <c r="F8" s="44" t="s">
        <v>768</v>
      </c>
      <c r="G8" s="44" t="s">
        <v>768</v>
      </c>
      <c r="H8" s="44" t="s">
        <v>768</v>
      </c>
      <c r="I8" s="44" t="s">
        <v>912</v>
      </c>
      <c r="J8" s="44" t="s">
        <v>768</v>
      </c>
      <c r="K8" s="44" t="s">
        <v>912</v>
      </c>
      <c r="L8" s="44" t="s">
        <v>912</v>
      </c>
      <c r="M8" s="44" t="s">
        <v>912</v>
      </c>
      <c r="N8" s="44">
        <v>0.5</v>
      </c>
      <c r="O8" s="44" t="s">
        <v>768</v>
      </c>
      <c r="P8" s="44" t="s">
        <v>912</v>
      </c>
      <c r="Q8" s="44" t="s">
        <v>768</v>
      </c>
      <c r="R8" s="44">
        <v>1.5</v>
      </c>
      <c r="S8" s="44" t="s">
        <v>768</v>
      </c>
      <c r="T8" s="44" t="s">
        <v>768</v>
      </c>
      <c r="U8" s="44">
        <v>0.5</v>
      </c>
      <c r="V8" s="44">
        <v>0.5</v>
      </c>
      <c r="W8" s="44" t="s">
        <v>912</v>
      </c>
      <c r="X8" s="44" t="s">
        <v>768</v>
      </c>
      <c r="Y8" s="44">
        <v>0.5</v>
      </c>
      <c r="Z8" s="44">
        <v>0.5</v>
      </c>
      <c r="AA8" s="44">
        <v>1</v>
      </c>
      <c r="AB8" s="44" t="s">
        <v>768</v>
      </c>
      <c r="AC8" s="44" t="s">
        <v>768</v>
      </c>
      <c r="AD8" s="44" t="s">
        <v>768</v>
      </c>
      <c r="AE8" s="44" t="s">
        <v>768</v>
      </c>
      <c r="AF8" s="44">
        <v>3</v>
      </c>
      <c r="AG8" s="44">
        <v>1</v>
      </c>
      <c r="AH8" s="44">
        <v>1</v>
      </c>
      <c r="AI8" s="142"/>
      <c r="AJ8" s="136"/>
      <c r="AK8" s="136"/>
      <c r="AL8" s="136"/>
      <c r="AM8" s="136"/>
    </row>
    <row r="9" spans="1:39" ht="30" customHeight="1" x14ac:dyDescent="0.25">
      <c r="A9" s="54">
        <v>1904067</v>
      </c>
      <c r="B9" s="171" t="s">
        <v>133</v>
      </c>
      <c r="C9" s="42" t="s">
        <v>7</v>
      </c>
      <c r="D9" s="43" t="s">
        <v>768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4</v>
      </c>
      <c r="O9" s="43">
        <v>4</v>
      </c>
      <c r="P9" s="43">
        <v>4</v>
      </c>
      <c r="Q9" s="43">
        <v>2</v>
      </c>
      <c r="R9" s="43">
        <v>4</v>
      </c>
      <c r="S9" s="43">
        <v>4</v>
      </c>
      <c r="T9" s="43">
        <v>4</v>
      </c>
      <c r="U9" s="43">
        <v>2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 t="s">
        <v>768</v>
      </c>
      <c r="AG9" s="43" t="s">
        <v>768</v>
      </c>
      <c r="AH9" s="43">
        <v>4</v>
      </c>
      <c r="AI9" s="140"/>
      <c r="AJ9" s="134">
        <f t="shared" si="2"/>
        <v>19.75</v>
      </c>
      <c r="AK9" s="134">
        <f>SUM(D11:H11,K11:O11,R11:V11,Y11:AC11,AF11:AH11)/8</f>
        <v>6.3125</v>
      </c>
      <c r="AL9" s="134">
        <f t="shared" si="3"/>
        <v>11</v>
      </c>
      <c r="AM9" s="134">
        <f t="shared" si="4"/>
        <v>37.06</v>
      </c>
    </row>
    <row r="10" spans="1:39" ht="30" customHeight="1" x14ac:dyDescent="0.25">
      <c r="A10" s="54">
        <v>1904067</v>
      </c>
      <c r="B10" s="202"/>
      <c r="C10" s="42" t="s">
        <v>8</v>
      </c>
      <c r="D10" s="43" t="s">
        <v>768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 t="s">
        <v>768</v>
      </c>
      <c r="AG10" s="43" t="s">
        <v>768</v>
      </c>
      <c r="AH10" s="43">
        <v>4</v>
      </c>
      <c r="AI10" s="141"/>
      <c r="AJ10" s="135"/>
      <c r="AK10" s="135"/>
      <c r="AL10" s="135"/>
      <c r="AM10" s="135"/>
    </row>
    <row r="11" spans="1:39" ht="30" customHeight="1" x14ac:dyDescent="0.25">
      <c r="A11" s="54">
        <v>1904067</v>
      </c>
      <c r="B11" s="172"/>
      <c r="C11" s="44" t="s">
        <v>4</v>
      </c>
      <c r="D11" s="44" t="s">
        <v>768</v>
      </c>
      <c r="E11" s="44">
        <v>5</v>
      </c>
      <c r="F11" s="44">
        <v>2</v>
      </c>
      <c r="G11" s="44">
        <v>2.5</v>
      </c>
      <c r="H11" s="44">
        <v>1</v>
      </c>
      <c r="I11" s="44">
        <v>6</v>
      </c>
      <c r="J11" s="44">
        <v>3</v>
      </c>
      <c r="K11" s="44">
        <v>6</v>
      </c>
      <c r="L11" s="44">
        <v>6</v>
      </c>
      <c r="M11" s="44">
        <v>6</v>
      </c>
      <c r="N11" s="44">
        <v>3</v>
      </c>
      <c r="O11" s="44">
        <v>4</v>
      </c>
      <c r="P11" s="44">
        <v>5</v>
      </c>
      <c r="Q11" s="44">
        <v>0.5</v>
      </c>
      <c r="R11" s="44">
        <v>2</v>
      </c>
      <c r="S11" s="44">
        <v>2</v>
      </c>
      <c r="T11" s="44">
        <v>1</v>
      </c>
      <c r="U11" s="44">
        <v>1</v>
      </c>
      <c r="V11" s="44">
        <v>1.5</v>
      </c>
      <c r="W11" s="44">
        <v>6</v>
      </c>
      <c r="X11" s="44">
        <v>4</v>
      </c>
      <c r="Y11" s="44">
        <v>0.5</v>
      </c>
      <c r="Z11" s="44">
        <v>0.5</v>
      </c>
      <c r="AA11" s="44">
        <v>5</v>
      </c>
      <c r="AB11" s="44">
        <v>0.5</v>
      </c>
      <c r="AC11" s="44">
        <v>0.5</v>
      </c>
      <c r="AD11" s="44">
        <v>1</v>
      </c>
      <c r="AE11" s="44">
        <v>0.5</v>
      </c>
      <c r="AF11" s="44" t="s">
        <v>768</v>
      </c>
      <c r="AG11" s="44" t="s">
        <v>768</v>
      </c>
      <c r="AH11" s="44">
        <v>0.5</v>
      </c>
      <c r="AI11" s="142"/>
      <c r="AJ11" s="136"/>
      <c r="AK11" s="136"/>
      <c r="AL11" s="136"/>
      <c r="AM11" s="136"/>
    </row>
    <row r="12" spans="1:39" ht="30" customHeight="1" x14ac:dyDescent="0.25">
      <c r="A12" s="54">
        <v>1904054</v>
      </c>
      <c r="B12" s="171" t="s">
        <v>15</v>
      </c>
      <c r="C12" s="42" t="s">
        <v>7</v>
      </c>
      <c r="D12" s="43" t="s">
        <v>766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3.5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 t="shared" si="2"/>
        <v>22</v>
      </c>
      <c r="AK12" s="134">
        <f>SUM(D14:H14,K14:O14,R14:V14,Y14:AC14,AF14:AH14)/8</f>
        <v>6.75</v>
      </c>
      <c r="AL12" s="134">
        <f t="shared" si="3"/>
        <v>7.875</v>
      </c>
      <c r="AM12" s="134">
        <f t="shared" si="4"/>
        <v>36.630000000000003</v>
      </c>
    </row>
    <row r="13" spans="1:39" ht="30" customHeight="1" x14ac:dyDescent="0.25">
      <c r="A13" s="54">
        <v>1904054</v>
      </c>
      <c r="B13" s="202"/>
      <c r="C13" s="42" t="s">
        <v>8</v>
      </c>
      <c r="D13" s="43" t="s">
        <v>766</v>
      </c>
      <c r="E13" s="43">
        <v>4</v>
      </c>
      <c r="F13" s="43">
        <v>4</v>
      </c>
      <c r="G13" s="43">
        <v>4</v>
      </c>
      <c r="H13" s="43">
        <v>4</v>
      </c>
      <c r="I13" s="43" t="s">
        <v>912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 t="s">
        <v>912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3.5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54">
        <v>1904054</v>
      </c>
      <c r="B14" s="172"/>
      <c r="C14" s="44" t="s">
        <v>4</v>
      </c>
      <c r="D14" s="44" t="s">
        <v>766</v>
      </c>
      <c r="E14" s="44">
        <v>4</v>
      </c>
      <c r="F14" s="44">
        <v>4</v>
      </c>
      <c r="G14" s="44">
        <v>5</v>
      </c>
      <c r="H14" s="44">
        <v>2</v>
      </c>
      <c r="I14" s="44" t="s">
        <v>912</v>
      </c>
      <c r="J14" s="44">
        <v>1</v>
      </c>
      <c r="K14" s="44">
        <v>2</v>
      </c>
      <c r="L14" s="44">
        <v>2.5</v>
      </c>
      <c r="M14" s="44">
        <v>1.5</v>
      </c>
      <c r="N14" s="44">
        <v>4</v>
      </c>
      <c r="O14" s="44">
        <v>2</v>
      </c>
      <c r="P14" s="44">
        <v>1.5</v>
      </c>
      <c r="Q14" s="44" t="s">
        <v>912</v>
      </c>
      <c r="R14" s="44">
        <v>2</v>
      </c>
      <c r="S14" s="44">
        <v>2</v>
      </c>
      <c r="T14" s="44">
        <v>1.5</v>
      </c>
      <c r="U14" s="44">
        <v>2</v>
      </c>
      <c r="V14" s="44">
        <v>2.5</v>
      </c>
      <c r="W14" s="44">
        <v>3</v>
      </c>
      <c r="X14" s="44">
        <v>0.5</v>
      </c>
      <c r="Y14" s="44">
        <v>3.5</v>
      </c>
      <c r="Z14" s="44">
        <v>2</v>
      </c>
      <c r="AA14" s="44">
        <v>3.5</v>
      </c>
      <c r="AB14" s="44">
        <v>1.5</v>
      </c>
      <c r="AC14" s="44">
        <v>2</v>
      </c>
      <c r="AD14" s="44">
        <v>2</v>
      </c>
      <c r="AE14" s="44" t="s">
        <v>912</v>
      </c>
      <c r="AF14" s="44">
        <v>1</v>
      </c>
      <c r="AG14" s="44">
        <v>3</v>
      </c>
      <c r="AH14" s="44">
        <v>0.5</v>
      </c>
      <c r="AI14" s="142"/>
      <c r="AJ14" s="136"/>
      <c r="AK14" s="136"/>
      <c r="AL14" s="136"/>
      <c r="AM14" s="136"/>
    </row>
    <row r="15" spans="1:39" ht="30" customHeight="1" x14ac:dyDescent="0.25">
      <c r="A15" s="54">
        <v>2302113</v>
      </c>
      <c r="B15" s="171" t="s">
        <v>283</v>
      </c>
      <c r="C15" s="42" t="s">
        <v>7</v>
      </c>
      <c r="D15" s="43" t="s">
        <v>768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 t="s">
        <v>768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 t="s">
        <v>768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 t="s">
        <v>768</v>
      </c>
      <c r="AF15" s="43">
        <v>4</v>
      </c>
      <c r="AG15" s="43">
        <v>4</v>
      </c>
      <c r="AH15" s="43">
        <v>4</v>
      </c>
      <c r="AI15" s="140"/>
      <c r="AJ15" s="134">
        <f t="shared" si="2"/>
        <v>22</v>
      </c>
      <c r="AK15" s="134">
        <f>SUM(D17:H17,K17:O17,R17:V17,Y17:AC17,AF17:AH17)/8</f>
        <v>12.25</v>
      </c>
      <c r="AL15" s="134">
        <f t="shared" si="3"/>
        <v>7.5</v>
      </c>
      <c r="AM15" s="134">
        <f t="shared" si="4"/>
        <v>41.75</v>
      </c>
    </row>
    <row r="16" spans="1:39" ht="30" customHeight="1" x14ac:dyDescent="0.25">
      <c r="A16" s="54">
        <v>2302113</v>
      </c>
      <c r="B16" s="202"/>
      <c r="C16" s="42" t="s">
        <v>8</v>
      </c>
      <c r="D16" s="43" t="s">
        <v>768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 t="s">
        <v>768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 t="s">
        <v>768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 t="s">
        <v>768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39" ht="30" customHeight="1" x14ac:dyDescent="0.25">
      <c r="A17" s="54">
        <v>2302113</v>
      </c>
      <c r="B17" s="172"/>
      <c r="C17" s="44" t="s">
        <v>4</v>
      </c>
      <c r="D17" s="44" t="s">
        <v>768</v>
      </c>
      <c r="E17" s="44">
        <v>4</v>
      </c>
      <c r="F17" s="44">
        <v>6</v>
      </c>
      <c r="G17" s="44">
        <v>6</v>
      </c>
      <c r="H17" s="44">
        <v>6</v>
      </c>
      <c r="I17" s="44">
        <v>6</v>
      </c>
      <c r="J17" s="44">
        <v>6</v>
      </c>
      <c r="K17" s="44">
        <v>6</v>
      </c>
      <c r="L17" s="44">
        <v>6</v>
      </c>
      <c r="M17" s="44">
        <v>3</v>
      </c>
      <c r="N17" s="44">
        <v>3</v>
      </c>
      <c r="O17" s="44">
        <v>5</v>
      </c>
      <c r="P17" s="44">
        <v>2</v>
      </c>
      <c r="Q17" s="44" t="s">
        <v>768</v>
      </c>
      <c r="R17" s="44">
        <v>0.5</v>
      </c>
      <c r="S17" s="44">
        <v>3</v>
      </c>
      <c r="T17" s="44">
        <v>5</v>
      </c>
      <c r="U17" s="44">
        <v>3</v>
      </c>
      <c r="V17" s="44">
        <v>5</v>
      </c>
      <c r="W17" s="44">
        <v>3</v>
      </c>
      <c r="X17" s="44" t="s">
        <v>768</v>
      </c>
      <c r="Y17" s="44">
        <v>5</v>
      </c>
      <c r="Z17" s="44">
        <v>5</v>
      </c>
      <c r="AA17" s="44">
        <v>5</v>
      </c>
      <c r="AB17" s="44">
        <v>4.5</v>
      </c>
      <c r="AC17" s="44">
        <v>5</v>
      </c>
      <c r="AD17" s="44">
        <v>3</v>
      </c>
      <c r="AE17" s="44" t="s">
        <v>768</v>
      </c>
      <c r="AF17" s="44">
        <v>4.5</v>
      </c>
      <c r="AG17" s="44">
        <v>4.5</v>
      </c>
      <c r="AH17" s="44">
        <v>3</v>
      </c>
      <c r="AI17" s="142"/>
      <c r="AJ17" s="136"/>
      <c r="AK17" s="136"/>
      <c r="AL17" s="136"/>
      <c r="AM17" s="136"/>
    </row>
    <row r="18" spans="1:39" ht="30" customHeight="1" x14ac:dyDescent="0.25">
      <c r="A18" s="41" t="s">
        <v>256</v>
      </c>
      <c r="B18" s="171" t="s">
        <v>255</v>
      </c>
      <c r="C18" s="42" t="s"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140"/>
      <c r="AJ18" s="134">
        <f t="shared" si="2"/>
        <v>0</v>
      </c>
      <c r="AK18" s="134">
        <f>SUM(D20:H20,K20:O20,R20:V20,Y20:AC20,AF20:AH20)/8</f>
        <v>0</v>
      </c>
      <c r="AL18" s="134">
        <f t="shared" si="3"/>
        <v>0</v>
      </c>
      <c r="AM18" s="134">
        <f t="shared" si="4"/>
        <v>0</v>
      </c>
    </row>
    <row r="19" spans="1:39" ht="30" customHeight="1" x14ac:dyDescent="0.25">
      <c r="A19" s="41" t="s">
        <v>256</v>
      </c>
      <c r="B19" s="202"/>
      <c r="C19" s="42" t="s">
        <v>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141"/>
      <c r="AJ19" s="135"/>
      <c r="AK19" s="135"/>
      <c r="AL19" s="135"/>
      <c r="AM19" s="135"/>
    </row>
    <row r="20" spans="1:39" ht="30" customHeight="1" x14ac:dyDescent="0.25">
      <c r="A20" s="41" t="s">
        <v>256</v>
      </c>
      <c r="B20" s="172"/>
      <c r="C20" s="44" t="s">
        <v>4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142"/>
      <c r="AJ20" s="136"/>
      <c r="AK20" s="136"/>
      <c r="AL20" s="136"/>
      <c r="AM20" s="136"/>
    </row>
    <row r="21" spans="1:39" ht="21" customHeight="1" x14ac:dyDescent="0.25">
      <c r="A21" s="54"/>
      <c r="B21" s="2" t="s">
        <v>9</v>
      </c>
      <c r="C21" s="2"/>
      <c r="D21" s="2">
        <f t="shared" ref="D21:AH21" si="5">SUM(D6:D20)</f>
        <v>0</v>
      </c>
      <c r="E21" s="2">
        <f t="shared" si="5"/>
        <v>45</v>
      </c>
      <c r="F21" s="2">
        <f t="shared" si="5"/>
        <v>44</v>
      </c>
      <c r="G21" s="2">
        <f t="shared" si="5"/>
        <v>45.5</v>
      </c>
      <c r="H21" s="2">
        <f t="shared" si="5"/>
        <v>41</v>
      </c>
      <c r="I21" s="2">
        <f t="shared" si="5"/>
        <v>40</v>
      </c>
      <c r="J21" s="2">
        <f t="shared" si="5"/>
        <v>34</v>
      </c>
      <c r="K21" s="2">
        <f t="shared" si="5"/>
        <v>46</v>
      </c>
      <c r="L21" s="2">
        <f t="shared" si="5"/>
        <v>46.5</v>
      </c>
      <c r="M21" s="2">
        <f t="shared" si="5"/>
        <v>42.5</v>
      </c>
      <c r="N21" s="2">
        <f t="shared" si="5"/>
        <v>42.5</v>
      </c>
      <c r="O21" s="2">
        <f t="shared" si="5"/>
        <v>43</v>
      </c>
      <c r="P21" s="2">
        <f t="shared" si="5"/>
        <v>40.5</v>
      </c>
      <c r="Q21" s="2">
        <f t="shared" si="5"/>
        <v>10</v>
      </c>
      <c r="R21" s="2">
        <f t="shared" si="5"/>
        <v>38</v>
      </c>
      <c r="S21" s="2">
        <f t="shared" si="5"/>
        <v>39</v>
      </c>
      <c r="T21" s="2">
        <f t="shared" si="5"/>
        <v>39.5</v>
      </c>
      <c r="U21" s="2">
        <f t="shared" si="5"/>
        <v>36.5</v>
      </c>
      <c r="V21" s="2">
        <f t="shared" si="5"/>
        <v>41.5</v>
      </c>
      <c r="W21" s="2">
        <f t="shared" si="5"/>
        <v>44</v>
      </c>
      <c r="X21" s="2">
        <f t="shared" si="5"/>
        <v>20.5</v>
      </c>
      <c r="Y21" s="2">
        <f t="shared" si="5"/>
        <v>41.5</v>
      </c>
      <c r="Z21" s="2">
        <f t="shared" si="5"/>
        <v>40</v>
      </c>
      <c r="AA21" s="2">
        <f t="shared" si="5"/>
        <v>46.5</v>
      </c>
      <c r="AB21" s="2">
        <f t="shared" si="5"/>
        <v>38.5</v>
      </c>
      <c r="AC21" s="2">
        <f t="shared" si="5"/>
        <v>39.5</v>
      </c>
      <c r="AD21" s="2">
        <f t="shared" si="5"/>
        <v>38</v>
      </c>
      <c r="AE21" s="2">
        <f t="shared" si="5"/>
        <v>17.5</v>
      </c>
      <c r="AF21" s="2">
        <f t="shared" si="5"/>
        <v>32.5</v>
      </c>
      <c r="AG21" s="2">
        <f t="shared" si="5"/>
        <v>32.5</v>
      </c>
      <c r="AH21" s="2">
        <f t="shared" si="5"/>
        <v>37</v>
      </c>
      <c r="AJ21" s="3">
        <f>SUM(D21:AH21)</f>
        <v>1143</v>
      </c>
      <c r="AK21" s="3"/>
      <c r="AL21" s="3"/>
      <c r="AM21" s="3"/>
    </row>
    <row r="22" spans="1:39" s="63" customFormat="1" ht="30.75" customHeight="1" x14ac:dyDescent="0.25">
      <c r="A22" s="62"/>
      <c r="B22" s="57" t="s">
        <v>208</v>
      </c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60"/>
      <c r="AK22" s="60"/>
      <c r="AL22" s="60"/>
      <c r="AM22" s="60"/>
    </row>
    <row r="23" spans="1:39" ht="21" customHeight="1" x14ac:dyDescent="0.25">
      <c r="A23" s="54"/>
      <c r="B23" s="204" t="s">
        <v>10</v>
      </c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6"/>
    </row>
    <row r="24" spans="1:39" ht="21" customHeight="1" x14ac:dyDescent="0.35">
      <c r="A24" s="54"/>
    </row>
    <row r="25" spans="1:39" ht="21" customHeight="1" x14ac:dyDescent="0.35">
      <c r="A25" s="54"/>
    </row>
    <row r="26" spans="1:39" ht="21" customHeight="1" x14ac:dyDescent="0.35"/>
  </sheetData>
  <mergeCells count="41">
    <mergeCell ref="G1:AM1"/>
    <mergeCell ref="B4:B5"/>
    <mergeCell ref="AI4:AI5"/>
    <mergeCell ref="AJ4:AJ5"/>
    <mergeCell ref="AK4:AK5"/>
    <mergeCell ref="AL4:AL5"/>
    <mergeCell ref="AM4:AM5"/>
    <mergeCell ref="B2:C3"/>
    <mergeCell ref="D2:X3"/>
    <mergeCell ref="Y2:AM3"/>
    <mergeCell ref="B6:B8"/>
    <mergeCell ref="AI6:AI8"/>
    <mergeCell ref="B12:B14"/>
    <mergeCell ref="AJ6:AJ8"/>
    <mergeCell ref="AM6:AM8"/>
    <mergeCell ref="AK6:AK8"/>
    <mergeCell ref="AL6:AL8"/>
    <mergeCell ref="AM9:AM11"/>
    <mergeCell ref="AL9:AL11"/>
    <mergeCell ref="AI9:AI11"/>
    <mergeCell ref="B9:B11"/>
    <mergeCell ref="AJ9:AJ11"/>
    <mergeCell ref="AK9:AK11"/>
    <mergeCell ref="AJ12:AJ14"/>
    <mergeCell ref="AK12:AK14"/>
    <mergeCell ref="AM12:AM14"/>
    <mergeCell ref="AI12:AI14"/>
    <mergeCell ref="AL12:AL14"/>
    <mergeCell ref="B23:AM23"/>
    <mergeCell ref="B18:B20"/>
    <mergeCell ref="AJ18:AJ20"/>
    <mergeCell ref="AL18:AL20"/>
    <mergeCell ref="AM18:AM20"/>
    <mergeCell ref="AI18:AI20"/>
    <mergeCell ref="AK18:AK20"/>
    <mergeCell ref="B15:B17"/>
    <mergeCell ref="AI15:AI17"/>
    <mergeCell ref="AJ15:AJ17"/>
    <mergeCell ref="AK15:AK17"/>
    <mergeCell ref="AL15:AL17"/>
    <mergeCell ref="AM15:AM17"/>
  </mergeCells>
  <phoneticPr fontId="4" type="noConversion"/>
  <conditionalFormatting sqref="D6:D20">
    <cfRule type="expression" dxfId="44" priority="6">
      <formula>weeday(D$4,2)&gt;5</formula>
    </cfRule>
  </conditionalFormatting>
  <conditionalFormatting sqref="D15:E17">
    <cfRule type="expression" dxfId="43" priority="1">
      <formula>weeday(D$4,2)&gt;5</formula>
    </cfRule>
  </conditionalFormatting>
  <conditionalFormatting sqref="D4:AH5">
    <cfRule type="expression" dxfId="42" priority="9">
      <formula>WEEKDAY(#REF!,2)&gt;5</formula>
    </cfRule>
  </conditionalFormatting>
  <conditionalFormatting sqref="D4:AH20">
    <cfRule type="expression" dxfId="41" priority="2">
      <formula>WEEKDAY(D$4,2)&gt;5</formula>
    </cfRule>
  </conditionalFormatting>
  <conditionalFormatting sqref="H15:L17">
    <cfRule type="expression" dxfId="40" priority="4">
      <formula>weeday(H$4,2)&gt;5</formula>
    </cfRule>
  </conditionalFormatting>
  <printOptions horizontalCentered="1"/>
  <pageMargins left="0" right="0" top="0" bottom="0" header="0" footer="0"/>
  <pageSetup paperSize="9" scale="5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59"/>
  <sheetViews>
    <sheetView zoomScale="80" zoomScaleNormal="80" workbookViewId="0">
      <pane xSplit="3" ySplit="5" topLeftCell="D28" activePane="bottomRight" state="frozen"/>
      <selection pane="topRight" activeCell="D1" sqref="D1"/>
      <selection pane="bottomLeft" activeCell="A6" sqref="A6"/>
      <selection pane="bottomRight" activeCell="Z36" sqref="Z36"/>
    </sheetView>
  </sheetViews>
  <sheetFormatPr defaultColWidth="9" defaultRowHeight="16" x14ac:dyDescent="0.35"/>
  <cols>
    <col min="1" max="1" width="12.08203125" style="41" customWidth="1"/>
    <col min="2" max="2" width="14.33203125" style="4" customWidth="1"/>
    <col min="3" max="3" width="7.25" style="4" customWidth="1"/>
    <col min="4" max="32" width="5.75" style="4" customWidth="1"/>
    <col min="33" max="33" width="6.25" style="4" customWidth="1"/>
    <col min="34" max="34" width="6.5" style="4" customWidth="1"/>
    <col min="35" max="35" width="9.75" style="1" customWidth="1"/>
    <col min="36" max="38" width="9.25" style="5" customWidth="1"/>
    <col min="39" max="39" width="9.75" style="5" customWidth="1"/>
    <col min="40" max="40" width="7.5820312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2023</v>
      </c>
      <c r="C1" s="78" t="s">
        <v>264</v>
      </c>
      <c r="D1" s="81"/>
      <c r="E1" s="78">
        <v>12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246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48"/>
      <c r="B4" s="202" t="s">
        <v>266</v>
      </c>
      <c r="C4" s="90" t="s">
        <v>257</v>
      </c>
      <c r="D4" s="84">
        <f>DATE(B1,E1,1)</f>
        <v>45261</v>
      </c>
      <c r="E4" s="84">
        <f t="shared" ref="E4:AH4" si="0">D4+1</f>
        <v>45262</v>
      </c>
      <c r="F4" s="84">
        <f t="shared" si="0"/>
        <v>45263</v>
      </c>
      <c r="G4" s="84">
        <f t="shared" si="0"/>
        <v>45264</v>
      </c>
      <c r="H4" s="84">
        <f t="shared" si="0"/>
        <v>45265</v>
      </c>
      <c r="I4" s="84">
        <f t="shared" si="0"/>
        <v>45266</v>
      </c>
      <c r="J4" s="84">
        <f t="shared" si="0"/>
        <v>45267</v>
      </c>
      <c r="K4" s="84">
        <f t="shared" si="0"/>
        <v>45268</v>
      </c>
      <c r="L4" s="84">
        <f t="shared" si="0"/>
        <v>45269</v>
      </c>
      <c r="M4" s="84">
        <f t="shared" si="0"/>
        <v>45270</v>
      </c>
      <c r="N4" s="84">
        <f t="shared" si="0"/>
        <v>45271</v>
      </c>
      <c r="O4" s="84">
        <f t="shared" si="0"/>
        <v>45272</v>
      </c>
      <c r="P4" s="84">
        <f t="shared" si="0"/>
        <v>45273</v>
      </c>
      <c r="Q4" s="84">
        <f t="shared" si="0"/>
        <v>45274</v>
      </c>
      <c r="R4" s="84">
        <f t="shared" si="0"/>
        <v>45275</v>
      </c>
      <c r="S4" s="84">
        <f t="shared" si="0"/>
        <v>45276</v>
      </c>
      <c r="T4" s="84">
        <f t="shared" si="0"/>
        <v>45277</v>
      </c>
      <c r="U4" s="84">
        <f t="shared" si="0"/>
        <v>45278</v>
      </c>
      <c r="V4" s="84">
        <f t="shared" si="0"/>
        <v>45279</v>
      </c>
      <c r="W4" s="84">
        <f t="shared" si="0"/>
        <v>45280</v>
      </c>
      <c r="X4" s="84">
        <f t="shared" si="0"/>
        <v>45281</v>
      </c>
      <c r="Y4" s="84">
        <f t="shared" si="0"/>
        <v>45282</v>
      </c>
      <c r="Z4" s="84">
        <f t="shared" si="0"/>
        <v>45283</v>
      </c>
      <c r="AA4" s="84">
        <f t="shared" si="0"/>
        <v>45284</v>
      </c>
      <c r="AB4" s="84">
        <f t="shared" si="0"/>
        <v>45285</v>
      </c>
      <c r="AC4" s="84">
        <f t="shared" si="0"/>
        <v>45286</v>
      </c>
      <c r="AD4" s="84">
        <f t="shared" si="0"/>
        <v>45287</v>
      </c>
      <c r="AE4" s="84">
        <f t="shared" si="0"/>
        <v>45288</v>
      </c>
      <c r="AF4" s="84">
        <f t="shared" si="0"/>
        <v>45289</v>
      </c>
      <c r="AG4" s="84">
        <f t="shared" si="0"/>
        <v>45290</v>
      </c>
      <c r="AH4" s="84">
        <f t="shared" si="0"/>
        <v>45291</v>
      </c>
      <c r="AI4" s="212" t="s">
        <v>18</v>
      </c>
      <c r="AJ4" s="212" t="s">
        <v>259</v>
      </c>
      <c r="AK4" s="212" t="s">
        <v>260</v>
      </c>
      <c r="AL4" s="212" t="s">
        <v>261</v>
      </c>
      <c r="AM4" s="212" t="s">
        <v>262</v>
      </c>
    </row>
    <row r="5" spans="1:39" s="85" customFormat="1" ht="34.5" customHeight="1" x14ac:dyDescent="0.25">
      <c r="A5" s="48"/>
      <c r="B5" s="172"/>
      <c r="C5" s="92" t="s">
        <v>258</v>
      </c>
      <c r="D5" s="87">
        <f t="shared" ref="D5:AH5" si="1">D4</f>
        <v>45261</v>
      </c>
      <c r="E5" s="87">
        <f t="shared" si="1"/>
        <v>45262</v>
      </c>
      <c r="F5" s="87">
        <f t="shared" si="1"/>
        <v>45263</v>
      </c>
      <c r="G5" s="87">
        <f t="shared" si="1"/>
        <v>45264</v>
      </c>
      <c r="H5" s="87">
        <f t="shared" si="1"/>
        <v>45265</v>
      </c>
      <c r="I5" s="87">
        <f t="shared" si="1"/>
        <v>45266</v>
      </c>
      <c r="J5" s="87">
        <f t="shared" si="1"/>
        <v>45267</v>
      </c>
      <c r="K5" s="87">
        <f t="shared" si="1"/>
        <v>45268</v>
      </c>
      <c r="L5" s="87">
        <f t="shared" si="1"/>
        <v>45269</v>
      </c>
      <c r="M5" s="87">
        <f t="shared" si="1"/>
        <v>45270</v>
      </c>
      <c r="N5" s="87">
        <f t="shared" si="1"/>
        <v>45271</v>
      </c>
      <c r="O5" s="87">
        <f t="shared" si="1"/>
        <v>45272</v>
      </c>
      <c r="P5" s="87">
        <f t="shared" si="1"/>
        <v>45273</v>
      </c>
      <c r="Q5" s="87">
        <f t="shared" si="1"/>
        <v>45274</v>
      </c>
      <c r="R5" s="87">
        <f t="shared" si="1"/>
        <v>45275</v>
      </c>
      <c r="S5" s="87">
        <f t="shared" si="1"/>
        <v>45276</v>
      </c>
      <c r="T5" s="87">
        <f t="shared" si="1"/>
        <v>45277</v>
      </c>
      <c r="U5" s="87">
        <f t="shared" si="1"/>
        <v>45278</v>
      </c>
      <c r="V5" s="87">
        <f t="shared" si="1"/>
        <v>45279</v>
      </c>
      <c r="W5" s="87">
        <f t="shared" si="1"/>
        <v>45280</v>
      </c>
      <c r="X5" s="87">
        <f t="shared" si="1"/>
        <v>45281</v>
      </c>
      <c r="Y5" s="87">
        <f t="shared" si="1"/>
        <v>45282</v>
      </c>
      <c r="Z5" s="87">
        <f t="shared" si="1"/>
        <v>45283</v>
      </c>
      <c r="AA5" s="87">
        <f t="shared" si="1"/>
        <v>45284</v>
      </c>
      <c r="AB5" s="87">
        <f t="shared" si="1"/>
        <v>45285</v>
      </c>
      <c r="AC5" s="87">
        <f t="shared" si="1"/>
        <v>45286</v>
      </c>
      <c r="AD5" s="87">
        <f t="shared" si="1"/>
        <v>45287</v>
      </c>
      <c r="AE5" s="87">
        <f t="shared" si="1"/>
        <v>45288</v>
      </c>
      <c r="AF5" s="87">
        <f t="shared" si="1"/>
        <v>45289</v>
      </c>
      <c r="AG5" s="87">
        <f t="shared" si="1"/>
        <v>45290</v>
      </c>
      <c r="AH5" s="87">
        <f t="shared" si="1"/>
        <v>45291</v>
      </c>
      <c r="AI5" s="213"/>
      <c r="AJ5" s="213"/>
      <c r="AK5" s="213"/>
      <c r="AL5" s="213"/>
      <c r="AM5" s="213"/>
    </row>
    <row r="6" spans="1:39" ht="30" customHeight="1" x14ac:dyDescent="0.25">
      <c r="A6" s="48" t="s">
        <v>253</v>
      </c>
      <c r="B6" s="229" t="s">
        <v>252</v>
      </c>
      <c r="C6" s="42" t="s">
        <v>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140"/>
      <c r="AJ6" s="134">
        <f t="shared" ref="AJ6" si="2">SUM(D6:D7,G6:K7,N6:R7,U6:Y7,AB6:AF7)/8</f>
        <v>0</v>
      </c>
      <c r="AK6" s="134">
        <f t="shared" ref="AK6" si="3">SUM(D8,G8:K8,N8:R8,U8:Y8,AB8:AF8)/8</f>
        <v>0</v>
      </c>
      <c r="AL6" s="134">
        <f t="shared" ref="AL6" si="4">SUM(E6:F8,L6:M8,S6:T8,Z6:AA8,AG6:AH8)/8</f>
        <v>0</v>
      </c>
      <c r="AM6" s="134">
        <f t="shared" ref="AM6" si="5">SUM(D6:AH8)/8+(AI6)/8</f>
        <v>0</v>
      </c>
    </row>
    <row r="7" spans="1:39" ht="30" customHeight="1" x14ac:dyDescent="0.25">
      <c r="A7" s="48" t="s">
        <v>253</v>
      </c>
      <c r="B7" s="230"/>
      <c r="C7" s="42" t="s">
        <v>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141"/>
      <c r="AJ7" s="135"/>
      <c r="AK7" s="135"/>
      <c r="AL7" s="135"/>
      <c r="AM7" s="135"/>
    </row>
    <row r="8" spans="1:39" ht="30" customHeight="1" x14ac:dyDescent="0.25">
      <c r="A8" s="48" t="s">
        <v>253</v>
      </c>
      <c r="B8" s="231"/>
      <c r="C8" s="44" t="s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142"/>
      <c r="AJ8" s="136"/>
      <c r="AK8" s="136"/>
      <c r="AL8" s="136"/>
      <c r="AM8" s="136"/>
    </row>
    <row r="9" spans="1:39" ht="30" customHeight="1" x14ac:dyDescent="0.25">
      <c r="A9" s="20" t="s">
        <v>414</v>
      </c>
      <c r="B9" s="229" t="s">
        <v>425</v>
      </c>
      <c r="C9" s="42" t="s">
        <v>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40"/>
      <c r="AJ9" s="134">
        <f t="shared" ref="AJ9" si="6">SUM(D9:D10,G9:K10,N9:R10,U9:Y10,AB9:AF10)/8</f>
        <v>0</v>
      </c>
      <c r="AK9" s="134">
        <f t="shared" ref="AK9" si="7">SUM(D11,G11:K11,N11:R11,U11:Y11,AB11:AF11)/8</f>
        <v>0</v>
      </c>
      <c r="AL9" s="134">
        <f t="shared" ref="AL9" si="8">SUM(E9:F11,L9:M11,S9:T11,Z9:AA11,AG9:AH11)/8</f>
        <v>0</v>
      </c>
      <c r="AM9" s="134">
        <f t="shared" ref="AM9" si="9">SUM(D9:AH11)/8+(AI9)/8</f>
        <v>0</v>
      </c>
    </row>
    <row r="10" spans="1:39" ht="30" customHeight="1" x14ac:dyDescent="0.25">
      <c r="A10" s="20" t="s">
        <v>414</v>
      </c>
      <c r="B10" s="230"/>
      <c r="C10" s="42" t="s">
        <v>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141"/>
      <c r="AJ10" s="135"/>
      <c r="AK10" s="135"/>
      <c r="AL10" s="135"/>
      <c r="AM10" s="135"/>
    </row>
    <row r="11" spans="1:39" ht="30" customHeight="1" x14ac:dyDescent="0.25">
      <c r="A11" s="20" t="s">
        <v>414</v>
      </c>
      <c r="B11" s="231"/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142"/>
      <c r="AJ11" s="136"/>
      <c r="AK11" s="136"/>
      <c r="AL11" s="136"/>
      <c r="AM11" s="136"/>
    </row>
    <row r="12" spans="1:39" ht="30" customHeight="1" x14ac:dyDescent="0.3">
      <c r="A12" s="52" t="s">
        <v>337</v>
      </c>
      <c r="B12" s="232" t="s">
        <v>340</v>
      </c>
      <c r="C12" s="42" t="s">
        <v>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140"/>
      <c r="AJ12" s="134">
        <f t="shared" ref="AJ12" si="10">SUM(D12:D13,G12:K13,N12:R13,U12:Y13,AB12:AF13)/8</f>
        <v>0</v>
      </c>
      <c r="AK12" s="134">
        <f t="shared" ref="AK12" si="11">SUM(D14,G14:K14,N14:R14,U14:Y14,AB14:AF14)/8</f>
        <v>0</v>
      </c>
      <c r="AL12" s="134">
        <f t="shared" ref="AL12" si="12">SUM(E12:F14,L12:M14,S12:T14,Z12:AA14,AG12:AH14)/8</f>
        <v>0</v>
      </c>
      <c r="AM12" s="134">
        <f t="shared" ref="AM12" si="13">SUM(D12:AH14)/8+(AI12)/8</f>
        <v>0</v>
      </c>
    </row>
    <row r="13" spans="1:39" ht="30" customHeight="1" x14ac:dyDescent="0.3">
      <c r="A13" s="52" t="s">
        <v>337</v>
      </c>
      <c r="B13" s="233"/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141"/>
      <c r="AJ13" s="135"/>
      <c r="AK13" s="135"/>
      <c r="AL13" s="135"/>
      <c r="AM13" s="135"/>
    </row>
    <row r="14" spans="1:39" ht="30" customHeight="1" x14ac:dyDescent="0.3">
      <c r="A14" s="52" t="s">
        <v>337</v>
      </c>
      <c r="B14" s="234"/>
      <c r="C14" s="44" t="s">
        <v>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142"/>
      <c r="AJ14" s="136"/>
      <c r="AK14" s="136"/>
      <c r="AL14" s="136"/>
      <c r="AM14" s="136"/>
    </row>
    <row r="15" spans="1:39" ht="30" customHeight="1" x14ac:dyDescent="0.25">
      <c r="A15" s="41" t="s">
        <v>415</v>
      </c>
      <c r="B15" s="232" t="s">
        <v>426</v>
      </c>
      <c r="C15" s="42" t="s">
        <v>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140"/>
      <c r="AJ15" s="134">
        <f t="shared" ref="AJ15" si="14">SUM(D15:D16,G15:K16,N15:R16,U15:Y16,AB15:AF16)/8</f>
        <v>0</v>
      </c>
      <c r="AK15" s="134">
        <f t="shared" ref="AK15" si="15">SUM(D17,G17:K17,N17:R17,U17:Y17,AB17:AF17)/8</f>
        <v>0</v>
      </c>
      <c r="AL15" s="134">
        <f t="shared" ref="AL15" si="16">SUM(E15:F17,L15:M17,S15:T17,Z15:AA17,AG15:AH17)/8</f>
        <v>0</v>
      </c>
      <c r="AM15" s="134">
        <f t="shared" ref="AM15" si="17">SUM(D15:AH17)/8+(AI15)/8</f>
        <v>0</v>
      </c>
    </row>
    <row r="16" spans="1:39" ht="30" customHeight="1" x14ac:dyDescent="0.25">
      <c r="A16" s="41" t="s">
        <v>415</v>
      </c>
      <c r="B16" s="233"/>
      <c r="C16" s="42" t="s">
        <v>8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141"/>
      <c r="AJ16" s="135"/>
      <c r="AK16" s="135"/>
      <c r="AL16" s="135"/>
      <c r="AM16" s="135"/>
    </row>
    <row r="17" spans="1:39" ht="30" customHeight="1" x14ac:dyDescent="0.25">
      <c r="A17" s="41" t="s">
        <v>415</v>
      </c>
      <c r="B17" s="234"/>
      <c r="C17" s="44" t="s">
        <v>4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142"/>
      <c r="AJ17" s="136"/>
      <c r="AK17" s="136"/>
      <c r="AL17" s="136"/>
      <c r="AM17" s="136"/>
    </row>
    <row r="18" spans="1:39" ht="30" customHeight="1" x14ac:dyDescent="0.25">
      <c r="A18" s="41" t="s">
        <v>416</v>
      </c>
      <c r="B18" s="232" t="s">
        <v>427</v>
      </c>
      <c r="C18" s="42" t="s"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140"/>
      <c r="AJ18" s="134">
        <f t="shared" ref="AJ18" si="18">SUM(D18:D19,G18:K19,N18:R19,U18:Y19,AB18:AF19)/8</f>
        <v>0</v>
      </c>
      <c r="AK18" s="134">
        <f t="shared" ref="AK18" si="19">SUM(D20,G20:K20,N20:R20,U20:Y20,AB20:AF20)/8</f>
        <v>0</v>
      </c>
      <c r="AL18" s="134">
        <f t="shared" ref="AL18" si="20">SUM(E18:F20,L18:M20,S18:T20,Z18:AA20,AG18:AH20)/8</f>
        <v>0</v>
      </c>
      <c r="AM18" s="134">
        <f t="shared" ref="AM18" si="21">SUM(D18:AH20)/8+(AI18)/8</f>
        <v>0</v>
      </c>
    </row>
    <row r="19" spans="1:39" ht="30" customHeight="1" x14ac:dyDescent="0.25">
      <c r="A19" s="41" t="s">
        <v>416</v>
      </c>
      <c r="B19" s="233"/>
      <c r="C19" s="42" t="s">
        <v>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141"/>
      <c r="AJ19" s="135"/>
      <c r="AK19" s="135"/>
      <c r="AL19" s="135"/>
      <c r="AM19" s="135"/>
    </row>
    <row r="20" spans="1:39" ht="30" customHeight="1" x14ac:dyDescent="0.25">
      <c r="A20" s="41" t="s">
        <v>416</v>
      </c>
      <c r="B20" s="234"/>
      <c r="C20" s="44" t="s">
        <v>4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142"/>
      <c r="AJ20" s="136"/>
      <c r="AK20" s="136"/>
      <c r="AL20" s="136"/>
      <c r="AM20" s="136"/>
    </row>
    <row r="21" spans="1:39" ht="30" customHeight="1" x14ac:dyDescent="0.25">
      <c r="A21" s="41" t="s">
        <v>417</v>
      </c>
      <c r="B21" s="232" t="s">
        <v>428</v>
      </c>
      <c r="C21" s="42" t="s">
        <v>7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140"/>
      <c r="AJ21" s="134">
        <f t="shared" ref="AJ21" si="22">SUM(D21:D22,G21:K22,N21:R22,U21:Y22,AB21:AF22)/8</f>
        <v>0</v>
      </c>
      <c r="AK21" s="134">
        <f t="shared" ref="AK21" si="23">SUM(D23,G23:K23,N23:R23,U23:Y23,AB23:AF23)/8</f>
        <v>0</v>
      </c>
      <c r="AL21" s="134">
        <f t="shared" ref="AL21" si="24">SUM(E21:F23,L21:M23,S21:T23,Z21:AA23,AG21:AH23)/8</f>
        <v>0</v>
      </c>
      <c r="AM21" s="134">
        <f t="shared" ref="AM21" si="25">SUM(D21:AH23)/8+(AI21)/8</f>
        <v>0</v>
      </c>
    </row>
    <row r="22" spans="1:39" ht="30" customHeight="1" x14ac:dyDescent="0.25">
      <c r="A22" s="41" t="s">
        <v>417</v>
      </c>
      <c r="B22" s="233"/>
      <c r="C22" s="42" t="s">
        <v>8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141"/>
      <c r="AJ22" s="135"/>
      <c r="AK22" s="135"/>
      <c r="AL22" s="135"/>
      <c r="AM22" s="135"/>
    </row>
    <row r="23" spans="1:39" ht="30" customHeight="1" x14ac:dyDescent="0.25">
      <c r="A23" s="41" t="s">
        <v>417</v>
      </c>
      <c r="B23" s="234"/>
      <c r="C23" s="44" t="s">
        <v>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2"/>
      <c r="AJ23" s="136"/>
      <c r="AK23" s="136"/>
      <c r="AL23" s="136"/>
      <c r="AM23" s="136"/>
    </row>
    <row r="24" spans="1:39" ht="30" customHeight="1" x14ac:dyDescent="0.25">
      <c r="A24" s="41" t="s">
        <v>418</v>
      </c>
      <c r="B24" s="232" t="s">
        <v>429</v>
      </c>
      <c r="C24" s="42" t="s">
        <v>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140"/>
      <c r="AJ24" s="134">
        <f t="shared" ref="AJ24" si="26">SUM(D24:D25,G24:K25,N24:R25,U24:Y25,AB24:AF25)/8</f>
        <v>0</v>
      </c>
      <c r="AK24" s="134">
        <f t="shared" ref="AK24" si="27">SUM(D26,G26:K26,N26:R26,U26:Y26,AB26:AF26)/8</f>
        <v>0</v>
      </c>
      <c r="AL24" s="134">
        <f t="shared" ref="AL24" si="28">SUM(E24:F26,L24:M26,S24:T26,Z24:AA26,AG24:AH26)/8</f>
        <v>0</v>
      </c>
      <c r="AM24" s="134">
        <f t="shared" ref="AM24" si="29">SUM(D24:AH26)/8+(AI24)/8</f>
        <v>0</v>
      </c>
    </row>
    <row r="25" spans="1:39" ht="30" customHeight="1" x14ac:dyDescent="0.25">
      <c r="A25" s="41" t="s">
        <v>418</v>
      </c>
      <c r="B25" s="233"/>
      <c r="C25" s="42" t="s">
        <v>8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141"/>
      <c r="AJ25" s="135"/>
      <c r="AK25" s="135"/>
      <c r="AL25" s="135"/>
      <c r="AM25" s="135"/>
    </row>
    <row r="26" spans="1:39" ht="30" customHeight="1" x14ac:dyDescent="0.25">
      <c r="A26" s="41" t="s">
        <v>418</v>
      </c>
      <c r="B26" s="234"/>
      <c r="C26" s="44" t="s">
        <v>4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142"/>
      <c r="AJ26" s="136"/>
      <c r="AK26" s="136"/>
      <c r="AL26" s="136"/>
      <c r="AM26" s="136"/>
    </row>
    <row r="27" spans="1:39" ht="30" customHeight="1" x14ac:dyDescent="0.25">
      <c r="A27" s="41" t="s">
        <v>419</v>
      </c>
      <c r="B27" s="232" t="s">
        <v>430</v>
      </c>
      <c r="C27" s="42" t="s">
        <v>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140"/>
      <c r="AJ27" s="134">
        <f t="shared" ref="AJ27" si="30">SUM(D27:D28,G27:K28,N27:R28,U27:Y28,AB27:AF28)/8</f>
        <v>0</v>
      </c>
      <c r="AK27" s="134">
        <f t="shared" ref="AK27" si="31">SUM(D29,G29:K29,N29:R29,U29:Y29,AB29:AF29)/8</f>
        <v>0</v>
      </c>
      <c r="AL27" s="134">
        <f t="shared" ref="AL27" si="32">SUM(E27:F29,L27:M29,S27:T29,Z27:AA29,AG27:AH29)/8</f>
        <v>0</v>
      </c>
      <c r="AM27" s="134">
        <f t="shared" ref="AM27" si="33">SUM(D27:AH29)/8+(AI27)/8</f>
        <v>0</v>
      </c>
    </row>
    <row r="28" spans="1:39" ht="30" customHeight="1" x14ac:dyDescent="0.25">
      <c r="A28" s="41" t="s">
        <v>419</v>
      </c>
      <c r="B28" s="233"/>
      <c r="C28" s="42" t="s">
        <v>8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141"/>
      <c r="AJ28" s="135"/>
      <c r="AK28" s="135"/>
      <c r="AL28" s="135"/>
      <c r="AM28" s="135"/>
    </row>
    <row r="29" spans="1:39" ht="30" customHeight="1" x14ac:dyDescent="0.25">
      <c r="A29" s="41" t="s">
        <v>419</v>
      </c>
      <c r="B29" s="234"/>
      <c r="C29" s="44" t="s">
        <v>4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142"/>
      <c r="AJ29" s="136"/>
      <c r="AK29" s="136"/>
      <c r="AL29" s="136"/>
      <c r="AM29" s="136"/>
    </row>
    <row r="30" spans="1:39" ht="30" customHeight="1" x14ac:dyDescent="0.25">
      <c r="A30" s="41" t="s">
        <v>420</v>
      </c>
      <c r="B30" s="232" t="s">
        <v>431</v>
      </c>
      <c r="C30" s="42" t="s">
        <v>7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140"/>
      <c r="AJ30" s="134">
        <f t="shared" ref="AJ30" si="34">SUM(D30:D31,G30:K31,N30:R31,U30:Y31,AB30:AF31)/8</f>
        <v>0</v>
      </c>
      <c r="AK30" s="134">
        <f t="shared" ref="AK30" si="35">SUM(D32,G32:K32,N32:R32,U32:Y32,AB32:AF32)/8</f>
        <v>0</v>
      </c>
      <c r="AL30" s="134">
        <f t="shared" ref="AL30" si="36">SUM(E30:F32,L30:M32,S30:T32,Z30:AA32,AG30:AH32)/8</f>
        <v>0</v>
      </c>
      <c r="AM30" s="134">
        <f t="shared" ref="AM30" si="37">SUM(D30:AH32)/8+(AI30)/8</f>
        <v>0</v>
      </c>
    </row>
    <row r="31" spans="1:39" ht="30" customHeight="1" x14ac:dyDescent="0.25">
      <c r="A31" s="41" t="s">
        <v>420</v>
      </c>
      <c r="B31" s="233"/>
      <c r="C31" s="42" t="s">
        <v>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141"/>
      <c r="AJ31" s="135"/>
      <c r="AK31" s="135"/>
      <c r="AL31" s="135"/>
      <c r="AM31" s="135"/>
    </row>
    <row r="32" spans="1:39" ht="30" customHeight="1" x14ac:dyDescent="0.25">
      <c r="A32" s="41" t="s">
        <v>420</v>
      </c>
      <c r="B32" s="234"/>
      <c r="C32" s="44" t="s">
        <v>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142"/>
      <c r="AJ32" s="136"/>
      <c r="AK32" s="136"/>
      <c r="AL32" s="136"/>
      <c r="AM32" s="136"/>
    </row>
    <row r="33" spans="1:39" ht="30" customHeight="1" x14ac:dyDescent="0.25">
      <c r="A33" s="41" t="s">
        <v>421</v>
      </c>
      <c r="B33" s="232" t="s">
        <v>432</v>
      </c>
      <c r="C33" s="42" t="s">
        <v>7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140"/>
      <c r="AJ33" s="134">
        <f t="shared" ref="AJ33" si="38">SUM(D33:D34,G33:K34,N33:R34,U33:Y34,AB33:AF34)/8</f>
        <v>0</v>
      </c>
      <c r="AK33" s="134">
        <f t="shared" ref="AK33" si="39">SUM(D35,G35:K35,N35:R35,U35:Y35,AB35:AF35)/8</f>
        <v>0</v>
      </c>
      <c r="AL33" s="134">
        <f t="shared" ref="AL33" si="40">SUM(E33:F35,L33:M35,S33:T35,Z33:AA35,AG33:AH35)/8</f>
        <v>0</v>
      </c>
      <c r="AM33" s="134">
        <f t="shared" ref="AM33" si="41">SUM(D33:AH35)/8+(AI33)/8</f>
        <v>0</v>
      </c>
    </row>
    <row r="34" spans="1:39" ht="30" customHeight="1" x14ac:dyDescent="0.25">
      <c r="A34" s="41" t="s">
        <v>421</v>
      </c>
      <c r="B34" s="233"/>
      <c r="C34" s="42" t="s">
        <v>8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141"/>
      <c r="AJ34" s="135"/>
      <c r="AK34" s="135"/>
      <c r="AL34" s="135"/>
      <c r="AM34" s="135"/>
    </row>
    <row r="35" spans="1:39" ht="30" customHeight="1" x14ac:dyDescent="0.25">
      <c r="A35" s="41" t="s">
        <v>421</v>
      </c>
      <c r="B35" s="234"/>
      <c r="C35" s="44" t="s">
        <v>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142"/>
      <c r="AJ35" s="136"/>
      <c r="AK35" s="136"/>
      <c r="AL35" s="136"/>
      <c r="AM35" s="136"/>
    </row>
    <row r="36" spans="1:39" ht="30" customHeight="1" x14ac:dyDescent="0.25">
      <c r="A36" s="41" t="s">
        <v>422</v>
      </c>
      <c r="B36" s="232" t="s">
        <v>433</v>
      </c>
      <c r="C36" s="42" t="s">
        <v>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140"/>
      <c r="AJ36" s="134">
        <f t="shared" ref="AJ36" si="42">SUM(D36:D37,G36:K37,N36:R37,U36:Y37,AB36:AF37)/8</f>
        <v>0</v>
      </c>
      <c r="AK36" s="134">
        <f t="shared" ref="AK36" si="43">SUM(D38,G38:K38,N38:R38,U38:Y38,AB38:AF38)/8</f>
        <v>0</v>
      </c>
      <c r="AL36" s="134">
        <f t="shared" ref="AL36" si="44">SUM(E36:F38,L36:M38,S36:T38,Z36:AA38,AG36:AH38)/8</f>
        <v>0</v>
      </c>
      <c r="AM36" s="134">
        <f t="shared" ref="AM36" si="45">SUM(D36:AH38)/8+(AI36)/8</f>
        <v>0</v>
      </c>
    </row>
    <row r="37" spans="1:39" ht="30" customHeight="1" x14ac:dyDescent="0.25">
      <c r="A37" s="41" t="s">
        <v>422</v>
      </c>
      <c r="B37" s="233"/>
      <c r="C37" s="42" t="s">
        <v>8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141"/>
      <c r="AJ37" s="135"/>
      <c r="AK37" s="135"/>
      <c r="AL37" s="135"/>
      <c r="AM37" s="135"/>
    </row>
    <row r="38" spans="1:39" ht="30" customHeight="1" x14ac:dyDescent="0.25">
      <c r="A38" s="41" t="s">
        <v>422</v>
      </c>
      <c r="B38" s="234"/>
      <c r="C38" s="44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142"/>
      <c r="AJ38" s="136"/>
      <c r="AK38" s="136"/>
      <c r="AL38" s="136"/>
      <c r="AM38" s="136"/>
    </row>
    <row r="39" spans="1:39" ht="30" customHeight="1" x14ac:dyDescent="0.25">
      <c r="A39" s="41" t="s">
        <v>423</v>
      </c>
      <c r="B39" s="229" t="s">
        <v>434</v>
      </c>
      <c r="C39" s="42" t="s">
        <v>7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140"/>
      <c r="AJ39" s="134">
        <f t="shared" ref="AJ39" si="46">SUM(D39:D40,G39:K40,N39:R40,U39:Y40,AB39:AF40)/8</f>
        <v>0</v>
      </c>
      <c r="AK39" s="134">
        <f t="shared" ref="AK39" si="47">SUM(D41,G41:K41,N41:R41,U41:Y41,AB41:AF41)/8</f>
        <v>0</v>
      </c>
      <c r="AL39" s="134">
        <f t="shared" ref="AL39" si="48">SUM(E39:F41,L39:M41,S39:T41,Z39:AA41,AG39:AH41)/8</f>
        <v>0</v>
      </c>
      <c r="AM39" s="134">
        <f t="shared" ref="AM39" si="49">SUM(D39:AH41)/8+(AI39)/8</f>
        <v>0</v>
      </c>
    </row>
    <row r="40" spans="1:39" ht="30" customHeight="1" x14ac:dyDescent="0.25">
      <c r="A40" s="41" t="s">
        <v>423</v>
      </c>
      <c r="B40" s="230"/>
      <c r="C40" s="42" t="s">
        <v>8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141"/>
      <c r="AJ40" s="135"/>
      <c r="AK40" s="135"/>
      <c r="AL40" s="135"/>
      <c r="AM40" s="135"/>
    </row>
    <row r="41" spans="1:39" ht="30" customHeight="1" x14ac:dyDescent="0.25">
      <c r="A41" s="41" t="s">
        <v>423</v>
      </c>
      <c r="B41" s="231"/>
      <c r="C41" s="44" t="s">
        <v>4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142"/>
      <c r="AJ41" s="136"/>
      <c r="AK41" s="136"/>
      <c r="AL41" s="136"/>
      <c r="AM41" s="136"/>
    </row>
    <row r="42" spans="1:39" ht="30" customHeight="1" x14ac:dyDescent="0.25">
      <c r="A42" s="41" t="s">
        <v>424</v>
      </c>
      <c r="B42" s="229" t="s">
        <v>435</v>
      </c>
      <c r="C42" s="42" t="s">
        <v>7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140"/>
      <c r="AJ42" s="134">
        <f t="shared" ref="AJ42" si="50">SUM(D42:D43,G42:K43,N42:R43,U42:Y43,AB42:AF43)/8</f>
        <v>0</v>
      </c>
      <c r="AK42" s="134">
        <f t="shared" ref="AK42" si="51">SUM(D44,G44:K44,N44:R44,U44:Y44,AB44:AF44)/8</f>
        <v>0</v>
      </c>
      <c r="AL42" s="134">
        <f t="shared" ref="AL42" si="52">SUM(E42:F44,L42:M44,S42:T44,Z42:AA44,AG42:AH44)/8</f>
        <v>0</v>
      </c>
      <c r="AM42" s="134">
        <f t="shared" ref="AM42" si="53">SUM(D42:AH44)/8+(AI42)/8</f>
        <v>0</v>
      </c>
    </row>
    <row r="43" spans="1:39" ht="30" customHeight="1" x14ac:dyDescent="0.25">
      <c r="A43" s="41" t="s">
        <v>424</v>
      </c>
      <c r="B43" s="230"/>
      <c r="C43" s="42" t="s">
        <v>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141"/>
      <c r="AJ43" s="135"/>
      <c r="AK43" s="135"/>
      <c r="AL43" s="135"/>
      <c r="AM43" s="135"/>
    </row>
    <row r="44" spans="1:39" ht="30" customHeight="1" x14ac:dyDescent="0.25">
      <c r="A44" s="41" t="s">
        <v>424</v>
      </c>
      <c r="B44" s="231"/>
      <c r="C44" s="44" t="s">
        <v>4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142"/>
      <c r="AJ44" s="136"/>
      <c r="AK44" s="136"/>
      <c r="AL44" s="136"/>
      <c r="AM44" s="136"/>
    </row>
    <row r="45" spans="1:39" ht="30" customHeight="1" x14ac:dyDescent="0.25">
      <c r="B45" s="171"/>
      <c r="C45" s="42" t="s">
        <v>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140"/>
      <c r="AJ45" s="134">
        <f t="shared" ref="AJ45" si="54">SUM(D45:D46,G45:K46,N45:R46,U45:Y46,AB45:AF46)/8</f>
        <v>0</v>
      </c>
      <c r="AK45" s="134">
        <f t="shared" ref="AK45" si="55">SUM(D47,G47:K47,N47:R47,U47:Y47,AB47:AF47)/8</f>
        <v>0</v>
      </c>
      <c r="AL45" s="134">
        <f t="shared" ref="AL45" si="56">SUM(E45:F47,L45:M47,S45:T47,Z45:AA47,AG45:AH47)/8</f>
        <v>0</v>
      </c>
      <c r="AM45" s="134">
        <f t="shared" ref="AM45" si="57">SUM(D45:AH47)/8+(AI45)/8</f>
        <v>0</v>
      </c>
    </row>
    <row r="46" spans="1:39" ht="30" customHeight="1" x14ac:dyDescent="0.25">
      <c r="B46" s="202"/>
      <c r="C46" s="42" t="s">
        <v>8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141"/>
      <c r="AJ46" s="135"/>
      <c r="AK46" s="135"/>
      <c r="AL46" s="135"/>
      <c r="AM46" s="135"/>
    </row>
    <row r="47" spans="1:39" ht="30" customHeight="1" x14ac:dyDescent="0.25">
      <c r="B47" s="172"/>
      <c r="C47" s="44" t="s">
        <v>4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142"/>
      <c r="AJ47" s="136"/>
      <c r="AK47" s="136"/>
      <c r="AL47" s="136"/>
      <c r="AM47" s="136"/>
    </row>
    <row r="48" spans="1:39" ht="30" customHeight="1" x14ac:dyDescent="0.25">
      <c r="B48" s="171"/>
      <c r="C48" s="42" t="s">
        <v>7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140"/>
      <c r="AJ48" s="134">
        <f t="shared" ref="AJ48" si="58">SUM(D48:D49,G48:K49,N48:R49,U48:Y49,AB48:AF49)/8</f>
        <v>0</v>
      </c>
      <c r="AK48" s="134">
        <f t="shared" ref="AK48" si="59">SUM(D50,G50:K50,N50:R50,U50:Y50,AB50:AF50)/8</f>
        <v>0</v>
      </c>
      <c r="AL48" s="134">
        <f t="shared" ref="AL48" si="60">SUM(E48:F50,L48:M50,S48:T50,Z48:AA50,AG48:AH50)/8</f>
        <v>0</v>
      </c>
      <c r="AM48" s="134">
        <f t="shared" ref="AM48" si="61">SUM(D48:AH50)/8+(AI48)/8</f>
        <v>0</v>
      </c>
    </row>
    <row r="49" spans="1:39" ht="30" customHeight="1" x14ac:dyDescent="0.25">
      <c r="B49" s="202"/>
      <c r="C49" s="42" t="s">
        <v>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141"/>
      <c r="AJ49" s="135"/>
      <c r="AK49" s="135"/>
      <c r="AL49" s="135"/>
      <c r="AM49" s="135"/>
    </row>
    <row r="50" spans="1:39" ht="30" customHeight="1" x14ac:dyDescent="0.25">
      <c r="B50" s="172"/>
      <c r="C50" s="44" t="s">
        <v>4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142"/>
      <c r="AJ50" s="136"/>
      <c r="AK50" s="136"/>
      <c r="AL50" s="136"/>
      <c r="AM50" s="136"/>
    </row>
    <row r="51" spans="1:39" ht="30" customHeight="1" x14ac:dyDescent="0.25">
      <c r="B51" s="171"/>
      <c r="C51" s="42" t="s">
        <v>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140"/>
      <c r="AJ51" s="134">
        <f t="shared" ref="AJ51" si="62">SUM(D51:D52,G51:K52,N51:R52,U51:Y52,AB51:AF52)/8</f>
        <v>0</v>
      </c>
      <c r="AK51" s="134">
        <f t="shared" ref="AK51" si="63">SUM(D53,G53:K53,N53:R53,U53:Y53,AB53:AF53)/8</f>
        <v>0</v>
      </c>
      <c r="AL51" s="134">
        <f t="shared" ref="AL51" si="64">SUM(E51:F53,L51:M53,S51:T53,Z51:AA53,AG51:AH53)/8</f>
        <v>0</v>
      </c>
      <c r="AM51" s="134">
        <f t="shared" ref="AM51" si="65">SUM(D51:AH53)/8+(AI51)/8</f>
        <v>0</v>
      </c>
    </row>
    <row r="52" spans="1:39" ht="30" customHeight="1" x14ac:dyDescent="0.25">
      <c r="B52" s="202"/>
      <c r="C52" s="42" t="s">
        <v>8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141"/>
      <c r="AJ52" s="135"/>
      <c r="AK52" s="135"/>
      <c r="AL52" s="135"/>
      <c r="AM52" s="135"/>
    </row>
    <row r="53" spans="1:39" ht="30" customHeight="1" x14ac:dyDescent="0.25">
      <c r="B53" s="172"/>
      <c r="C53" s="44" t="s">
        <v>4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142"/>
      <c r="AJ53" s="136"/>
      <c r="AK53" s="136"/>
      <c r="AL53" s="136"/>
      <c r="AM53" s="136"/>
    </row>
    <row r="54" spans="1:39" ht="21" customHeight="1" x14ac:dyDescent="0.25">
      <c r="B54" s="2" t="s">
        <v>9</v>
      </c>
      <c r="C54" s="2"/>
      <c r="D54" s="2">
        <f t="shared" ref="D54:AH54" si="66">SUM(D6:D53)</f>
        <v>0</v>
      </c>
      <c r="E54" s="2">
        <f t="shared" si="66"/>
        <v>0</v>
      </c>
      <c r="F54" s="2">
        <f t="shared" si="66"/>
        <v>0</v>
      </c>
      <c r="G54" s="2">
        <f t="shared" si="66"/>
        <v>0</v>
      </c>
      <c r="H54" s="2">
        <f t="shared" si="66"/>
        <v>0</v>
      </c>
      <c r="I54" s="2">
        <f t="shared" si="66"/>
        <v>0</v>
      </c>
      <c r="J54" s="2">
        <f t="shared" si="66"/>
        <v>0</v>
      </c>
      <c r="K54" s="2">
        <f t="shared" si="66"/>
        <v>0</v>
      </c>
      <c r="L54" s="2">
        <f t="shared" si="66"/>
        <v>0</v>
      </c>
      <c r="M54" s="2">
        <f t="shared" si="66"/>
        <v>0</v>
      </c>
      <c r="N54" s="2">
        <f t="shared" si="66"/>
        <v>0</v>
      </c>
      <c r="O54" s="2">
        <f t="shared" si="66"/>
        <v>0</v>
      </c>
      <c r="P54" s="2">
        <f t="shared" si="66"/>
        <v>0</v>
      </c>
      <c r="Q54" s="2">
        <f t="shared" si="66"/>
        <v>0</v>
      </c>
      <c r="R54" s="2">
        <f t="shared" si="66"/>
        <v>0</v>
      </c>
      <c r="S54" s="2">
        <f t="shared" si="66"/>
        <v>0</v>
      </c>
      <c r="T54" s="2">
        <f t="shared" si="66"/>
        <v>0</v>
      </c>
      <c r="U54" s="2">
        <f t="shared" si="66"/>
        <v>0</v>
      </c>
      <c r="V54" s="2">
        <f t="shared" si="66"/>
        <v>0</v>
      </c>
      <c r="W54" s="2">
        <f t="shared" si="66"/>
        <v>0</v>
      </c>
      <c r="X54" s="2">
        <f t="shared" si="66"/>
        <v>0</v>
      </c>
      <c r="Y54" s="2">
        <f t="shared" si="66"/>
        <v>0</v>
      </c>
      <c r="Z54" s="2">
        <f t="shared" si="66"/>
        <v>0</v>
      </c>
      <c r="AA54" s="2">
        <f t="shared" si="66"/>
        <v>0</v>
      </c>
      <c r="AB54" s="2">
        <f t="shared" si="66"/>
        <v>0</v>
      </c>
      <c r="AC54" s="2">
        <f t="shared" si="66"/>
        <v>0</v>
      </c>
      <c r="AD54" s="2">
        <f t="shared" si="66"/>
        <v>0</v>
      </c>
      <c r="AE54" s="2">
        <f t="shared" si="66"/>
        <v>0</v>
      </c>
      <c r="AF54" s="2">
        <f t="shared" si="66"/>
        <v>0</v>
      </c>
      <c r="AG54" s="2">
        <f t="shared" si="66"/>
        <v>0</v>
      </c>
      <c r="AH54" s="2">
        <f t="shared" si="66"/>
        <v>0</v>
      </c>
      <c r="AJ54" s="3">
        <f>SUM(D54:AH54)</f>
        <v>0</v>
      </c>
      <c r="AK54" s="3"/>
      <c r="AL54" s="3"/>
      <c r="AM54" s="3"/>
    </row>
    <row r="55" spans="1:39" s="63" customFormat="1" ht="30.75" customHeight="1" x14ac:dyDescent="0.25">
      <c r="A55" s="41"/>
      <c r="B55" s="57" t="s">
        <v>208</v>
      </c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60"/>
      <c r="AK55" s="60"/>
      <c r="AL55" s="60"/>
      <c r="AM55" s="60"/>
    </row>
    <row r="56" spans="1:39" ht="21" customHeight="1" x14ac:dyDescent="0.25">
      <c r="B56" s="204" t="s">
        <v>10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6"/>
    </row>
    <row r="57" spans="1:39" ht="21" customHeight="1" x14ac:dyDescent="0.35"/>
    <row r="58" spans="1:39" ht="21" customHeight="1" x14ac:dyDescent="0.35"/>
    <row r="59" spans="1:39" ht="21" customHeight="1" x14ac:dyDescent="0.35"/>
  </sheetData>
  <mergeCells count="107">
    <mergeCell ref="AM6:AM8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B6:B8"/>
    <mergeCell ref="AI6:AI8"/>
    <mergeCell ref="AJ6:AJ8"/>
    <mergeCell ref="AK6:AK8"/>
    <mergeCell ref="AL6:AL8"/>
    <mergeCell ref="AM12:AM14"/>
    <mergeCell ref="B9:B11"/>
    <mergeCell ref="AI9:AI11"/>
    <mergeCell ref="AJ9:AJ11"/>
    <mergeCell ref="AK9:AK11"/>
    <mergeCell ref="AL9:AL11"/>
    <mergeCell ref="AM9:AM11"/>
    <mergeCell ref="B12:B14"/>
    <mergeCell ref="AI12:AI14"/>
    <mergeCell ref="AJ12:AJ14"/>
    <mergeCell ref="AK12:AK14"/>
    <mergeCell ref="AL12:AL14"/>
    <mergeCell ref="AM15:AM17"/>
    <mergeCell ref="B18:B20"/>
    <mergeCell ref="AI18:AI20"/>
    <mergeCell ref="AJ18:AJ20"/>
    <mergeCell ref="AK18:AK20"/>
    <mergeCell ref="AL18:AL20"/>
    <mergeCell ref="B15:B17"/>
    <mergeCell ref="AI15:AI17"/>
    <mergeCell ref="AJ15:AJ17"/>
    <mergeCell ref="AK15:AK17"/>
    <mergeCell ref="AL15:AL17"/>
    <mergeCell ref="AM18:AM20"/>
    <mergeCell ref="AM21:AM23"/>
    <mergeCell ref="B56:AM56"/>
    <mergeCell ref="B24:B26"/>
    <mergeCell ref="AI24:AI26"/>
    <mergeCell ref="AJ24:AJ26"/>
    <mergeCell ref="AK24:AK26"/>
    <mergeCell ref="AL24:AL26"/>
    <mergeCell ref="AM24:AM26"/>
    <mergeCell ref="B21:B23"/>
    <mergeCell ref="AI21:AI23"/>
    <mergeCell ref="AJ21:AJ23"/>
    <mergeCell ref="AK21:AK23"/>
    <mergeCell ref="AL21:AL23"/>
    <mergeCell ref="AM51:AM53"/>
    <mergeCell ref="B51:B53"/>
    <mergeCell ref="AI51:AI53"/>
    <mergeCell ref="AI48:AI50"/>
    <mergeCell ref="AJ48:AJ50"/>
    <mergeCell ref="AK48:AK50"/>
    <mergeCell ref="AL48:AL50"/>
    <mergeCell ref="AM48:AM50"/>
    <mergeCell ref="AJ51:AJ53"/>
    <mergeCell ref="AM27:AM29"/>
    <mergeCell ref="B30:B32"/>
    <mergeCell ref="AI30:AI32"/>
    <mergeCell ref="AJ30:AJ32"/>
    <mergeCell ref="AK30:AK32"/>
    <mergeCell ref="AL30:AL32"/>
    <mergeCell ref="AM30:AM32"/>
    <mergeCell ref="B27:B29"/>
    <mergeCell ref="AI27:AI29"/>
    <mergeCell ref="AJ27:AJ29"/>
    <mergeCell ref="AK27:AK29"/>
    <mergeCell ref="AL27:AL29"/>
    <mergeCell ref="AK51:AK53"/>
    <mergeCell ref="AL51:AL53"/>
    <mergeCell ref="B48:B50"/>
    <mergeCell ref="AM42:AM44"/>
    <mergeCell ref="B45:B47"/>
    <mergeCell ref="AI45:AI47"/>
    <mergeCell ref="AJ45:AJ47"/>
    <mergeCell ref="AK45:AK47"/>
    <mergeCell ref="AL45:AL47"/>
    <mergeCell ref="AM45:AM47"/>
    <mergeCell ref="B42:B44"/>
    <mergeCell ref="AI42:AI44"/>
    <mergeCell ref="AJ42:AJ44"/>
    <mergeCell ref="AK42:AK44"/>
    <mergeCell ref="AL42:AL44"/>
    <mergeCell ref="AM39:AM41"/>
    <mergeCell ref="B39:B41"/>
    <mergeCell ref="AI39:AI41"/>
    <mergeCell ref="AJ39:AJ41"/>
    <mergeCell ref="AK39:AK41"/>
    <mergeCell ref="AL39:AL41"/>
    <mergeCell ref="AM33:AM35"/>
    <mergeCell ref="B36:B38"/>
    <mergeCell ref="AI36:AI38"/>
    <mergeCell ref="AJ36:AJ38"/>
    <mergeCell ref="AK36:AK38"/>
    <mergeCell ref="AL36:AL38"/>
    <mergeCell ref="AM36:AM38"/>
    <mergeCell ref="B33:B35"/>
    <mergeCell ref="AI33:AI35"/>
    <mergeCell ref="AJ33:AJ35"/>
    <mergeCell ref="AK33:AK35"/>
    <mergeCell ref="AL33:AL35"/>
  </mergeCells>
  <phoneticPr fontId="4" type="noConversion"/>
  <conditionalFormatting sqref="D4:AH5">
    <cfRule type="expression" dxfId="39" priority="2">
      <formula>WEEKDAY(#REF!,2)&gt;5</formula>
    </cfRule>
  </conditionalFormatting>
  <conditionalFormatting sqref="D4:AH53">
    <cfRule type="expression" dxfId="38" priority="1">
      <formula>WEEKDAY(D$4,2)&gt;5</formula>
    </cfRule>
  </conditionalFormatting>
  <printOptions horizontalCentered="1"/>
  <pageMargins left="0" right="0" top="0" bottom="0" header="0" footer="0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29"/>
  <sheetViews>
    <sheetView topLeftCell="B1" zoomScale="80" zoomScaleNormal="80" workbookViewId="0">
      <pane xSplit="2" ySplit="5" topLeftCell="D18" activePane="bottomRight" state="frozen"/>
      <selection activeCell="B1" sqref="B1"/>
      <selection pane="topRight" activeCell="D1" sqref="D1"/>
      <selection pane="bottomLeft" activeCell="B6" sqref="B6"/>
      <selection pane="bottomRight" activeCell="AD18" sqref="AD18"/>
    </sheetView>
  </sheetViews>
  <sheetFormatPr defaultColWidth="9" defaultRowHeight="16" x14ac:dyDescent="0.35"/>
  <cols>
    <col min="1" max="1" width="13.25" style="41" hidden="1" customWidth="1"/>
    <col min="2" max="2" width="14.33203125" style="4" customWidth="1"/>
    <col min="3" max="3" width="7.25" style="4" customWidth="1"/>
    <col min="4" max="32" width="5.75" style="4" customWidth="1"/>
    <col min="33" max="33" width="6.25" style="4" customWidth="1"/>
    <col min="34" max="34" width="6.75" style="4" customWidth="1"/>
    <col min="35" max="35" width="9.75" style="1" customWidth="1"/>
    <col min="36" max="38" width="9.25" style="5" customWidth="1"/>
    <col min="39" max="39" width="9.75" style="5" customWidth="1"/>
    <col min="40" max="40" width="7.5820312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2023</v>
      </c>
      <c r="C1" s="78" t="s">
        <v>264</v>
      </c>
      <c r="D1" s="81"/>
      <c r="E1" s="78">
        <v>12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A2" s="54"/>
      <c r="B2" s="155" t="s">
        <v>1</v>
      </c>
      <c r="C2" s="156"/>
      <c r="D2" s="159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A3" s="54"/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89"/>
      <c r="B4" s="202" t="s">
        <v>266</v>
      </c>
      <c r="C4" s="90" t="s">
        <v>257</v>
      </c>
      <c r="D4" s="84">
        <f>DATE(B1,E1,1)</f>
        <v>45261</v>
      </c>
      <c r="E4" s="84">
        <f>D4+1</f>
        <v>45262</v>
      </c>
      <c r="F4" s="84">
        <f t="shared" ref="F4:AH4" si="0">E4+1</f>
        <v>45263</v>
      </c>
      <c r="G4" s="84">
        <f t="shared" si="0"/>
        <v>45264</v>
      </c>
      <c r="H4" s="84">
        <f t="shared" si="0"/>
        <v>45265</v>
      </c>
      <c r="I4" s="84">
        <f t="shared" si="0"/>
        <v>45266</v>
      </c>
      <c r="J4" s="84">
        <f t="shared" si="0"/>
        <v>45267</v>
      </c>
      <c r="K4" s="84">
        <f t="shared" si="0"/>
        <v>45268</v>
      </c>
      <c r="L4" s="84">
        <f t="shared" si="0"/>
        <v>45269</v>
      </c>
      <c r="M4" s="84">
        <f t="shared" si="0"/>
        <v>45270</v>
      </c>
      <c r="N4" s="84">
        <f t="shared" si="0"/>
        <v>45271</v>
      </c>
      <c r="O4" s="84">
        <f t="shared" si="0"/>
        <v>45272</v>
      </c>
      <c r="P4" s="84">
        <f t="shared" si="0"/>
        <v>45273</v>
      </c>
      <c r="Q4" s="84">
        <f t="shared" si="0"/>
        <v>45274</v>
      </c>
      <c r="R4" s="84">
        <f t="shared" si="0"/>
        <v>45275</v>
      </c>
      <c r="S4" s="84">
        <f t="shared" si="0"/>
        <v>45276</v>
      </c>
      <c r="T4" s="84">
        <f t="shared" si="0"/>
        <v>45277</v>
      </c>
      <c r="U4" s="84">
        <f t="shared" si="0"/>
        <v>45278</v>
      </c>
      <c r="V4" s="84">
        <f t="shared" si="0"/>
        <v>45279</v>
      </c>
      <c r="W4" s="84">
        <f t="shared" si="0"/>
        <v>45280</v>
      </c>
      <c r="X4" s="84">
        <f t="shared" si="0"/>
        <v>45281</v>
      </c>
      <c r="Y4" s="84">
        <f t="shared" si="0"/>
        <v>45282</v>
      </c>
      <c r="Z4" s="84">
        <f t="shared" si="0"/>
        <v>45283</v>
      </c>
      <c r="AA4" s="84">
        <f t="shared" si="0"/>
        <v>45284</v>
      </c>
      <c r="AB4" s="84">
        <f t="shared" si="0"/>
        <v>45285</v>
      </c>
      <c r="AC4" s="84">
        <f t="shared" si="0"/>
        <v>45286</v>
      </c>
      <c r="AD4" s="84">
        <f t="shared" si="0"/>
        <v>45287</v>
      </c>
      <c r="AE4" s="84">
        <f t="shared" si="0"/>
        <v>45288</v>
      </c>
      <c r="AF4" s="84">
        <f t="shared" si="0"/>
        <v>45289</v>
      </c>
      <c r="AG4" s="84">
        <f t="shared" si="0"/>
        <v>45290</v>
      </c>
      <c r="AH4" s="84">
        <f t="shared" si="0"/>
        <v>45291</v>
      </c>
      <c r="AI4" s="212" t="s">
        <v>18</v>
      </c>
      <c r="AJ4" s="212" t="s">
        <v>259</v>
      </c>
      <c r="AK4" s="212" t="s">
        <v>260</v>
      </c>
      <c r="AL4" s="212" t="s">
        <v>261</v>
      </c>
      <c r="AM4" s="212" t="s">
        <v>262</v>
      </c>
    </row>
    <row r="5" spans="1:39" s="85" customFormat="1" ht="34.5" customHeight="1" x14ac:dyDescent="0.25">
      <c r="A5" s="91"/>
      <c r="B5" s="172"/>
      <c r="C5" s="92" t="s">
        <v>258</v>
      </c>
      <c r="D5" s="87">
        <f>D4</f>
        <v>45261</v>
      </c>
      <c r="E5" s="87">
        <f t="shared" ref="E5:AH5" si="1">E4</f>
        <v>45262</v>
      </c>
      <c r="F5" s="87">
        <f t="shared" si="1"/>
        <v>45263</v>
      </c>
      <c r="G5" s="87">
        <f t="shared" si="1"/>
        <v>45264</v>
      </c>
      <c r="H5" s="87">
        <f t="shared" si="1"/>
        <v>45265</v>
      </c>
      <c r="I5" s="87">
        <f t="shared" si="1"/>
        <v>45266</v>
      </c>
      <c r="J5" s="87">
        <f t="shared" si="1"/>
        <v>45267</v>
      </c>
      <c r="K5" s="87">
        <f t="shared" si="1"/>
        <v>45268</v>
      </c>
      <c r="L5" s="87">
        <f t="shared" si="1"/>
        <v>45269</v>
      </c>
      <c r="M5" s="87">
        <f t="shared" si="1"/>
        <v>45270</v>
      </c>
      <c r="N5" s="87">
        <f t="shared" si="1"/>
        <v>45271</v>
      </c>
      <c r="O5" s="87">
        <f t="shared" si="1"/>
        <v>45272</v>
      </c>
      <c r="P5" s="87">
        <f t="shared" si="1"/>
        <v>45273</v>
      </c>
      <c r="Q5" s="87">
        <f t="shared" si="1"/>
        <v>45274</v>
      </c>
      <c r="R5" s="87">
        <f t="shared" si="1"/>
        <v>45275</v>
      </c>
      <c r="S5" s="87">
        <f t="shared" si="1"/>
        <v>45276</v>
      </c>
      <c r="T5" s="87">
        <f t="shared" si="1"/>
        <v>45277</v>
      </c>
      <c r="U5" s="87">
        <f t="shared" si="1"/>
        <v>45278</v>
      </c>
      <c r="V5" s="87">
        <f t="shared" si="1"/>
        <v>45279</v>
      </c>
      <c r="W5" s="87">
        <f t="shared" si="1"/>
        <v>45280</v>
      </c>
      <c r="X5" s="87">
        <f t="shared" si="1"/>
        <v>45281</v>
      </c>
      <c r="Y5" s="87">
        <f t="shared" si="1"/>
        <v>45282</v>
      </c>
      <c r="Z5" s="87">
        <f t="shared" si="1"/>
        <v>45283</v>
      </c>
      <c r="AA5" s="87">
        <f t="shared" si="1"/>
        <v>45284</v>
      </c>
      <c r="AB5" s="87">
        <f t="shared" si="1"/>
        <v>45285</v>
      </c>
      <c r="AC5" s="87">
        <f t="shared" si="1"/>
        <v>45286</v>
      </c>
      <c r="AD5" s="87">
        <f t="shared" si="1"/>
        <v>45287</v>
      </c>
      <c r="AE5" s="87">
        <f t="shared" si="1"/>
        <v>45288</v>
      </c>
      <c r="AF5" s="87">
        <f t="shared" si="1"/>
        <v>45289</v>
      </c>
      <c r="AG5" s="87">
        <f t="shared" si="1"/>
        <v>45290</v>
      </c>
      <c r="AH5" s="87">
        <f t="shared" si="1"/>
        <v>45291</v>
      </c>
      <c r="AI5" s="213"/>
      <c r="AJ5" s="213"/>
      <c r="AK5" s="213"/>
      <c r="AL5" s="213"/>
      <c r="AM5" s="213"/>
    </row>
    <row r="6" spans="1:39" ht="30" customHeight="1" x14ac:dyDescent="0.25">
      <c r="A6" s="48" t="s">
        <v>253</v>
      </c>
      <c r="B6" s="235"/>
      <c r="C6" s="42" t="s">
        <v>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140"/>
      <c r="AJ6" s="134">
        <f t="shared" ref="AJ6" si="2">SUM(E6:I7,L6:P7,S6:W7,Z6:AD7,AG6:AH7)/8</f>
        <v>0</v>
      </c>
      <c r="AK6" s="134">
        <f t="shared" ref="AK6" si="3">SUM(E8:I8,L8:P8,S8:W8,Z8:AD8,AG8:AH8)/8</f>
        <v>0</v>
      </c>
      <c r="AL6" s="134">
        <f t="shared" ref="AL6" si="4">SUM(D6:D8,J6:K8,Q6:R8,X6:Y8,AE6:AF8)/8</f>
        <v>0</v>
      </c>
      <c r="AM6" s="134">
        <f t="shared" ref="AM6" si="5">SUM(D6:AH8)/8+(AI6)/8</f>
        <v>0</v>
      </c>
    </row>
    <row r="7" spans="1:39" ht="30" customHeight="1" x14ac:dyDescent="0.25">
      <c r="A7" s="48" t="s">
        <v>253</v>
      </c>
      <c r="B7" s="236"/>
      <c r="C7" s="42" t="s">
        <v>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141"/>
      <c r="AJ7" s="135"/>
      <c r="AK7" s="135"/>
      <c r="AL7" s="135"/>
      <c r="AM7" s="135"/>
    </row>
    <row r="8" spans="1:39" ht="30" customHeight="1" x14ac:dyDescent="0.25">
      <c r="A8" s="48" t="s">
        <v>253</v>
      </c>
      <c r="B8" s="237"/>
      <c r="C8" s="44" t="s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142"/>
      <c r="AJ8" s="136"/>
      <c r="AK8" s="136"/>
      <c r="AL8" s="136"/>
      <c r="AM8" s="136"/>
    </row>
    <row r="9" spans="1:39" ht="30" customHeight="1" x14ac:dyDescent="0.25">
      <c r="A9" s="20" t="s">
        <v>242</v>
      </c>
      <c r="B9" s="146" t="s">
        <v>268</v>
      </c>
      <c r="C9" s="42" t="s">
        <v>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40"/>
      <c r="AJ9" s="134">
        <f t="shared" ref="AJ9" si="6">SUM(E9:I10,L9:P10,S9:W10,Z9:AD10,AG9:AH10)/8</f>
        <v>0</v>
      </c>
      <c r="AK9" s="134">
        <f t="shared" ref="AK9" si="7">SUM(E11:I11,L11:P11,S11:W11,Z11:AD11,AG11:AH11)/8</f>
        <v>0</v>
      </c>
      <c r="AL9" s="134">
        <f t="shared" ref="AL9" si="8">SUM(D9:D11,J9:K11,Q9:R11,X9:Y11,AE9:AF11)/8</f>
        <v>0</v>
      </c>
      <c r="AM9" s="134">
        <f t="shared" ref="AM9" si="9">SUM(D9:AH11)/8+(AI9)/8</f>
        <v>0</v>
      </c>
    </row>
    <row r="10" spans="1:39" ht="30" customHeight="1" x14ac:dyDescent="0.25">
      <c r="A10" s="20" t="s">
        <v>242</v>
      </c>
      <c r="B10" s="147"/>
      <c r="C10" s="42" t="s">
        <v>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141"/>
      <c r="AJ10" s="135"/>
      <c r="AK10" s="135"/>
      <c r="AL10" s="135"/>
      <c r="AM10" s="135"/>
    </row>
    <row r="11" spans="1:39" ht="30" customHeight="1" x14ac:dyDescent="0.25">
      <c r="A11" s="20" t="s">
        <v>242</v>
      </c>
      <c r="B11" s="148"/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142"/>
      <c r="AJ11" s="136"/>
      <c r="AK11" s="136"/>
      <c r="AL11" s="136"/>
      <c r="AM11" s="136"/>
    </row>
    <row r="12" spans="1:39" ht="30" customHeight="1" x14ac:dyDescent="0.3">
      <c r="A12" s="52" t="s">
        <v>229</v>
      </c>
      <c r="B12" s="171" t="s">
        <v>269</v>
      </c>
      <c r="C12" s="42" t="s">
        <v>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140"/>
      <c r="AJ12" s="134">
        <f t="shared" ref="AJ12" si="10">SUM(E12:I13,L12:P13,S12:W13,Z12:AD13,AG12:AH13)/8</f>
        <v>0</v>
      </c>
      <c r="AK12" s="134">
        <f t="shared" ref="AK12" si="11">SUM(E14:I14,L14:P14,S14:W14,Z14:AD14,AG14:AH14)/8</f>
        <v>0</v>
      </c>
      <c r="AL12" s="134">
        <f t="shared" ref="AL12" si="12">SUM(D12:D14,J12:K14,Q12:R14,X12:Y14,AE12:AF14)/8</f>
        <v>0</v>
      </c>
      <c r="AM12" s="134">
        <f t="shared" ref="AM12" si="13">SUM(D12:AH14)/8+(AI12)/8</f>
        <v>0</v>
      </c>
    </row>
    <row r="13" spans="1:39" ht="30" customHeight="1" x14ac:dyDescent="0.3">
      <c r="A13" s="52" t="s">
        <v>228</v>
      </c>
      <c r="B13" s="202"/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141"/>
      <c r="AJ13" s="135"/>
      <c r="AK13" s="135"/>
      <c r="AL13" s="135"/>
      <c r="AM13" s="135"/>
    </row>
    <row r="14" spans="1:39" ht="30" customHeight="1" x14ac:dyDescent="0.3">
      <c r="A14" s="52" t="s">
        <v>228</v>
      </c>
      <c r="B14" s="172"/>
      <c r="C14" s="44" t="s">
        <v>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142"/>
      <c r="AJ14" s="136"/>
      <c r="AK14" s="136"/>
      <c r="AL14" s="136"/>
      <c r="AM14" s="136"/>
    </row>
    <row r="15" spans="1:39" ht="30" customHeight="1" x14ac:dyDescent="0.25">
      <c r="A15" s="54">
        <v>1904067</v>
      </c>
      <c r="B15" s="171" t="s">
        <v>270</v>
      </c>
      <c r="C15" s="42" t="s">
        <v>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140"/>
      <c r="AJ15" s="134">
        <f t="shared" ref="AJ15" si="14">SUM(E15:I16,L15:P16,S15:W16,Z15:AD16,AG15:AH16)/8</f>
        <v>0</v>
      </c>
      <c r="AK15" s="134">
        <f t="shared" ref="AK15" si="15">SUM(E17:I17,L17:P17,S17:W17,Z17:AD17,AG17:AH17)/8</f>
        <v>0</v>
      </c>
      <c r="AL15" s="134">
        <f t="shared" ref="AL15" si="16">SUM(D15:D17,J15:K17,Q15:R17,X15:Y17,AE15:AF17)/8</f>
        <v>0</v>
      </c>
      <c r="AM15" s="134">
        <f t="shared" ref="AM15" si="17">SUM(D15:AH17)/8+(AI15)/8</f>
        <v>0</v>
      </c>
    </row>
    <row r="16" spans="1:39" ht="30" customHeight="1" x14ac:dyDescent="0.25">
      <c r="A16" s="54">
        <v>1904067</v>
      </c>
      <c r="B16" s="202"/>
      <c r="C16" s="42" t="s">
        <v>8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141"/>
      <c r="AJ16" s="135"/>
      <c r="AK16" s="135"/>
      <c r="AL16" s="135"/>
      <c r="AM16" s="135"/>
    </row>
    <row r="17" spans="1:39" ht="30" customHeight="1" x14ac:dyDescent="0.25">
      <c r="A17" s="54">
        <v>1904067</v>
      </c>
      <c r="B17" s="172"/>
      <c r="C17" s="44" t="s">
        <v>4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142"/>
      <c r="AJ17" s="136"/>
      <c r="AK17" s="136"/>
      <c r="AL17" s="136"/>
      <c r="AM17" s="136"/>
    </row>
    <row r="18" spans="1:39" ht="30" customHeight="1" x14ac:dyDescent="0.25">
      <c r="A18" s="54">
        <v>1904054</v>
      </c>
      <c r="B18" s="171"/>
      <c r="C18" s="42" t="s"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140"/>
      <c r="AJ18" s="134">
        <f t="shared" ref="AJ18" si="18">SUM(E18:I19,L18:P19,S18:W19,Z18:AD19,AG18:AH19)/8</f>
        <v>0</v>
      </c>
      <c r="AK18" s="134">
        <f t="shared" ref="AK18" si="19">SUM(E20:I20,L20:P20,S20:W20,Z20:AD20,AG20:AH20)/8</f>
        <v>0</v>
      </c>
      <c r="AL18" s="134">
        <f t="shared" ref="AL18" si="20">SUM(D18:D20,J18:K20,Q18:R20,X18:Y20,AE18:AF20)/8</f>
        <v>0</v>
      </c>
      <c r="AM18" s="134">
        <f t="shared" ref="AM18" si="21">SUM(D18:AH20)/8+(AI18)/8</f>
        <v>0</v>
      </c>
    </row>
    <row r="19" spans="1:39" ht="30" customHeight="1" x14ac:dyDescent="0.25">
      <c r="A19" s="54">
        <v>1904054</v>
      </c>
      <c r="B19" s="202"/>
      <c r="C19" s="42" t="s">
        <v>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141"/>
      <c r="AJ19" s="135"/>
      <c r="AK19" s="135"/>
      <c r="AL19" s="135"/>
      <c r="AM19" s="135"/>
    </row>
    <row r="20" spans="1:39" ht="30" customHeight="1" x14ac:dyDescent="0.25">
      <c r="A20" s="54">
        <v>1904054</v>
      </c>
      <c r="B20" s="172"/>
      <c r="C20" s="44" t="s">
        <v>4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142"/>
      <c r="AJ20" s="136"/>
      <c r="AK20" s="136"/>
      <c r="AL20" s="136"/>
      <c r="AM20" s="136"/>
    </row>
    <row r="21" spans="1:39" ht="30" customHeight="1" x14ac:dyDescent="0.25">
      <c r="A21" s="41" t="s">
        <v>256</v>
      </c>
      <c r="B21" s="171"/>
      <c r="C21" s="42" t="s">
        <v>7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140"/>
      <c r="AJ21" s="134">
        <f t="shared" ref="AJ21" si="22">SUM(E21:I22,L21:P22,S21:W22,Z21:AD22,AG21:AH22)/8</f>
        <v>0</v>
      </c>
      <c r="AK21" s="134">
        <f t="shared" ref="AK21" si="23">SUM(E23:I23,L23:P23,S23:W23,Z23:AD23,AG23:AH23)/8</f>
        <v>0</v>
      </c>
      <c r="AL21" s="134">
        <f t="shared" ref="AL21" si="24">SUM(D21:D23,J21:K23,Q21:R23,X21:Y23,AE21:AF23)/8</f>
        <v>0</v>
      </c>
      <c r="AM21" s="134">
        <f t="shared" ref="AM21" si="25">SUM(D21:AH23)/8+(AI21)/8</f>
        <v>0</v>
      </c>
    </row>
    <row r="22" spans="1:39" ht="30" customHeight="1" x14ac:dyDescent="0.25">
      <c r="A22" s="41" t="s">
        <v>256</v>
      </c>
      <c r="B22" s="202"/>
      <c r="C22" s="42" t="s">
        <v>8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141"/>
      <c r="AJ22" s="135"/>
      <c r="AK22" s="135"/>
      <c r="AL22" s="135"/>
      <c r="AM22" s="135"/>
    </row>
    <row r="23" spans="1:39" ht="30" customHeight="1" x14ac:dyDescent="0.25">
      <c r="A23" s="41" t="s">
        <v>256</v>
      </c>
      <c r="B23" s="172"/>
      <c r="C23" s="44" t="s">
        <v>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2"/>
      <c r="AJ23" s="136"/>
      <c r="AK23" s="136"/>
      <c r="AL23" s="136"/>
      <c r="AM23" s="136"/>
    </row>
    <row r="24" spans="1:39" ht="21" customHeight="1" x14ac:dyDescent="0.25">
      <c r="A24" s="54"/>
      <c r="B24" s="2" t="s">
        <v>9</v>
      </c>
      <c r="C24" s="2"/>
      <c r="D24" s="2">
        <f t="shared" ref="D24:AH24" si="26">SUM(D6:D23)</f>
        <v>0</v>
      </c>
      <c r="E24" s="2">
        <f t="shared" si="26"/>
        <v>0</v>
      </c>
      <c r="F24" s="2">
        <f t="shared" si="26"/>
        <v>0</v>
      </c>
      <c r="G24" s="2">
        <f t="shared" si="26"/>
        <v>0</v>
      </c>
      <c r="H24" s="2">
        <f t="shared" si="26"/>
        <v>0</v>
      </c>
      <c r="I24" s="2">
        <f t="shared" si="26"/>
        <v>0</v>
      </c>
      <c r="J24" s="2">
        <f t="shared" si="26"/>
        <v>0</v>
      </c>
      <c r="K24" s="2">
        <f t="shared" si="26"/>
        <v>0</v>
      </c>
      <c r="L24" s="2">
        <f t="shared" si="26"/>
        <v>0</v>
      </c>
      <c r="M24" s="2">
        <f t="shared" si="26"/>
        <v>0</v>
      </c>
      <c r="N24" s="2">
        <f t="shared" si="26"/>
        <v>0</v>
      </c>
      <c r="O24" s="2">
        <f t="shared" si="26"/>
        <v>0</v>
      </c>
      <c r="P24" s="2">
        <f t="shared" si="26"/>
        <v>0</v>
      </c>
      <c r="Q24" s="2">
        <f t="shared" si="26"/>
        <v>0</v>
      </c>
      <c r="R24" s="2">
        <f t="shared" si="26"/>
        <v>0</v>
      </c>
      <c r="S24" s="2">
        <f t="shared" si="26"/>
        <v>0</v>
      </c>
      <c r="T24" s="2">
        <f t="shared" si="26"/>
        <v>0</v>
      </c>
      <c r="U24" s="2">
        <f t="shared" si="26"/>
        <v>0</v>
      </c>
      <c r="V24" s="2">
        <f t="shared" si="26"/>
        <v>0</v>
      </c>
      <c r="W24" s="2">
        <f t="shared" si="26"/>
        <v>0</v>
      </c>
      <c r="X24" s="2">
        <f t="shared" si="26"/>
        <v>0</v>
      </c>
      <c r="Y24" s="2">
        <f t="shared" si="26"/>
        <v>0</v>
      </c>
      <c r="Z24" s="2">
        <f t="shared" si="26"/>
        <v>0</v>
      </c>
      <c r="AA24" s="2">
        <f t="shared" si="26"/>
        <v>0</v>
      </c>
      <c r="AB24" s="2">
        <f t="shared" si="26"/>
        <v>0</v>
      </c>
      <c r="AC24" s="2">
        <f t="shared" si="26"/>
        <v>0</v>
      </c>
      <c r="AD24" s="2">
        <f t="shared" si="26"/>
        <v>0</v>
      </c>
      <c r="AE24" s="2">
        <f t="shared" si="26"/>
        <v>0</v>
      </c>
      <c r="AF24" s="2">
        <f t="shared" si="26"/>
        <v>0</v>
      </c>
      <c r="AG24" s="2">
        <f t="shared" si="26"/>
        <v>0</v>
      </c>
      <c r="AH24" s="2">
        <f t="shared" si="26"/>
        <v>0</v>
      </c>
      <c r="AJ24" s="3">
        <f>SUM(D24:AH24)</f>
        <v>0</v>
      </c>
      <c r="AK24" s="3"/>
      <c r="AL24" s="3"/>
      <c r="AM24" s="3"/>
    </row>
    <row r="25" spans="1:39" s="63" customFormat="1" ht="30.75" customHeight="1" x14ac:dyDescent="0.25">
      <c r="A25" s="62"/>
      <c r="B25" s="57" t="s">
        <v>208</v>
      </c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60"/>
      <c r="AK25" s="60"/>
      <c r="AL25" s="60"/>
      <c r="AM25" s="60"/>
    </row>
    <row r="26" spans="1:39" ht="21" customHeight="1" x14ac:dyDescent="0.25">
      <c r="A26" s="54"/>
      <c r="B26" s="204" t="s">
        <v>10</v>
      </c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6"/>
    </row>
    <row r="27" spans="1:39" ht="21" customHeight="1" x14ac:dyDescent="0.35">
      <c r="A27" s="54"/>
    </row>
    <row r="28" spans="1:39" ht="21" customHeight="1" x14ac:dyDescent="0.35">
      <c r="A28" s="54"/>
    </row>
    <row r="29" spans="1:39" ht="21" customHeight="1" x14ac:dyDescent="0.35"/>
  </sheetData>
  <mergeCells count="47">
    <mergeCell ref="G1:AM1"/>
    <mergeCell ref="B4:B5"/>
    <mergeCell ref="AI4:AI5"/>
    <mergeCell ref="AJ4:AJ5"/>
    <mergeCell ref="AK4:AK5"/>
    <mergeCell ref="AL4:AL5"/>
    <mergeCell ref="AM4:AM5"/>
    <mergeCell ref="B2:C3"/>
    <mergeCell ref="D2:X3"/>
    <mergeCell ref="Y2:AM3"/>
    <mergeCell ref="AJ18:AJ20"/>
    <mergeCell ref="AK18:AK20"/>
    <mergeCell ref="AL18:AL20"/>
    <mergeCell ref="AM18:AM20"/>
    <mergeCell ref="B26:AM26"/>
    <mergeCell ref="B21:B23"/>
    <mergeCell ref="AI21:AI23"/>
    <mergeCell ref="AJ21:AJ23"/>
    <mergeCell ref="AK21:AK23"/>
    <mergeCell ref="AL21:AL23"/>
    <mergeCell ref="AM21:AM23"/>
    <mergeCell ref="B18:B20"/>
    <mergeCell ref="AI18:AI20"/>
    <mergeCell ref="AK9:AK11"/>
    <mergeCell ref="AL9:AL11"/>
    <mergeCell ref="AM9:AM11"/>
    <mergeCell ref="B12:B14"/>
    <mergeCell ref="AI12:AI14"/>
    <mergeCell ref="AJ12:AJ14"/>
    <mergeCell ref="AK12:AK14"/>
    <mergeCell ref="AL12:AL14"/>
    <mergeCell ref="AM6:AM8"/>
    <mergeCell ref="B15:B17"/>
    <mergeCell ref="AM15:AM17"/>
    <mergeCell ref="AL15:AL17"/>
    <mergeCell ref="AK15:AK17"/>
    <mergeCell ref="AJ15:AJ17"/>
    <mergeCell ref="AI15:AI17"/>
    <mergeCell ref="B6:B8"/>
    <mergeCell ref="AI6:AI8"/>
    <mergeCell ref="AJ6:AJ8"/>
    <mergeCell ref="AK6:AK8"/>
    <mergeCell ref="AL6:AL8"/>
    <mergeCell ref="AM12:AM14"/>
    <mergeCell ref="B9:B11"/>
    <mergeCell ref="AI9:AI11"/>
    <mergeCell ref="AJ9:AJ11"/>
  </mergeCells>
  <phoneticPr fontId="4" type="noConversion"/>
  <conditionalFormatting sqref="D4:AH5">
    <cfRule type="expression" dxfId="37" priority="2">
      <formula>WEEKDAY(#REF!,2)&gt;5</formula>
    </cfRule>
    <cfRule type="expression" dxfId="36" priority="3">
      <formula>WEEKDAY(#REF!,2)&gt;5</formula>
    </cfRule>
  </conditionalFormatting>
  <conditionalFormatting sqref="D4:AH23">
    <cfRule type="expression" dxfId="35" priority="1">
      <formula>WEEKDAY(D$4,2)&gt;5</formula>
    </cfRule>
  </conditionalFormatting>
  <printOptions horizontalCentered="1"/>
  <pageMargins left="0" right="0" top="0" bottom="0" header="0" footer="0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I213"/>
  <sheetViews>
    <sheetView workbookViewId="0">
      <pane ySplit="2" topLeftCell="A39" activePane="bottomLeft" state="frozen"/>
      <selection activeCell="AK21" sqref="AK21:AK23"/>
      <selection pane="bottomLeft" activeCell="A48" sqref="A48"/>
    </sheetView>
  </sheetViews>
  <sheetFormatPr defaultColWidth="6.08203125" defaultRowHeight="19.5" customHeight="1" x14ac:dyDescent="0.3"/>
  <cols>
    <col min="1" max="1" width="10" style="21" customWidth="1"/>
    <col min="2" max="3" width="10" style="26" customWidth="1"/>
    <col min="4" max="4" width="10" style="21" customWidth="1"/>
    <col min="5" max="28" width="4.83203125" style="21" customWidth="1"/>
    <col min="29" max="35" width="5.25" style="21" customWidth="1"/>
    <col min="36" max="16384" width="6.08203125" style="21"/>
  </cols>
  <sheetData>
    <row r="1" spans="1:35" ht="41.25" customHeight="1" x14ac:dyDescent="0.3">
      <c r="A1" s="238" t="s">
        <v>579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</row>
    <row r="2" spans="1:35" s="28" customFormat="1" ht="28.5" customHeight="1" x14ac:dyDescent="0.3">
      <c r="A2" s="27" t="s">
        <v>44</v>
      </c>
      <c r="B2" s="34" t="s">
        <v>2</v>
      </c>
      <c r="C2" s="34" t="s">
        <v>43</v>
      </c>
      <c r="D2" s="27" t="s">
        <v>40</v>
      </c>
      <c r="E2" s="27">
        <v>1</v>
      </c>
      <c r="F2" s="27">
        <v>2</v>
      </c>
      <c r="G2" s="27">
        <v>3</v>
      </c>
      <c r="H2" s="27">
        <v>4</v>
      </c>
      <c r="I2" s="27">
        <v>5</v>
      </c>
      <c r="J2" s="27">
        <v>6</v>
      </c>
      <c r="K2" s="27">
        <v>7</v>
      </c>
      <c r="L2" s="27">
        <v>8</v>
      </c>
      <c r="M2" s="27">
        <v>9</v>
      </c>
      <c r="N2" s="27">
        <v>10</v>
      </c>
      <c r="O2" s="27">
        <v>11</v>
      </c>
      <c r="P2" s="27">
        <v>12</v>
      </c>
      <c r="Q2" s="27">
        <v>13</v>
      </c>
      <c r="R2" s="27">
        <v>14</v>
      </c>
      <c r="S2" s="27">
        <v>15</v>
      </c>
      <c r="T2" s="27">
        <v>16</v>
      </c>
      <c r="U2" s="27">
        <v>17</v>
      </c>
      <c r="V2" s="27">
        <v>18</v>
      </c>
      <c r="W2" s="27">
        <v>19</v>
      </c>
      <c r="X2" s="27">
        <v>20</v>
      </c>
      <c r="Y2" s="27">
        <v>21</v>
      </c>
      <c r="Z2" s="27">
        <v>22</v>
      </c>
      <c r="AA2" s="27">
        <v>23</v>
      </c>
      <c r="AB2" s="27">
        <v>24</v>
      </c>
      <c r="AC2" s="27">
        <v>25</v>
      </c>
      <c r="AD2" s="27">
        <v>26</v>
      </c>
      <c r="AE2" s="27">
        <v>27</v>
      </c>
      <c r="AF2" s="27">
        <v>28</v>
      </c>
      <c r="AG2" s="27">
        <v>29</v>
      </c>
      <c r="AH2" s="27">
        <v>30</v>
      </c>
      <c r="AI2" s="27">
        <v>31</v>
      </c>
    </row>
    <row r="3" spans="1:35" ht="19.5" customHeight="1" x14ac:dyDescent="0.25">
      <c r="A3" s="22" t="s">
        <v>403</v>
      </c>
      <c r="B3" s="55" t="s">
        <v>49</v>
      </c>
      <c r="C3" s="55" t="s">
        <v>45</v>
      </c>
      <c r="D3" s="23">
        <f t="shared" ref="D3:D30" ca="1" si="0">SUM(E3:AI3)</f>
        <v>300</v>
      </c>
      <c r="E3" s="24">
        <f ca="1">IF(VLOOKUP($C3,工时汇总!$B$2:$AH$2673,3,0)&gt;15,15,IF(VLOOKUP($C3,工时汇总!$B$2:$AH$2673,3,0)&gt;10,10,IF(VLOOKUP($C3,工时汇总!$B$2:$AH$2673,3,0)&gt;=8,5,IF(VLOOKUP($C3,工时汇总!$B$2:$AH$2673,3,0)&lt;8,0))))</f>
        <v>0</v>
      </c>
      <c r="F3" s="24">
        <f ca="1">IF(VLOOKUP($C3,工时汇总!$B$2:$AH$2673,4,0)&gt;15,15,IF(VLOOKUP($C3,工时汇总!$B$2:$AH$2673,4,0)&gt;10,10,IF(VLOOKUP($C3,工时汇总!$B$2:$AH$2673,4,0)&gt;=8,5,IF(VLOOKUP($C3,工时汇总!$B$2:$AH$2673,4,0)&lt;8,0))))</f>
        <v>10</v>
      </c>
      <c r="G3" s="24">
        <f ca="1">IF(VLOOKUP($C3,工时汇总!$B$2:$AH$2673,5,0)&gt;15,15,IF(VLOOKUP($C3,工时汇总!$B$2:$AH$2673,5,0)&gt;10,10,IF(VLOOKUP($C3,工时汇总!$B$2:$AH$2673,5,0)&gt;=8,5,IF(VLOOKUP($C3,工时汇总!$B$2:$AH$2673,5,0)&lt;8,0))))</f>
        <v>10</v>
      </c>
      <c r="H3" s="24">
        <f ca="1">IF(VLOOKUP($C3,工时汇总!$B$2:$AH$2673,6,0)&gt;15,15,IF(VLOOKUP($C3,工时汇总!$B$2:$AH$2673,6,0)&gt;10,10,IF(VLOOKUP($C3,工时汇总!$B$2:$AH$2673,6,0)&gt;=8,5,IF(VLOOKUP($C3,工时汇总!$B$2:$AH$2673,6,0)&lt;8,0))))</f>
        <v>10</v>
      </c>
      <c r="I3" s="24">
        <f ca="1">IF(VLOOKUP($C3,工时汇总!$B$2:$AH$2673,7,0)&gt;15,15,IF(VLOOKUP($C3,工时汇总!$B$2:$AH$2673,7,0)&gt;10,10,IF(VLOOKUP($C3,工时汇总!$B$2:$AH$2673,7,0)&gt;=8,5,IF(VLOOKUP($C3,工时汇总!$B$2:$AH$2673,7,0)&lt;8,0))))</f>
        <v>10</v>
      </c>
      <c r="J3" s="24">
        <f ca="1">IF(VLOOKUP($C3,工时汇总!$B$2:$AH$2673,8,0)&gt;15,15,IF(VLOOKUP($C3,工时汇总!$B$2:$AH$2673,8,0)&gt;10,10,IF(VLOOKUP($C3,工时汇总!$B$2:$AH$2673,8,0)&gt;=8,5,IF(VLOOKUP($C3,工时汇总!$B$2:$AH$2673,8,0)&lt;8,0))))</f>
        <v>10</v>
      </c>
      <c r="K3" s="24">
        <f ca="1">IF(VLOOKUP($C3,工时汇总!$B$2:$AH$2673,9,0)&gt;15,15,IF(VLOOKUP($C3,工时汇总!$B$2:$AH$2673,9,0)&gt;10,10,IF(VLOOKUP($C3,工时汇总!$B$2:$AH$2673,9,0)&gt;=8,5,IF(VLOOKUP($C3,工时汇总!$B$2:$AH$2673,9,0)&lt;8,0))))</f>
        <v>10</v>
      </c>
      <c r="L3" s="24">
        <f ca="1">IF(VLOOKUP($C3,工时汇总!$B$2:$AH$2673,10,0)&gt;15,15,IF(VLOOKUP($C3,工时汇总!$B$2:$AH$2673,10,0)&gt;10,10,IF(VLOOKUP($C3,工时汇总!$B$2:$AH$2673,10,0)&gt;=8,5,IF(VLOOKUP($C3,工时汇总!$B$2:$AH$2673,10,0)&lt;8,0))))</f>
        <v>10</v>
      </c>
      <c r="M3" s="24">
        <f ca="1">IF(VLOOKUP($C3,工时汇总!$B$2:$AH$2673,11,0)&gt;15,15,IF(VLOOKUP($C3,工时汇总!$B$2:$AH$2673,11,0)&gt;10,10,IF(VLOOKUP($C3,工时汇总!$B$2:$AH$2673,11,0)&gt;=8,5,IF(VLOOKUP($C3,工时汇总!$B$2:$AH$2673,11,0)&lt;8,0))))</f>
        <v>10</v>
      </c>
      <c r="N3" s="24">
        <f ca="1">IF(VLOOKUP($C3,工时汇总!$B$2:$AH$2673,12,0)&gt;15,15,IF(VLOOKUP($C3,工时汇总!$B$2:$AH$2673,12,0)&gt;10,10,IF(VLOOKUP($C3,工时汇总!$B$2:$AH$2673,12,0)&gt;=8,5,IF(VLOOKUP($C3,工时汇总!$B$2:$AH$2673,12,0)&lt;8,0))))</f>
        <v>10</v>
      </c>
      <c r="O3" s="24">
        <f ca="1">IF(VLOOKUP($C3,工时汇总!$B$2:$AH$2673,13,0)&gt;15,15,IF(VLOOKUP($C3,工时汇总!$B$2:$AH$2673,13,0)&gt;10,10,IF(VLOOKUP($C3,工时汇总!$B$2:$AH$2673,13,0)&gt;=8,5,IF(VLOOKUP($C3,工时汇总!$B$2:$AH$2673,13,0)&lt;8,0))))</f>
        <v>10</v>
      </c>
      <c r="P3" s="24">
        <f ca="1">IF(VLOOKUP($C3,工时汇总!$B$2:$AH$2673,14,0)&gt;15,15,IF(VLOOKUP($C3,工时汇总!$B$2:$AH$2673,14,0)&gt;10,10,IF(VLOOKUP($C3,工时汇总!$B$2:$AH$2673,14,0)&gt;=8,5,IF(VLOOKUP($C3,工时汇总!$B$2:$AH$2673,14,0)&lt;8,0))))</f>
        <v>10</v>
      </c>
      <c r="Q3" s="24">
        <f ca="1">IF(VLOOKUP($C3,工时汇总!$B$2:$AH$2673,15,0)&gt;15,15,IF(VLOOKUP($C3,工时汇总!$B$2:$AH$2673,15,0)&gt;10,10,IF(VLOOKUP($C3,工时汇总!$B$2:$AH$2673,15,0)&gt;=8,5,IF(VLOOKUP($C3,工时汇总!$B$2:$AH$2673,15,0)&lt;8,0))))</f>
        <v>10</v>
      </c>
      <c r="R3" s="24">
        <f ca="1">IF(VLOOKUP($C3,工时汇总!$B$2:$AH$2673,16,0)&gt;15,15,IF(VLOOKUP($C3,工时汇总!$B$2:$AH$2673,16,0)&gt;10,10,IF(VLOOKUP($C3,工时汇总!$B$2:$AH$2673,16,0)&gt;=8,5,IF(VLOOKUP($C3,工时汇总!$B$2:$AH$2673,16,0)&lt;8,0))))</f>
        <v>10</v>
      </c>
      <c r="S3" s="24">
        <f ca="1">IF(VLOOKUP($C3,工时汇总!$B$2:$AH$2673,17,0)&gt;15,15,IF(VLOOKUP($C3,工时汇总!$B$2:$AH$2673,17,0)&gt;10,10,IF(VLOOKUP($C3,工时汇总!$B$2:$AH$2673,17,0)&gt;=8,5,IF(VLOOKUP($C3,工时汇总!$B$2:$AH$2673,17,0)&lt;8,0))))</f>
        <v>10</v>
      </c>
      <c r="T3" s="24">
        <f ca="1">IF(VLOOKUP($C3,工时汇总!$B$2:$AH$2673,18,0)&gt;15,15,IF(VLOOKUP($C3,工时汇总!$B$2:$AH$2673,18,0)&gt;10,10,IF(VLOOKUP($C3,工时汇总!$B$2:$AH$2673,18,0)&gt;=8,5,IF(VLOOKUP($C3,工时汇总!$B$2:$AH$2673,18,0)&lt;8,0))))</f>
        <v>10</v>
      </c>
      <c r="U3" s="24">
        <f ca="1">IF(VLOOKUP($C3,工时汇总!$B$2:$AH$2673,19,0)&gt;15,15,IF(VLOOKUP($C3,工时汇总!$B$2:$AH$2673,19,0)&gt;10,10,IF(VLOOKUP($C3,工时汇总!$B$2:$AH$2673,19,0)&gt;=8,5,IF(VLOOKUP($C3,工时汇总!$B$2:$AH$2673,19,0)&lt;8,0))))</f>
        <v>10</v>
      </c>
      <c r="V3" s="24">
        <f ca="1">IF(VLOOKUP($C3,工时汇总!$B$2:$AH$2673,20,0)&gt;15,15,IF(VLOOKUP($C3,工时汇总!$B$2:$AH$2673,20,0)&gt;10,10,IF(VLOOKUP($C3,工时汇总!$B$2:$AH$2673,20,0)&gt;=8,5,IF(VLOOKUP($C3,工时汇总!$B$2:$AH$2673,20,0)&lt;8,0))))</f>
        <v>10</v>
      </c>
      <c r="W3" s="24">
        <f ca="1">IF(VLOOKUP($C3,工时汇总!$B$2:$AH$2673,21,0)&gt;15,15,IF(VLOOKUP($C3,工时汇总!$B$2:$AH$2673,21,0)&gt;10,10,IF(VLOOKUP($C3,工时汇总!$B$2:$AH$2673,21,0)&gt;=8,5,IF(VLOOKUP($C3,工时汇总!$B$2:$AH$2673,21,0)&lt;8,0))))</f>
        <v>10</v>
      </c>
      <c r="X3" s="24">
        <f ca="1">IF(VLOOKUP($C3,工时汇总!$B$2:$AH$2673,22,0)&gt;15,15,IF(VLOOKUP($C3,工时汇总!$B$2:$AH$2673,22,0)&gt;10,10,IF(VLOOKUP($C3,工时汇总!$B$2:$AH$2673,22,0)&gt;=8,5,IF(VLOOKUP($C3,工时汇总!$B$2:$AH$2673,22,0)&lt;8,0))))</f>
        <v>10</v>
      </c>
      <c r="Y3" s="24">
        <f ca="1">IF(VLOOKUP($C3,工时汇总!$B$2:$AH$2673,23,0)&gt;15,15,IF(VLOOKUP($C3,工时汇总!$B$2:$AH$2673,23,0)&gt;10,10,IF(VLOOKUP($C3,工时汇总!$B$2:$AH$2673,23,0)&gt;=8,5,IF(VLOOKUP($C3,工时汇总!$B$2:$AH$2673,23,0)&lt;8,0))))</f>
        <v>10</v>
      </c>
      <c r="Z3" s="24">
        <f ca="1">IF(VLOOKUP($C3,工时汇总!$B$2:$AH$2673,24,0)&gt;15,15,IF(VLOOKUP($C3,工时汇总!$B$2:$AH$2673,24,0)&gt;10,10,IF(VLOOKUP($C3,工时汇总!$B$2:$AH$2673,24,0)&gt;=8,5,IF(VLOOKUP($C3,工时汇总!$B$2:$AH$2673,24,0)&lt;8,0))))</f>
        <v>10</v>
      </c>
      <c r="AA3" s="24">
        <f ca="1">IF(VLOOKUP($C3,工时汇总!$B$2:$AH$2673,25,0)&gt;15,15,IF(VLOOKUP($C3,工时汇总!$B$2:$AH$2673,25,0)&gt;10,10,IF(VLOOKUP($C3,工时汇总!$B$2:$AH$2673,25,0)&gt;=8,5,IF(VLOOKUP($C3,工时汇总!$B$2:$AH$2673,25,0)&lt;8,0))))</f>
        <v>10</v>
      </c>
      <c r="AB3" s="24">
        <f ca="1">IF(VLOOKUP($C3,工时汇总!$B$2:$AH$2673,26,0)&gt;15,15,IF(VLOOKUP($C3,工时汇总!$B$2:$AH$2673,26,0)&gt;10,10,IF(VLOOKUP($C3,工时汇总!$B$2:$AH$2673,26,0)&gt;=8,5,IF(VLOOKUP($C3,工时汇总!$B$2:$AH$2673,26,0)&lt;8,0))))</f>
        <v>10</v>
      </c>
      <c r="AC3" s="24">
        <f ca="1">IF(VLOOKUP($C3,工时汇总!$B$2:$AH$2673,27,0)&gt;15,15,IF(VLOOKUP($C3,工时汇总!$B$2:$AH$2673,27,0)&gt;10,10,IF(VLOOKUP($C3,工时汇总!$B$2:$AH$2673,27,0)&gt;=8,5,IF(VLOOKUP($C3,工时汇总!$B$2:$AH$2673,27,0)&lt;8,0))))</f>
        <v>10</v>
      </c>
      <c r="AD3" s="24">
        <f ca="1">IF(VLOOKUP($C3,工时汇总!$B$2:$AH$2673,28,0)&gt;15,15,IF(VLOOKUP($C3,工时汇总!$B$2:$AH$2673,28,0)&gt;10,10,IF(VLOOKUP($C3,工时汇总!$B$2:$AH$2673,28,0)&gt;=8,5,IF(VLOOKUP($C3,工时汇总!$B$2:$AH$2673,28,0)&lt;8,0))))</f>
        <v>10</v>
      </c>
      <c r="AE3" s="24">
        <f ca="1">IF(VLOOKUP($C3,工时汇总!$B$2:$AH$2673,29,0)&gt;15,15,IF(VLOOKUP($C3,工时汇总!$B$2:$AH$2673,29,0)&gt;10,10,IF(VLOOKUP($C3,工时汇总!$B$2:$AH$2673,29,0)&gt;=8,5,IF(VLOOKUP($C3,工时汇总!$B$2:$AH$2673,29,0)&lt;8,0))))</f>
        <v>10</v>
      </c>
      <c r="AF3" s="24">
        <f ca="1">IF(VLOOKUP($C3,工时汇总!$B$2:$AH$2673,30,0)&gt;15,15,IF(VLOOKUP($C3,工时汇总!$B$2:$AH$2673,30,0)&gt;10,10,IF(VLOOKUP($C3,工时汇总!$B$2:$AH$2673,30,0)&gt;=8,5,IF(VLOOKUP($C3,工时汇总!$B$2:$AH$2673,30,0)&lt;8,0))))</f>
        <v>10</v>
      </c>
      <c r="AG3" s="24">
        <f ca="1">IF(VLOOKUP($C3,工时汇总!$B$2:$AH$2673,31,0)&gt;15,15,IF(VLOOKUP($C3,工时汇总!$B$2:$AH$2673,31,0)&gt;10,10,IF(VLOOKUP($C3,工时汇总!$B$2:$AH$2673,31,0)&gt;=8,5,IF(VLOOKUP($C3,工时汇总!$B$2:$AH$2673,31,0)&lt;8,0))))</f>
        <v>10</v>
      </c>
      <c r="AH3" s="24">
        <f ca="1">IF(VLOOKUP($C3,工时汇总!$B$2:$AH$2673,32,0)&gt;15,15,IF(VLOOKUP($C3,工时汇总!$B$2:$AH$2673,32,0)&gt;10,10,IF(VLOOKUP($C3,工时汇总!$B$2:$AH$2673,32,0)&gt;=8,5,IF(VLOOKUP($C3,工时汇总!$B$2:$AH$2673,32,0)&lt;8,0))))</f>
        <v>10</v>
      </c>
      <c r="AI3" s="24">
        <f ca="1">IF(VLOOKUP($C3,工时汇总!$B$2:$AH$2673,33,0)&gt;15,15,IF(VLOOKUP($C3,工时汇总!$B$2:$AH$2673,33,0)&gt;10,10,IF(VLOOKUP($C3,工时汇总!$B$2:$AH$2673,33,0)&gt;=8,5,IF(VLOOKUP($C3,工时汇总!$B$2:$AH$2673,33,0)&lt;8,0))))</f>
        <v>10</v>
      </c>
    </row>
    <row r="4" spans="1:35" ht="19.5" customHeight="1" x14ac:dyDescent="0.25">
      <c r="A4" s="22" t="s">
        <v>403</v>
      </c>
      <c r="B4" s="55" t="s">
        <v>50</v>
      </c>
      <c r="C4" s="55" t="s">
        <v>46</v>
      </c>
      <c r="D4" s="23">
        <f t="shared" ca="1" si="0"/>
        <v>275</v>
      </c>
      <c r="E4" s="24">
        <f ca="1">IF(VLOOKUP($C4,工时汇总!$B$2:$AH$2673,3,0)&gt;15,15,IF(VLOOKUP($C4,工时汇总!$B$2:$AH$2673,3,0)&gt;10,10,IF(VLOOKUP($C4,工时汇总!$B$2:$AH$2673,3,0)&gt;=8,5,IF(VLOOKUP($C4,工时汇总!$B$2:$AH$2673,3,0)&lt;8,0))))</f>
        <v>0</v>
      </c>
      <c r="F4" s="24">
        <f ca="1">IF(VLOOKUP($C4,工时汇总!$B$2:$AH$2673,4,0)&gt;15,15,IF(VLOOKUP($C4,工时汇总!$B$2:$AH$2673,4,0)&gt;10,10,IF(VLOOKUP($C4,工时汇总!$B$2:$AH$2673,4,0)&gt;=8,5,IF(VLOOKUP($C4,工时汇总!$B$2:$AH$2673,4,0)&lt;8,0))))</f>
        <v>10</v>
      </c>
      <c r="G4" s="24">
        <f ca="1">IF(VLOOKUP($C4,工时汇总!$B$2:$AH$2673,5,0)&gt;15,15,IF(VLOOKUP($C4,工时汇总!$B$2:$AH$2673,5,0)&gt;10,10,IF(VLOOKUP($C4,工时汇总!$B$2:$AH$2673,5,0)&gt;=8,5,IF(VLOOKUP($C4,工时汇总!$B$2:$AH$2673,5,0)&lt;8,0))))</f>
        <v>10</v>
      </c>
      <c r="H4" s="24">
        <f ca="1">IF(VLOOKUP($C4,工时汇总!$B$2:$AH$2673,6,0)&gt;15,15,IF(VLOOKUP($C4,工时汇总!$B$2:$AH$2673,6,0)&gt;10,10,IF(VLOOKUP($C4,工时汇总!$B$2:$AH$2673,6,0)&gt;=8,5,IF(VLOOKUP($C4,工时汇总!$B$2:$AH$2673,6,0)&lt;8,0))))</f>
        <v>10</v>
      </c>
      <c r="I4" s="24">
        <f ca="1">IF(VLOOKUP($C4,工时汇总!$B$2:$AH$2673,7,0)&gt;15,15,IF(VLOOKUP($C4,工时汇总!$B$2:$AH$2673,7,0)&gt;10,10,IF(VLOOKUP($C4,工时汇总!$B$2:$AH$2673,7,0)&gt;=8,5,IF(VLOOKUP($C4,工时汇总!$B$2:$AH$2673,7,0)&lt;8,0))))</f>
        <v>10</v>
      </c>
      <c r="J4" s="24">
        <f ca="1">IF(VLOOKUP($C4,工时汇总!$B$2:$AH$2673,8,0)&gt;15,15,IF(VLOOKUP($C4,工时汇总!$B$2:$AH$2673,8,0)&gt;10,10,IF(VLOOKUP($C4,工时汇总!$B$2:$AH$2673,8,0)&gt;=8,5,IF(VLOOKUP($C4,工时汇总!$B$2:$AH$2673,8,0)&lt;8,0))))</f>
        <v>10</v>
      </c>
      <c r="K4" s="24">
        <f ca="1">IF(VLOOKUP($C4,工时汇总!$B$2:$AH$2673,9,0)&gt;15,15,IF(VLOOKUP($C4,工时汇总!$B$2:$AH$2673,9,0)&gt;10,10,IF(VLOOKUP($C4,工时汇总!$B$2:$AH$2673,9,0)&gt;=8,5,IF(VLOOKUP($C4,工时汇总!$B$2:$AH$2673,9,0)&lt;8,0))))</f>
        <v>10</v>
      </c>
      <c r="L4" s="24">
        <f ca="1">IF(VLOOKUP($C4,工时汇总!$B$2:$AH$2673,10,0)&gt;15,15,IF(VLOOKUP($C4,工时汇总!$B$2:$AH$2673,10,0)&gt;10,10,IF(VLOOKUP($C4,工时汇总!$B$2:$AH$2673,10,0)&gt;=8,5,IF(VLOOKUP($C4,工时汇总!$B$2:$AH$2673,10,0)&lt;8,0))))</f>
        <v>10</v>
      </c>
      <c r="M4" s="24">
        <f ca="1">IF(VLOOKUP($C4,工时汇总!$B$2:$AH$2673,11,0)&gt;15,15,IF(VLOOKUP($C4,工时汇总!$B$2:$AH$2673,11,0)&gt;10,10,IF(VLOOKUP($C4,工时汇总!$B$2:$AH$2673,11,0)&gt;=8,5,IF(VLOOKUP($C4,工时汇总!$B$2:$AH$2673,11,0)&lt;8,0))))</f>
        <v>10</v>
      </c>
      <c r="N4" s="24">
        <f ca="1">IF(VLOOKUP($C4,工时汇总!$B$2:$AH$2673,12,0)&gt;15,15,IF(VLOOKUP($C4,工时汇总!$B$2:$AH$2673,12,0)&gt;10,10,IF(VLOOKUP($C4,工时汇总!$B$2:$AH$2673,12,0)&gt;=8,5,IF(VLOOKUP($C4,工时汇总!$B$2:$AH$2673,12,0)&lt;8,0))))</f>
        <v>10</v>
      </c>
      <c r="O4" s="24">
        <f ca="1">IF(VLOOKUP($C4,工时汇总!$B$2:$AH$2673,13,0)&gt;15,15,IF(VLOOKUP($C4,工时汇总!$B$2:$AH$2673,13,0)&gt;10,10,IF(VLOOKUP($C4,工时汇总!$B$2:$AH$2673,13,0)&gt;=8,5,IF(VLOOKUP($C4,工时汇总!$B$2:$AH$2673,13,0)&lt;8,0))))</f>
        <v>10</v>
      </c>
      <c r="P4" s="24">
        <f ca="1">IF(VLOOKUP($C4,工时汇总!$B$2:$AH$2673,14,0)&gt;15,15,IF(VLOOKUP($C4,工时汇总!$B$2:$AH$2673,14,0)&gt;10,10,IF(VLOOKUP($C4,工时汇总!$B$2:$AH$2673,14,0)&gt;=8,5,IF(VLOOKUP($C4,工时汇总!$B$2:$AH$2673,14,0)&lt;8,0))))</f>
        <v>10</v>
      </c>
      <c r="Q4" s="24">
        <f ca="1">IF(VLOOKUP($C4,工时汇总!$B$2:$AH$2673,15,0)&gt;15,15,IF(VLOOKUP($C4,工时汇总!$B$2:$AH$2673,15,0)&gt;10,10,IF(VLOOKUP($C4,工时汇总!$B$2:$AH$2673,15,0)&gt;=8,5,IF(VLOOKUP($C4,工时汇总!$B$2:$AH$2673,15,0)&lt;8,0))))</f>
        <v>10</v>
      </c>
      <c r="R4" s="24">
        <f ca="1">IF(VLOOKUP($C4,工时汇总!$B$2:$AH$2673,16,0)&gt;15,15,IF(VLOOKUP($C4,工时汇总!$B$2:$AH$2673,16,0)&gt;10,10,IF(VLOOKUP($C4,工时汇总!$B$2:$AH$2673,16,0)&gt;=8,5,IF(VLOOKUP($C4,工时汇总!$B$2:$AH$2673,16,0)&lt;8,0))))</f>
        <v>10</v>
      </c>
      <c r="S4" s="24">
        <f ca="1">IF(VLOOKUP($C4,工时汇总!$B$2:$AH$2673,17,0)&gt;15,15,IF(VLOOKUP($C4,工时汇总!$B$2:$AH$2673,17,0)&gt;10,10,IF(VLOOKUP($C4,工时汇总!$B$2:$AH$2673,17,0)&gt;=8,5,IF(VLOOKUP($C4,工时汇总!$B$2:$AH$2673,17,0)&lt;8,0))))</f>
        <v>10</v>
      </c>
      <c r="T4" s="24">
        <f ca="1">IF(VLOOKUP($C4,工时汇总!$B$2:$AH$2673,18,0)&gt;15,15,IF(VLOOKUP($C4,工时汇总!$B$2:$AH$2673,18,0)&gt;10,10,IF(VLOOKUP($C4,工时汇总!$B$2:$AH$2673,18,0)&gt;=8,5,IF(VLOOKUP($C4,工时汇总!$B$2:$AH$2673,18,0)&lt;8,0))))</f>
        <v>10</v>
      </c>
      <c r="U4" s="24">
        <f ca="1">IF(VLOOKUP($C4,工时汇总!$B$2:$AH$2673,19,0)&gt;15,15,IF(VLOOKUP($C4,工时汇总!$B$2:$AH$2673,19,0)&gt;10,10,IF(VLOOKUP($C4,工时汇总!$B$2:$AH$2673,19,0)&gt;=8,5,IF(VLOOKUP($C4,工时汇总!$B$2:$AH$2673,19,0)&lt;8,0))))</f>
        <v>10</v>
      </c>
      <c r="V4" s="24">
        <f ca="1">IF(VLOOKUP($C4,工时汇总!$B$2:$AH$2673,20,0)&gt;15,15,IF(VLOOKUP($C4,工时汇总!$B$2:$AH$2673,20,0)&gt;10,10,IF(VLOOKUP($C4,工时汇总!$B$2:$AH$2673,20,0)&gt;=8,5,IF(VLOOKUP($C4,工时汇总!$B$2:$AH$2673,20,0)&lt;8,0))))</f>
        <v>10</v>
      </c>
      <c r="W4" s="24">
        <f ca="1">IF(VLOOKUP($C4,工时汇总!$B$2:$AH$2673,21,0)&gt;15,15,IF(VLOOKUP($C4,工时汇总!$B$2:$AH$2673,21,0)&gt;10,10,IF(VLOOKUP($C4,工时汇总!$B$2:$AH$2673,21,0)&gt;=8,5,IF(VLOOKUP($C4,工时汇总!$B$2:$AH$2673,21,0)&lt;8,0))))</f>
        <v>5</v>
      </c>
      <c r="X4" s="24">
        <f ca="1">IF(VLOOKUP($C4,工时汇总!$B$2:$AH$2673,22,0)&gt;15,15,IF(VLOOKUP($C4,工时汇总!$B$2:$AH$2673,22,0)&gt;10,10,IF(VLOOKUP($C4,工时汇总!$B$2:$AH$2673,22,0)&gt;=8,5,IF(VLOOKUP($C4,工时汇总!$B$2:$AH$2673,22,0)&lt;8,0))))</f>
        <v>0</v>
      </c>
      <c r="Y4" s="24">
        <f ca="1">IF(VLOOKUP($C4,工时汇总!$B$2:$AH$2673,23,0)&gt;15,15,IF(VLOOKUP($C4,工时汇总!$B$2:$AH$2673,23,0)&gt;10,10,IF(VLOOKUP($C4,工时汇总!$B$2:$AH$2673,23,0)&gt;=8,5,IF(VLOOKUP($C4,工时汇总!$B$2:$AH$2673,23,0)&lt;8,0))))</f>
        <v>0</v>
      </c>
      <c r="Z4" s="24">
        <f ca="1">IF(VLOOKUP($C4,工时汇总!$B$2:$AH$2673,24,0)&gt;15,15,IF(VLOOKUP($C4,工时汇总!$B$2:$AH$2673,24,0)&gt;10,10,IF(VLOOKUP($C4,工时汇总!$B$2:$AH$2673,24,0)&gt;=8,5,IF(VLOOKUP($C4,工时汇总!$B$2:$AH$2673,24,0)&lt;8,0))))</f>
        <v>10</v>
      </c>
      <c r="AA4" s="24">
        <f ca="1">IF(VLOOKUP($C4,工时汇总!$B$2:$AH$2673,25,0)&gt;15,15,IF(VLOOKUP($C4,工时汇总!$B$2:$AH$2673,25,0)&gt;10,10,IF(VLOOKUP($C4,工时汇总!$B$2:$AH$2673,25,0)&gt;=8,5,IF(VLOOKUP($C4,工时汇总!$B$2:$AH$2673,25,0)&lt;8,0))))</f>
        <v>10</v>
      </c>
      <c r="AB4" s="24">
        <f ca="1">IF(VLOOKUP($C4,工时汇总!$B$2:$AH$2673,26,0)&gt;15,15,IF(VLOOKUP($C4,工时汇总!$B$2:$AH$2673,26,0)&gt;10,10,IF(VLOOKUP($C4,工时汇总!$B$2:$AH$2673,26,0)&gt;=8,5,IF(VLOOKUP($C4,工时汇总!$B$2:$AH$2673,26,0)&lt;8,0))))</f>
        <v>10</v>
      </c>
      <c r="AC4" s="24">
        <f ca="1">IF(VLOOKUP($C4,工时汇总!$B$2:$AH$2673,27,0)&gt;15,15,IF(VLOOKUP($C4,工时汇总!$B$2:$AH$2673,27,0)&gt;10,10,IF(VLOOKUP($C4,工时汇总!$B$2:$AH$2673,27,0)&gt;=8,5,IF(VLOOKUP($C4,工时汇总!$B$2:$AH$2673,27,0)&lt;8,0))))</f>
        <v>10</v>
      </c>
      <c r="AD4" s="24">
        <f ca="1">IF(VLOOKUP($C4,工时汇总!$B$2:$AH$2673,28,0)&gt;15,15,IF(VLOOKUP($C4,工时汇总!$B$2:$AH$2673,28,0)&gt;10,10,IF(VLOOKUP($C4,工时汇总!$B$2:$AH$2673,28,0)&gt;=8,5,IF(VLOOKUP($C4,工时汇总!$B$2:$AH$2673,28,0)&lt;8,0))))</f>
        <v>10</v>
      </c>
      <c r="AE4" s="24">
        <f ca="1">IF(VLOOKUP($C4,工时汇总!$B$2:$AH$2673,29,0)&gt;15,15,IF(VLOOKUP($C4,工时汇总!$B$2:$AH$2673,29,0)&gt;10,10,IF(VLOOKUP($C4,工时汇总!$B$2:$AH$2673,29,0)&gt;=8,5,IF(VLOOKUP($C4,工时汇总!$B$2:$AH$2673,29,0)&lt;8,0))))</f>
        <v>10</v>
      </c>
      <c r="AF4" s="24">
        <f ca="1">IF(VLOOKUP($C4,工时汇总!$B$2:$AH$2673,30,0)&gt;15,15,IF(VLOOKUP($C4,工时汇总!$B$2:$AH$2673,30,0)&gt;10,10,IF(VLOOKUP($C4,工时汇总!$B$2:$AH$2673,30,0)&gt;=8,5,IF(VLOOKUP($C4,工时汇总!$B$2:$AH$2673,30,0)&lt;8,0))))</f>
        <v>10</v>
      </c>
      <c r="AG4" s="24">
        <f ca="1">IF(VLOOKUP($C4,工时汇总!$B$2:$AH$2673,31,0)&gt;15,15,IF(VLOOKUP($C4,工时汇总!$B$2:$AH$2673,31,0)&gt;10,10,IF(VLOOKUP($C4,工时汇总!$B$2:$AH$2673,31,0)&gt;=8,5,IF(VLOOKUP($C4,工时汇总!$B$2:$AH$2673,31,0)&lt;8,0))))</f>
        <v>10</v>
      </c>
      <c r="AH4" s="24">
        <f ca="1">IF(VLOOKUP($C4,工时汇总!$B$2:$AH$2673,32,0)&gt;15,15,IF(VLOOKUP($C4,工时汇总!$B$2:$AH$2673,32,0)&gt;10,10,IF(VLOOKUP($C4,工时汇总!$B$2:$AH$2673,32,0)&gt;=8,5,IF(VLOOKUP($C4,工时汇总!$B$2:$AH$2673,32,0)&lt;8,0))))</f>
        <v>10</v>
      </c>
      <c r="AI4" s="24">
        <f ca="1">IF(VLOOKUP($C4,工时汇总!$B$2:$AH$2673,33,0)&gt;15,15,IF(VLOOKUP($C4,工时汇总!$B$2:$AH$2673,33,0)&gt;10,10,IF(VLOOKUP($C4,工时汇总!$B$2:$AH$2673,33,0)&gt;=8,5,IF(VLOOKUP($C4,工时汇总!$B$2:$AH$2673,33,0)&lt;8,0))))</f>
        <v>10</v>
      </c>
    </row>
    <row r="5" spans="1:35" ht="19.5" customHeight="1" x14ac:dyDescent="0.25">
      <c r="A5" s="22" t="s">
        <v>403</v>
      </c>
      <c r="B5" s="55" t="s">
        <v>247</v>
      </c>
      <c r="C5" s="55" t="s">
        <v>126</v>
      </c>
      <c r="D5" s="23">
        <f t="shared" ca="1" si="0"/>
        <v>275</v>
      </c>
      <c r="E5" s="24">
        <f ca="1">IF(VLOOKUP($C5,工时汇总!$B$2:$AH$2673,3,0)&gt;15,15,IF(VLOOKUP($C5,工时汇总!$B$2:$AH$2673,3,0)&gt;10,10,IF(VLOOKUP($C5,工时汇总!$B$2:$AH$2673,3,0)&gt;=8,5,IF(VLOOKUP($C5,工时汇总!$B$2:$AH$2673,3,0)&lt;8,0))))</f>
        <v>0</v>
      </c>
      <c r="F5" s="24">
        <f ca="1">IF(VLOOKUP($C5,工时汇总!$B$2:$AH$2673,4,0)&gt;15,15,IF(VLOOKUP($C5,工时汇总!$B$2:$AH$2673,4,0)&gt;10,10,IF(VLOOKUP($C5,工时汇总!$B$2:$AH$2673,4,0)&gt;=8,5,IF(VLOOKUP($C5,工时汇总!$B$2:$AH$2673,4,0)&lt;8,0))))</f>
        <v>10</v>
      </c>
      <c r="G5" s="24">
        <f ca="1">IF(VLOOKUP($C5,工时汇总!$B$2:$AH$2673,5,0)&gt;15,15,IF(VLOOKUP($C5,工时汇总!$B$2:$AH$2673,5,0)&gt;10,10,IF(VLOOKUP($C5,工时汇总!$B$2:$AH$2673,5,0)&gt;=8,5,IF(VLOOKUP($C5,工时汇总!$B$2:$AH$2673,5,0)&lt;8,0))))</f>
        <v>10</v>
      </c>
      <c r="H5" s="24">
        <f ca="1">IF(VLOOKUP($C5,工时汇总!$B$2:$AH$2673,6,0)&gt;15,15,IF(VLOOKUP($C5,工时汇总!$B$2:$AH$2673,6,0)&gt;10,10,IF(VLOOKUP($C5,工时汇总!$B$2:$AH$2673,6,0)&gt;=8,5,IF(VLOOKUP($C5,工时汇总!$B$2:$AH$2673,6,0)&lt;8,0))))</f>
        <v>10</v>
      </c>
      <c r="I5" s="24">
        <f ca="1">IF(VLOOKUP($C5,工时汇总!$B$2:$AH$2673,7,0)&gt;15,15,IF(VLOOKUP($C5,工时汇总!$B$2:$AH$2673,7,0)&gt;10,10,IF(VLOOKUP($C5,工时汇总!$B$2:$AH$2673,7,0)&gt;=8,5,IF(VLOOKUP($C5,工时汇总!$B$2:$AH$2673,7,0)&lt;8,0))))</f>
        <v>10</v>
      </c>
      <c r="J5" s="24">
        <f ca="1">IF(VLOOKUP($C5,工时汇总!$B$2:$AH$2673,8,0)&gt;15,15,IF(VLOOKUP($C5,工时汇总!$B$2:$AH$2673,8,0)&gt;10,10,IF(VLOOKUP($C5,工时汇总!$B$2:$AH$2673,8,0)&gt;=8,5,IF(VLOOKUP($C5,工时汇总!$B$2:$AH$2673,8,0)&lt;8,0))))</f>
        <v>10</v>
      </c>
      <c r="K5" s="24">
        <f ca="1">IF(VLOOKUP($C5,工时汇总!$B$2:$AH$2673,9,0)&gt;15,15,IF(VLOOKUP($C5,工时汇总!$B$2:$AH$2673,9,0)&gt;10,10,IF(VLOOKUP($C5,工时汇总!$B$2:$AH$2673,9,0)&gt;=8,5,IF(VLOOKUP($C5,工时汇总!$B$2:$AH$2673,9,0)&lt;8,0))))</f>
        <v>5</v>
      </c>
      <c r="L5" s="24">
        <f ca="1">IF(VLOOKUP($C5,工时汇总!$B$2:$AH$2673,10,0)&gt;15,15,IF(VLOOKUP($C5,工时汇总!$B$2:$AH$2673,10,0)&gt;10,10,IF(VLOOKUP($C5,工时汇总!$B$2:$AH$2673,10,0)&gt;=8,5,IF(VLOOKUP($C5,工时汇总!$B$2:$AH$2673,10,0)&lt;8,0))))</f>
        <v>10</v>
      </c>
      <c r="M5" s="24">
        <f ca="1">IF(VLOOKUP($C5,工时汇总!$B$2:$AH$2673,11,0)&gt;15,15,IF(VLOOKUP($C5,工时汇总!$B$2:$AH$2673,11,0)&gt;10,10,IF(VLOOKUP($C5,工时汇总!$B$2:$AH$2673,11,0)&gt;=8,5,IF(VLOOKUP($C5,工时汇总!$B$2:$AH$2673,11,0)&lt;8,0))))</f>
        <v>10</v>
      </c>
      <c r="N5" s="24">
        <f ca="1">IF(VLOOKUP($C5,工时汇总!$B$2:$AH$2673,12,0)&gt;15,15,IF(VLOOKUP($C5,工时汇总!$B$2:$AH$2673,12,0)&gt;10,10,IF(VLOOKUP($C5,工时汇总!$B$2:$AH$2673,12,0)&gt;=8,5,IF(VLOOKUP($C5,工时汇总!$B$2:$AH$2673,12,0)&lt;8,0))))</f>
        <v>10</v>
      </c>
      <c r="O5" s="24">
        <f ca="1">IF(VLOOKUP($C5,工时汇总!$B$2:$AH$2673,13,0)&gt;15,15,IF(VLOOKUP($C5,工时汇总!$B$2:$AH$2673,13,0)&gt;10,10,IF(VLOOKUP($C5,工时汇总!$B$2:$AH$2673,13,0)&gt;=8,5,IF(VLOOKUP($C5,工时汇总!$B$2:$AH$2673,13,0)&lt;8,0))))</f>
        <v>10</v>
      </c>
      <c r="P5" s="24">
        <f ca="1">IF(VLOOKUP($C5,工时汇总!$B$2:$AH$2673,14,0)&gt;15,15,IF(VLOOKUP($C5,工时汇总!$B$2:$AH$2673,14,0)&gt;10,10,IF(VLOOKUP($C5,工时汇总!$B$2:$AH$2673,14,0)&gt;=8,5,IF(VLOOKUP($C5,工时汇总!$B$2:$AH$2673,14,0)&lt;8,0))))</f>
        <v>10</v>
      </c>
      <c r="Q5" s="24">
        <f ca="1">IF(VLOOKUP($C5,工时汇总!$B$2:$AH$2673,15,0)&gt;15,15,IF(VLOOKUP($C5,工时汇总!$B$2:$AH$2673,15,0)&gt;10,10,IF(VLOOKUP($C5,工时汇总!$B$2:$AH$2673,15,0)&gt;=8,5,IF(VLOOKUP($C5,工时汇总!$B$2:$AH$2673,15,0)&lt;8,0))))</f>
        <v>10</v>
      </c>
      <c r="R5" s="24">
        <f ca="1">IF(VLOOKUP($C5,工时汇总!$B$2:$AH$2673,16,0)&gt;15,15,IF(VLOOKUP($C5,工时汇总!$B$2:$AH$2673,16,0)&gt;10,10,IF(VLOOKUP($C5,工时汇总!$B$2:$AH$2673,16,0)&gt;=8,5,IF(VLOOKUP($C5,工时汇总!$B$2:$AH$2673,16,0)&lt;8,0))))</f>
        <v>10</v>
      </c>
      <c r="S5" s="24">
        <f ca="1">IF(VLOOKUP($C5,工时汇总!$B$2:$AH$2673,17,0)&gt;15,15,IF(VLOOKUP($C5,工时汇总!$B$2:$AH$2673,17,0)&gt;10,10,IF(VLOOKUP($C5,工时汇总!$B$2:$AH$2673,17,0)&gt;=8,5,IF(VLOOKUP($C5,工时汇总!$B$2:$AH$2673,17,0)&lt;8,0))))</f>
        <v>10</v>
      </c>
      <c r="T5" s="24">
        <f ca="1">IF(VLOOKUP($C5,工时汇总!$B$2:$AH$2673,18,0)&gt;15,15,IF(VLOOKUP($C5,工时汇总!$B$2:$AH$2673,18,0)&gt;10,10,IF(VLOOKUP($C5,工时汇总!$B$2:$AH$2673,18,0)&gt;=8,5,IF(VLOOKUP($C5,工时汇总!$B$2:$AH$2673,18,0)&lt;8,0))))</f>
        <v>10</v>
      </c>
      <c r="U5" s="24">
        <f ca="1">IF(VLOOKUP($C5,工时汇总!$B$2:$AH$2673,19,0)&gt;15,15,IF(VLOOKUP($C5,工时汇总!$B$2:$AH$2673,19,0)&gt;10,10,IF(VLOOKUP($C5,工时汇总!$B$2:$AH$2673,19,0)&gt;=8,5,IF(VLOOKUP($C5,工时汇总!$B$2:$AH$2673,19,0)&lt;8,0))))</f>
        <v>10</v>
      </c>
      <c r="V5" s="24">
        <f ca="1">IF(VLOOKUP($C5,工时汇总!$B$2:$AH$2673,20,0)&gt;15,15,IF(VLOOKUP($C5,工时汇总!$B$2:$AH$2673,20,0)&gt;10,10,IF(VLOOKUP($C5,工时汇总!$B$2:$AH$2673,20,0)&gt;=8,5,IF(VLOOKUP($C5,工时汇总!$B$2:$AH$2673,20,0)&lt;8,0))))</f>
        <v>10</v>
      </c>
      <c r="W5" s="24">
        <f ca="1">IF(VLOOKUP($C5,工时汇总!$B$2:$AH$2673,21,0)&gt;15,15,IF(VLOOKUP($C5,工时汇总!$B$2:$AH$2673,21,0)&gt;10,10,IF(VLOOKUP($C5,工时汇总!$B$2:$AH$2673,21,0)&gt;=8,5,IF(VLOOKUP($C5,工时汇总!$B$2:$AH$2673,21,0)&lt;8,0))))</f>
        <v>0</v>
      </c>
      <c r="X5" s="24">
        <f ca="1">IF(VLOOKUP($C5,工时汇总!$B$2:$AH$2673,22,0)&gt;15,15,IF(VLOOKUP($C5,工时汇总!$B$2:$AH$2673,22,0)&gt;10,10,IF(VLOOKUP($C5,工时汇总!$B$2:$AH$2673,22,0)&gt;=8,5,IF(VLOOKUP($C5,工时汇总!$B$2:$AH$2673,22,0)&lt;8,0))))</f>
        <v>0</v>
      </c>
      <c r="Y5" s="24">
        <f ca="1">IF(VLOOKUP($C5,工时汇总!$B$2:$AH$2673,23,0)&gt;15,15,IF(VLOOKUP($C5,工时汇总!$B$2:$AH$2673,23,0)&gt;10,10,IF(VLOOKUP($C5,工时汇总!$B$2:$AH$2673,23,0)&gt;=8,5,IF(VLOOKUP($C5,工时汇总!$B$2:$AH$2673,23,0)&lt;8,0))))</f>
        <v>10</v>
      </c>
      <c r="Z5" s="24">
        <f ca="1">IF(VLOOKUP($C5,工时汇总!$B$2:$AH$2673,24,0)&gt;15,15,IF(VLOOKUP($C5,工时汇总!$B$2:$AH$2673,24,0)&gt;10,10,IF(VLOOKUP($C5,工时汇总!$B$2:$AH$2673,24,0)&gt;=8,5,IF(VLOOKUP($C5,工时汇总!$B$2:$AH$2673,24,0)&lt;8,0))))</f>
        <v>10</v>
      </c>
      <c r="AA5" s="24">
        <f ca="1">IF(VLOOKUP($C5,工时汇总!$B$2:$AH$2673,25,0)&gt;15,15,IF(VLOOKUP($C5,工时汇总!$B$2:$AH$2673,25,0)&gt;10,10,IF(VLOOKUP($C5,工时汇总!$B$2:$AH$2673,25,0)&gt;=8,5,IF(VLOOKUP($C5,工时汇总!$B$2:$AH$2673,25,0)&lt;8,0))))</f>
        <v>10</v>
      </c>
      <c r="AB5" s="24">
        <f ca="1">IF(VLOOKUP($C5,工时汇总!$B$2:$AH$2673,26,0)&gt;15,15,IF(VLOOKUP($C5,工时汇总!$B$2:$AH$2673,26,0)&gt;10,10,IF(VLOOKUP($C5,工时汇总!$B$2:$AH$2673,26,0)&gt;=8,5,IF(VLOOKUP($C5,工时汇总!$B$2:$AH$2673,26,0)&lt;8,0))))</f>
        <v>10</v>
      </c>
      <c r="AC5" s="24">
        <f ca="1">IF(VLOOKUP($C5,工时汇总!$B$2:$AH$2673,27,0)&gt;15,15,IF(VLOOKUP($C5,工时汇总!$B$2:$AH$2673,27,0)&gt;10,10,IF(VLOOKUP($C5,工时汇总!$B$2:$AH$2673,27,0)&gt;=8,5,IF(VLOOKUP($C5,工时汇总!$B$2:$AH$2673,27,0)&lt;8,0))))</f>
        <v>10</v>
      </c>
      <c r="AD5" s="24">
        <f ca="1">IF(VLOOKUP($C5,工时汇总!$B$2:$AH$2673,28,0)&gt;15,15,IF(VLOOKUP($C5,工时汇总!$B$2:$AH$2673,28,0)&gt;10,10,IF(VLOOKUP($C5,工时汇总!$B$2:$AH$2673,28,0)&gt;=8,5,IF(VLOOKUP($C5,工时汇总!$B$2:$AH$2673,28,0)&lt;8,0))))</f>
        <v>10</v>
      </c>
      <c r="AE5" s="24">
        <f ca="1">IF(VLOOKUP($C5,工时汇总!$B$2:$AH$2673,29,0)&gt;15,15,IF(VLOOKUP($C5,工时汇总!$B$2:$AH$2673,29,0)&gt;10,10,IF(VLOOKUP($C5,工时汇总!$B$2:$AH$2673,29,0)&gt;=8,5,IF(VLOOKUP($C5,工时汇总!$B$2:$AH$2673,29,0)&lt;8,0))))</f>
        <v>10</v>
      </c>
      <c r="AF5" s="24">
        <f ca="1">IF(VLOOKUP($C5,工时汇总!$B$2:$AH$2673,30,0)&gt;15,15,IF(VLOOKUP($C5,工时汇总!$B$2:$AH$2673,30,0)&gt;10,10,IF(VLOOKUP($C5,工时汇总!$B$2:$AH$2673,30,0)&gt;=8,5,IF(VLOOKUP($C5,工时汇总!$B$2:$AH$2673,30,0)&lt;8,0))))</f>
        <v>10</v>
      </c>
      <c r="AG5" s="24">
        <f ca="1">IF(VLOOKUP($C5,工时汇总!$B$2:$AH$2673,31,0)&gt;15,15,IF(VLOOKUP($C5,工时汇总!$B$2:$AH$2673,31,0)&gt;10,10,IF(VLOOKUP($C5,工时汇总!$B$2:$AH$2673,31,0)&gt;=8,5,IF(VLOOKUP($C5,工时汇总!$B$2:$AH$2673,31,0)&lt;8,0))))</f>
        <v>10</v>
      </c>
      <c r="AH5" s="24">
        <f ca="1">IF(VLOOKUP($C5,工时汇总!$B$2:$AH$2673,32,0)&gt;15,15,IF(VLOOKUP($C5,工时汇总!$B$2:$AH$2673,32,0)&gt;10,10,IF(VLOOKUP($C5,工时汇总!$B$2:$AH$2673,32,0)&gt;=8,5,IF(VLOOKUP($C5,工时汇总!$B$2:$AH$2673,32,0)&lt;8,0))))</f>
        <v>10</v>
      </c>
      <c r="AI5" s="24">
        <f ca="1">IF(VLOOKUP($C5,工时汇总!$B$2:$AH$2673,33,0)&gt;15,15,IF(VLOOKUP($C5,工时汇总!$B$2:$AH$2673,33,0)&gt;10,10,IF(VLOOKUP($C5,工时汇总!$B$2:$AH$2673,33,0)&gt;=8,5,IF(VLOOKUP($C5,工时汇总!$B$2:$AH$2673,33,0)&lt;8,0))))</f>
        <v>10</v>
      </c>
    </row>
    <row r="6" spans="1:35" ht="19.5" customHeight="1" x14ac:dyDescent="0.25">
      <c r="A6" s="22" t="s">
        <v>403</v>
      </c>
      <c r="B6" s="55" t="s">
        <v>58</v>
      </c>
      <c r="C6" s="55" t="s">
        <v>57</v>
      </c>
      <c r="D6" s="23">
        <f t="shared" ca="1" si="0"/>
        <v>290</v>
      </c>
      <c r="E6" s="24">
        <f ca="1">IF(VLOOKUP($C6,工时汇总!$B$2:$AH$2673,3,0)&gt;15,15,IF(VLOOKUP($C6,工时汇总!$B$2:$AH$2673,3,0)&gt;10,10,IF(VLOOKUP($C6,工时汇总!$B$2:$AH$2673,3,0)&gt;=8,5,IF(VLOOKUP($C6,工时汇总!$B$2:$AH$2673,3,0)&lt;8,0))))</f>
        <v>0</v>
      </c>
      <c r="F6" s="24">
        <f ca="1">IF(VLOOKUP($C6,工时汇总!$B$2:$AH$2673,4,0)&gt;15,15,IF(VLOOKUP($C6,工时汇总!$B$2:$AH$2673,4,0)&gt;10,10,IF(VLOOKUP($C6,工时汇总!$B$2:$AH$2673,4,0)&gt;=8,5,IF(VLOOKUP($C6,工时汇总!$B$2:$AH$2673,4,0)&lt;8,0))))</f>
        <v>10</v>
      </c>
      <c r="G6" s="24">
        <f ca="1">IF(VLOOKUP($C6,工时汇总!$B$2:$AH$2673,5,0)&gt;15,15,IF(VLOOKUP($C6,工时汇总!$B$2:$AH$2673,5,0)&gt;10,10,IF(VLOOKUP($C6,工时汇总!$B$2:$AH$2673,5,0)&gt;=8,5,IF(VLOOKUP($C6,工时汇总!$B$2:$AH$2673,5,0)&lt;8,0))))</f>
        <v>10</v>
      </c>
      <c r="H6" s="24">
        <f ca="1">IF(VLOOKUP($C6,工时汇总!$B$2:$AH$2673,6,0)&gt;15,15,IF(VLOOKUP($C6,工时汇总!$B$2:$AH$2673,6,0)&gt;10,10,IF(VLOOKUP($C6,工时汇总!$B$2:$AH$2673,6,0)&gt;=8,5,IF(VLOOKUP($C6,工时汇总!$B$2:$AH$2673,6,0)&lt;8,0))))</f>
        <v>10</v>
      </c>
      <c r="I6" s="24">
        <f ca="1">IF(VLOOKUP($C6,工时汇总!$B$2:$AH$2673,7,0)&gt;15,15,IF(VLOOKUP($C6,工时汇总!$B$2:$AH$2673,7,0)&gt;10,10,IF(VLOOKUP($C6,工时汇总!$B$2:$AH$2673,7,0)&gt;=8,5,IF(VLOOKUP($C6,工时汇总!$B$2:$AH$2673,7,0)&lt;8,0))))</f>
        <v>10</v>
      </c>
      <c r="J6" s="24">
        <f ca="1">IF(VLOOKUP($C6,工时汇总!$B$2:$AH$2673,8,0)&gt;15,15,IF(VLOOKUP($C6,工时汇总!$B$2:$AH$2673,8,0)&gt;10,10,IF(VLOOKUP($C6,工时汇总!$B$2:$AH$2673,8,0)&gt;=8,5,IF(VLOOKUP($C6,工时汇总!$B$2:$AH$2673,8,0)&lt;8,0))))</f>
        <v>10</v>
      </c>
      <c r="K6" s="24">
        <f ca="1">IF(VLOOKUP($C6,工时汇总!$B$2:$AH$2673,9,0)&gt;15,15,IF(VLOOKUP($C6,工时汇总!$B$2:$AH$2673,9,0)&gt;10,10,IF(VLOOKUP($C6,工时汇总!$B$2:$AH$2673,9,0)&gt;=8,5,IF(VLOOKUP($C6,工时汇总!$B$2:$AH$2673,9,0)&lt;8,0))))</f>
        <v>5</v>
      </c>
      <c r="L6" s="24">
        <f ca="1">IF(VLOOKUP($C6,工时汇总!$B$2:$AH$2673,10,0)&gt;15,15,IF(VLOOKUP($C6,工时汇总!$B$2:$AH$2673,10,0)&gt;10,10,IF(VLOOKUP($C6,工时汇总!$B$2:$AH$2673,10,0)&gt;=8,5,IF(VLOOKUP($C6,工时汇总!$B$2:$AH$2673,10,0)&lt;8,0))))</f>
        <v>10</v>
      </c>
      <c r="M6" s="24">
        <f ca="1">IF(VLOOKUP($C6,工时汇总!$B$2:$AH$2673,11,0)&gt;15,15,IF(VLOOKUP($C6,工时汇总!$B$2:$AH$2673,11,0)&gt;10,10,IF(VLOOKUP($C6,工时汇总!$B$2:$AH$2673,11,0)&gt;=8,5,IF(VLOOKUP($C6,工时汇总!$B$2:$AH$2673,11,0)&lt;8,0))))</f>
        <v>10</v>
      </c>
      <c r="N6" s="24">
        <f ca="1">IF(VLOOKUP($C6,工时汇总!$B$2:$AH$2673,12,0)&gt;15,15,IF(VLOOKUP($C6,工时汇总!$B$2:$AH$2673,12,0)&gt;10,10,IF(VLOOKUP($C6,工时汇总!$B$2:$AH$2673,12,0)&gt;=8,5,IF(VLOOKUP($C6,工时汇总!$B$2:$AH$2673,12,0)&lt;8,0))))</f>
        <v>10</v>
      </c>
      <c r="O6" s="24">
        <f ca="1">IF(VLOOKUP($C6,工时汇总!$B$2:$AH$2673,13,0)&gt;15,15,IF(VLOOKUP($C6,工时汇总!$B$2:$AH$2673,13,0)&gt;10,10,IF(VLOOKUP($C6,工时汇总!$B$2:$AH$2673,13,0)&gt;=8,5,IF(VLOOKUP($C6,工时汇总!$B$2:$AH$2673,13,0)&lt;8,0))))</f>
        <v>10</v>
      </c>
      <c r="P6" s="24">
        <f ca="1">IF(VLOOKUP($C6,工时汇总!$B$2:$AH$2673,14,0)&gt;15,15,IF(VLOOKUP($C6,工时汇总!$B$2:$AH$2673,14,0)&gt;10,10,IF(VLOOKUP($C6,工时汇总!$B$2:$AH$2673,14,0)&gt;=8,5,IF(VLOOKUP($C6,工时汇总!$B$2:$AH$2673,14,0)&lt;8,0))))</f>
        <v>10</v>
      </c>
      <c r="Q6" s="24">
        <f ca="1">IF(VLOOKUP($C6,工时汇总!$B$2:$AH$2673,15,0)&gt;15,15,IF(VLOOKUP($C6,工时汇总!$B$2:$AH$2673,15,0)&gt;10,10,IF(VLOOKUP($C6,工时汇总!$B$2:$AH$2673,15,0)&gt;=8,5,IF(VLOOKUP($C6,工时汇总!$B$2:$AH$2673,15,0)&lt;8,0))))</f>
        <v>10</v>
      </c>
      <c r="R6" s="24">
        <f ca="1">IF(VLOOKUP($C6,工时汇总!$B$2:$AH$2673,16,0)&gt;15,15,IF(VLOOKUP($C6,工时汇总!$B$2:$AH$2673,16,0)&gt;10,10,IF(VLOOKUP($C6,工时汇总!$B$2:$AH$2673,16,0)&gt;=8,5,IF(VLOOKUP($C6,工时汇总!$B$2:$AH$2673,16,0)&lt;8,0))))</f>
        <v>10</v>
      </c>
      <c r="S6" s="24">
        <f ca="1">IF(VLOOKUP($C6,工时汇总!$B$2:$AH$2673,17,0)&gt;15,15,IF(VLOOKUP($C6,工时汇总!$B$2:$AH$2673,17,0)&gt;10,10,IF(VLOOKUP($C6,工时汇总!$B$2:$AH$2673,17,0)&gt;=8,5,IF(VLOOKUP($C6,工时汇总!$B$2:$AH$2673,17,0)&lt;8,0))))</f>
        <v>10</v>
      </c>
      <c r="T6" s="24">
        <f ca="1">IF(VLOOKUP($C6,工时汇总!$B$2:$AH$2673,18,0)&gt;15,15,IF(VLOOKUP($C6,工时汇总!$B$2:$AH$2673,18,0)&gt;10,10,IF(VLOOKUP($C6,工时汇总!$B$2:$AH$2673,18,0)&gt;=8,5,IF(VLOOKUP($C6,工时汇总!$B$2:$AH$2673,18,0)&lt;8,0))))</f>
        <v>10</v>
      </c>
      <c r="U6" s="24">
        <f ca="1">IF(VLOOKUP($C6,工时汇总!$B$2:$AH$2673,19,0)&gt;15,15,IF(VLOOKUP($C6,工时汇总!$B$2:$AH$2673,19,0)&gt;10,10,IF(VLOOKUP($C6,工时汇总!$B$2:$AH$2673,19,0)&gt;=8,5,IF(VLOOKUP($C6,工时汇总!$B$2:$AH$2673,19,0)&lt;8,0))))</f>
        <v>10</v>
      </c>
      <c r="V6" s="24">
        <f ca="1">IF(VLOOKUP($C6,工时汇总!$B$2:$AH$2673,20,0)&gt;15,15,IF(VLOOKUP($C6,工时汇总!$B$2:$AH$2673,20,0)&gt;10,10,IF(VLOOKUP($C6,工时汇总!$B$2:$AH$2673,20,0)&gt;=8,5,IF(VLOOKUP($C6,工时汇总!$B$2:$AH$2673,20,0)&lt;8,0))))</f>
        <v>10</v>
      </c>
      <c r="W6" s="24">
        <f ca="1">IF(VLOOKUP($C6,工时汇总!$B$2:$AH$2673,21,0)&gt;15,15,IF(VLOOKUP($C6,工时汇总!$B$2:$AH$2673,21,0)&gt;10,10,IF(VLOOKUP($C6,工时汇总!$B$2:$AH$2673,21,0)&gt;=8,5,IF(VLOOKUP($C6,工时汇总!$B$2:$AH$2673,21,0)&lt;8,0))))</f>
        <v>10</v>
      </c>
      <c r="X6" s="24">
        <f ca="1">IF(VLOOKUP($C6,工时汇总!$B$2:$AH$2673,22,0)&gt;15,15,IF(VLOOKUP($C6,工时汇总!$B$2:$AH$2673,22,0)&gt;10,10,IF(VLOOKUP($C6,工时汇总!$B$2:$AH$2673,22,0)&gt;=8,5,IF(VLOOKUP($C6,工时汇总!$B$2:$AH$2673,22,0)&lt;8,0))))</f>
        <v>10</v>
      </c>
      <c r="Y6" s="24">
        <f ca="1">IF(VLOOKUP($C6,工时汇总!$B$2:$AH$2673,23,0)&gt;15,15,IF(VLOOKUP($C6,工时汇总!$B$2:$AH$2673,23,0)&gt;10,10,IF(VLOOKUP($C6,工时汇总!$B$2:$AH$2673,23,0)&gt;=8,5,IF(VLOOKUP($C6,工时汇总!$B$2:$AH$2673,23,0)&lt;8,0))))</f>
        <v>5</v>
      </c>
      <c r="Z6" s="24">
        <f ca="1">IF(VLOOKUP($C6,工时汇总!$B$2:$AH$2673,24,0)&gt;15,15,IF(VLOOKUP($C6,工时汇总!$B$2:$AH$2673,24,0)&gt;10,10,IF(VLOOKUP($C6,工时汇总!$B$2:$AH$2673,24,0)&gt;=8,5,IF(VLOOKUP($C6,工时汇总!$B$2:$AH$2673,24,0)&lt;8,0))))</f>
        <v>10</v>
      </c>
      <c r="AA6" s="24">
        <f ca="1">IF(VLOOKUP($C6,工时汇总!$B$2:$AH$2673,25,0)&gt;15,15,IF(VLOOKUP($C6,工时汇总!$B$2:$AH$2673,25,0)&gt;10,10,IF(VLOOKUP($C6,工时汇总!$B$2:$AH$2673,25,0)&gt;=8,5,IF(VLOOKUP($C6,工时汇总!$B$2:$AH$2673,25,0)&lt;8,0))))</f>
        <v>10</v>
      </c>
      <c r="AB6" s="24">
        <f ca="1">IF(VLOOKUP($C6,工时汇总!$B$2:$AH$2673,26,0)&gt;15,15,IF(VLOOKUP($C6,工时汇总!$B$2:$AH$2673,26,0)&gt;10,10,IF(VLOOKUP($C6,工时汇总!$B$2:$AH$2673,26,0)&gt;=8,5,IF(VLOOKUP($C6,工时汇总!$B$2:$AH$2673,26,0)&lt;8,0))))</f>
        <v>10</v>
      </c>
      <c r="AC6" s="24">
        <f ca="1">IF(VLOOKUP($C6,工时汇总!$B$2:$AH$2673,27,0)&gt;15,15,IF(VLOOKUP($C6,工时汇总!$B$2:$AH$2673,27,0)&gt;10,10,IF(VLOOKUP($C6,工时汇总!$B$2:$AH$2673,27,0)&gt;=8,5,IF(VLOOKUP($C6,工时汇总!$B$2:$AH$2673,27,0)&lt;8,0))))</f>
        <v>10</v>
      </c>
      <c r="AD6" s="24">
        <f ca="1">IF(VLOOKUP($C6,工时汇总!$B$2:$AH$2673,28,0)&gt;15,15,IF(VLOOKUP($C6,工时汇总!$B$2:$AH$2673,28,0)&gt;10,10,IF(VLOOKUP($C6,工时汇总!$B$2:$AH$2673,28,0)&gt;=8,5,IF(VLOOKUP($C6,工时汇总!$B$2:$AH$2673,28,0)&lt;8,0))))</f>
        <v>10</v>
      </c>
      <c r="AE6" s="24">
        <f ca="1">IF(VLOOKUP($C6,工时汇总!$B$2:$AH$2673,29,0)&gt;15,15,IF(VLOOKUP($C6,工时汇总!$B$2:$AH$2673,29,0)&gt;10,10,IF(VLOOKUP($C6,工时汇总!$B$2:$AH$2673,29,0)&gt;=8,5,IF(VLOOKUP($C6,工时汇总!$B$2:$AH$2673,29,0)&lt;8,0))))</f>
        <v>10</v>
      </c>
      <c r="AF6" s="24">
        <f ca="1">IF(VLOOKUP($C6,工时汇总!$B$2:$AH$2673,30,0)&gt;15,15,IF(VLOOKUP($C6,工时汇总!$B$2:$AH$2673,30,0)&gt;10,10,IF(VLOOKUP($C6,工时汇总!$B$2:$AH$2673,30,0)&gt;=8,5,IF(VLOOKUP($C6,工时汇总!$B$2:$AH$2673,30,0)&lt;8,0))))</f>
        <v>10</v>
      </c>
      <c r="AG6" s="24">
        <f ca="1">IF(VLOOKUP($C6,工时汇总!$B$2:$AH$2673,31,0)&gt;15,15,IF(VLOOKUP($C6,工时汇总!$B$2:$AH$2673,31,0)&gt;10,10,IF(VLOOKUP($C6,工时汇总!$B$2:$AH$2673,31,0)&gt;=8,5,IF(VLOOKUP($C6,工时汇总!$B$2:$AH$2673,31,0)&lt;8,0))))</f>
        <v>10</v>
      </c>
      <c r="AH6" s="24">
        <f ca="1">IF(VLOOKUP($C6,工时汇总!$B$2:$AH$2673,32,0)&gt;15,15,IF(VLOOKUP($C6,工时汇总!$B$2:$AH$2673,32,0)&gt;10,10,IF(VLOOKUP($C6,工时汇总!$B$2:$AH$2673,32,0)&gt;=8,5,IF(VLOOKUP($C6,工时汇总!$B$2:$AH$2673,32,0)&lt;8,0))))</f>
        <v>10</v>
      </c>
      <c r="AI6" s="24">
        <f ca="1">IF(VLOOKUP($C6,工时汇总!$B$2:$AH$2673,33,0)&gt;15,15,IF(VLOOKUP($C6,工时汇总!$B$2:$AH$2673,33,0)&gt;10,10,IF(VLOOKUP($C6,工时汇总!$B$2:$AH$2673,33,0)&gt;=8,5,IF(VLOOKUP($C6,工时汇总!$B$2:$AH$2673,33,0)&lt;8,0))))</f>
        <v>10</v>
      </c>
    </row>
    <row r="7" spans="1:35" ht="19.5" customHeight="1" x14ac:dyDescent="0.25">
      <c r="A7" s="22" t="s">
        <v>403</v>
      </c>
      <c r="B7" s="55" t="s">
        <v>51</v>
      </c>
      <c r="C7" s="55" t="s">
        <v>47</v>
      </c>
      <c r="D7" s="23">
        <f t="shared" ca="1" si="0"/>
        <v>220</v>
      </c>
      <c r="E7" s="24">
        <f ca="1">IF(VLOOKUP($C7,工时汇总!$B$2:$AH$2673,3,0)&gt;15,15,IF(VLOOKUP($C7,工时汇总!$B$2:$AH$2673,3,0)&gt;10,10,IF(VLOOKUP($C7,工时汇总!$B$2:$AH$2673,3,0)&gt;=8,5,IF(VLOOKUP($C7,工时汇总!$B$2:$AH$2673,3,0)&lt;8,0))))</f>
        <v>0</v>
      </c>
      <c r="F7" s="24">
        <f ca="1">IF(VLOOKUP($C7,工时汇总!$B$2:$AH$2673,4,0)&gt;15,15,IF(VLOOKUP($C7,工时汇总!$B$2:$AH$2673,4,0)&gt;10,10,IF(VLOOKUP($C7,工时汇总!$B$2:$AH$2673,4,0)&gt;=8,5,IF(VLOOKUP($C7,工时汇总!$B$2:$AH$2673,4,0)&lt;8,0))))</f>
        <v>10</v>
      </c>
      <c r="G7" s="24">
        <f ca="1">IF(VLOOKUP($C7,工时汇总!$B$2:$AH$2673,5,0)&gt;15,15,IF(VLOOKUP($C7,工时汇总!$B$2:$AH$2673,5,0)&gt;10,10,IF(VLOOKUP($C7,工时汇总!$B$2:$AH$2673,5,0)&gt;=8,5,IF(VLOOKUP($C7,工时汇总!$B$2:$AH$2673,5,0)&lt;8,0))))</f>
        <v>10</v>
      </c>
      <c r="H7" s="24">
        <f ca="1">IF(VLOOKUP($C7,工时汇总!$B$2:$AH$2673,6,0)&gt;15,15,IF(VLOOKUP($C7,工时汇总!$B$2:$AH$2673,6,0)&gt;10,10,IF(VLOOKUP($C7,工时汇总!$B$2:$AH$2673,6,0)&gt;=8,5,IF(VLOOKUP($C7,工时汇总!$B$2:$AH$2673,6,0)&lt;8,0))))</f>
        <v>10</v>
      </c>
      <c r="I7" s="24">
        <f ca="1">IF(VLOOKUP($C7,工时汇总!$B$2:$AH$2673,7,0)&gt;15,15,IF(VLOOKUP($C7,工时汇总!$B$2:$AH$2673,7,0)&gt;10,10,IF(VLOOKUP($C7,工时汇总!$B$2:$AH$2673,7,0)&gt;=8,5,IF(VLOOKUP($C7,工时汇总!$B$2:$AH$2673,7,0)&lt;8,0))))</f>
        <v>10</v>
      </c>
      <c r="J7" s="24">
        <f ca="1">IF(VLOOKUP($C7,工时汇总!$B$2:$AH$2673,8,0)&gt;15,15,IF(VLOOKUP($C7,工时汇总!$B$2:$AH$2673,8,0)&gt;10,10,IF(VLOOKUP($C7,工时汇总!$B$2:$AH$2673,8,0)&gt;=8,5,IF(VLOOKUP($C7,工时汇总!$B$2:$AH$2673,8,0)&lt;8,0))))</f>
        <v>10</v>
      </c>
      <c r="K7" s="24">
        <f ca="1">IF(VLOOKUP($C7,工时汇总!$B$2:$AH$2673,9,0)&gt;15,15,IF(VLOOKUP($C7,工时汇总!$B$2:$AH$2673,9,0)&gt;10,10,IF(VLOOKUP($C7,工时汇总!$B$2:$AH$2673,9,0)&gt;=8,5,IF(VLOOKUP($C7,工时汇总!$B$2:$AH$2673,9,0)&lt;8,0))))</f>
        <v>5</v>
      </c>
      <c r="L7" s="24">
        <f ca="1">IF(VLOOKUP($C7,工时汇总!$B$2:$AH$2673,10,0)&gt;15,15,IF(VLOOKUP($C7,工时汇总!$B$2:$AH$2673,10,0)&gt;10,10,IF(VLOOKUP($C7,工时汇总!$B$2:$AH$2673,10,0)&gt;=8,5,IF(VLOOKUP($C7,工时汇总!$B$2:$AH$2673,10,0)&lt;8,0))))</f>
        <v>10</v>
      </c>
      <c r="M7" s="24">
        <f ca="1">IF(VLOOKUP($C7,工时汇总!$B$2:$AH$2673,11,0)&gt;15,15,IF(VLOOKUP($C7,工时汇总!$B$2:$AH$2673,11,0)&gt;10,10,IF(VLOOKUP($C7,工时汇总!$B$2:$AH$2673,11,0)&gt;=8,5,IF(VLOOKUP($C7,工时汇总!$B$2:$AH$2673,11,0)&lt;8,0))))</f>
        <v>10</v>
      </c>
      <c r="N7" s="24">
        <f ca="1">IF(VLOOKUP($C7,工时汇总!$B$2:$AH$2673,12,0)&gt;15,15,IF(VLOOKUP($C7,工时汇总!$B$2:$AH$2673,12,0)&gt;10,10,IF(VLOOKUP($C7,工时汇总!$B$2:$AH$2673,12,0)&gt;=8,5,IF(VLOOKUP($C7,工时汇总!$B$2:$AH$2673,12,0)&lt;8,0))))</f>
        <v>10</v>
      </c>
      <c r="O7" s="24">
        <f ca="1">IF(VLOOKUP($C7,工时汇总!$B$2:$AH$2673,13,0)&gt;15,15,IF(VLOOKUP($C7,工时汇总!$B$2:$AH$2673,13,0)&gt;10,10,IF(VLOOKUP($C7,工时汇总!$B$2:$AH$2673,13,0)&gt;=8,5,IF(VLOOKUP($C7,工时汇总!$B$2:$AH$2673,13,0)&lt;8,0))))</f>
        <v>10</v>
      </c>
      <c r="P7" s="24">
        <f ca="1">IF(VLOOKUP($C7,工时汇总!$B$2:$AH$2673,14,0)&gt;15,15,IF(VLOOKUP($C7,工时汇总!$B$2:$AH$2673,14,0)&gt;10,10,IF(VLOOKUP($C7,工时汇总!$B$2:$AH$2673,14,0)&gt;=8,5,IF(VLOOKUP($C7,工时汇总!$B$2:$AH$2673,14,0)&lt;8,0))))</f>
        <v>10</v>
      </c>
      <c r="Q7" s="24">
        <f ca="1">IF(VLOOKUP($C7,工时汇总!$B$2:$AH$2673,15,0)&gt;15,15,IF(VLOOKUP($C7,工时汇总!$B$2:$AH$2673,15,0)&gt;10,10,IF(VLOOKUP($C7,工时汇总!$B$2:$AH$2673,15,0)&gt;=8,5,IF(VLOOKUP($C7,工时汇总!$B$2:$AH$2673,15,0)&lt;8,0))))</f>
        <v>10</v>
      </c>
      <c r="R7" s="24">
        <f ca="1">IF(VLOOKUP($C7,工时汇总!$B$2:$AH$2673,16,0)&gt;15,15,IF(VLOOKUP($C7,工时汇总!$B$2:$AH$2673,16,0)&gt;10,10,IF(VLOOKUP($C7,工时汇总!$B$2:$AH$2673,16,0)&gt;=8,5,IF(VLOOKUP($C7,工时汇总!$B$2:$AH$2673,16,0)&lt;8,0))))</f>
        <v>5</v>
      </c>
      <c r="S7" s="24">
        <f ca="1">IF(VLOOKUP($C7,工时汇总!$B$2:$AH$2673,17,0)&gt;15,15,IF(VLOOKUP($C7,工时汇总!$B$2:$AH$2673,17,0)&gt;10,10,IF(VLOOKUP($C7,工时汇总!$B$2:$AH$2673,17,0)&gt;=8,5,IF(VLOOKUP($C7,工时汇总!$B$2:$AH$2673,17,0)&lt;8,0))))</f>
        <v>0</v>
      </c>
      <c r="T7" s="24">
        <f ca="1">IF(VLOOKUP($C7,工时汇总!$B$2:$AH$2673,18,0)&gt;15,15,IF(VLOOKUP($C7,工时汇总!$B$2:$AH$2673,18,0)&gt;10,10,IF(VLOOKUP($C7,工时汇总!$B$2:$AH$2673,18,0)&gt;=8,5,IF(VLOOKUP($C7,工时汇总!$B$2:$AH$2673,18,0)&lt;8,0))))</f>
        <v>0</v>
      </c>
      <c r="U7" s="24">
        <f ca="1">IF(VLOOKUP($C7,工时汇总!$B$2:$AH$2673,19,0)&gt;15,15,IF(VLOOKUP($C7,工时汇总!$B$2:$AH$2673,19,0)&gt;10,10,IF(VLOOKUP($C7,工时汇总!$B$2:$AH$2673,19,0)&gt;=8,5,IF(VLOOKUP($C7,工时汇总!$B$2:$AH$2673,19,0)&lt;8,0))))</f>
        <v>0</v>
      </c>
      <c r="V7" s="24">
        <f ca="1">IF(VLOOKUP($C7,工时汇总!$B$2:$AH$2673,20,0)&gt;15,15,IF(VLOOKUP($C7,工时汇总!$B$2:$AH$2673,20,0)&gt;10,10,IF(VLOOKUP($C7,工时汇总!$B$2:$AH$2673,20,0)&gt;=8,5,IF(VLOOKUP($C7,工时汇总!$B$2:$AH$2673,20,0)&lt;8,0))))</f>
        <v>0</v>
      </c>
      <c r="W7" s="24">
        <f ca="1">IF(VLOOKUP($C7,工时汇总!$B$2:$AH$2673,21,0)&gt;15,15,IF(VLOOKUP($C7,工时汇总!$B$2:$AH$2673,21,0)&gt;10,10,IF(VLOOKUP($C7,工时汇总!$B$2:$AH$2673,21,0)&gt;=8,5,IF(VLOOKUP($C7,工时汇总!$B$2:$AH$2673,21,0)&lt;8,0))))</f>
        <v>0</v>
      </c>
      <c r="X7" s="24">
        <f ca="1">IF(VLOOKUP($C7,工时汇总!$B$2:$AH$2673,22,0)&gt;15,15,IF(VLOOKUP($C7,工时汇总!$B$2:$AH$2673,22,0)&gt;10,10,IF(VLOOKUP($C7,工时汇总!$B$2:$AH$2673,22,0)&gt;=8,5,IF(VLOOKUP($C7,工时汇总!$B$2:$AH$2673,22,0)&lt;8,0))))</f>
        <v>0</v>
      </c>
      <c r="Y7" s="24">
        <f ca="1">IF(VLOOKUP($C7,工时汇总!$B$2:$AH$2673,23,0)&gt;15,15,IF(VLOOKUP($C7,工时汇总!$B$2:$AH$2673,23,0)&gt;10,10,IF(VLOOKUP($C7,工时汇总!$B$2:$AH$2673,23,0)&gt;=8,5,IF(VLOOKUP($C7,工时汇总!$B$2:$AH$2673,23,0)&lt;8,0))))</f>
        <v>0</v>
      </c>
      <c r="Z7" s="24">
        <f ca="1">IF(VLOOKUP($C7,工时汇总!$B$2:$AH$2673,24,0)&gt;15,15,IF(VLOOKUP($C7,工时汇总!$B$2:$AH$2673,24,0)&gt;10,10,IF(VLOOKUP($C7,工时汇总!$B$2:$AH$2673,24,0)&gt;=8,5,IF(VLOOKUP($C7,工时汇总!$B$2:$AH$2673,24,0)&lt;8,0))))</f>
        <v>10</v>
      </c>
      <c r="AA7" s="24">
        <f ca="1">IF(VLOOKUP($C7,工时汇总!$B$2:$AH$2673,25,0)&gt;15,15,IF(VLOOKUP($C7,工时汇总!$B$2:$AH$2673,25,0)&gt;10,10,IF(VLOOKUP($C7,工时汇总!$B$2:$AH$2673,25,0)&gt;=8,5,IF(VLOOKUP($C7,工时汇总!$B$2:$AH$2673,25,0)&lt;8,0))))</f>
        <v>10</v>
      </c>
      <c r="AB7" s="24">
        <f ca="1">IF(VLOOKUP($C7,工时汇总!$B$2:$AH$2673,26,0)&gt;15,15,IF(VLOOKUP($C7,工时汇总!$B$2:$AH$2673,26,0)&gt;10,10,IF(VLOOKUP($C7,工时汇总!$B$2:$AH$2673,26,0)&gt;=8,5,IF(VLOOKUP($C7,工时汇总!$B$2:$AH$2673,26,0)&lt;8,0))))</f>
        <v>10</v>
      </c>
      <c r="AC7" s="24">
        <f ca="1">IF(VLOOKUP($C7,工时汇总!$B$2:$AH$2673,27,0)&gt;15,15,IF(VLOOKUP($C7,工时汇总!$B$2:$AH$2673,27,0)&gt;10,10,IF(VLOOKUP($C7,工时汇总!$B$2:$AH$2673,27,0)&gt;=8,5,IF(VLOOKUP($C7,工时汇总!$B$2:$AH$2673,27,0)&lt;8,0))))</f>
        <v>10</v>
      </c>
      <c r="AD7" s="24">
        <f ca="1">IF(VLOOKUP($C7,工时汇总!$B$2:$AH$2673,28,0)&gt;15,15,IF(VLOOKUP($C7,工时汇总!$B$2:$AH$2673,28,0)&gt;10,10,IF(VLOOKUP($C7,工时汇总!$B$2:$AH$2673,28,0)&gt;=8,5,IF(VLOOKUP($C7,工时汇总!$B$2:$AH$2673,28,0)&lt;8,0))))</f>
        <v>10</v>
      </c>
      <c r="AE7" s="24">
        <f ca="1">IF(VLOOKUP($C7,工时汇总!$B$2:$AH$2673,29,0)&gt;15,15,IF(VLOOKUP($C7,工时汇总!$B$2:$AH$2673,29,0)&gt;10,10,IF(VLOOKUP($C7,工时汇总!$B$2:$AH$2673,29,0)&gt;=8,5,IF(VLOOKUP($C7,工时汇总!$B$2:$AH$2673,29,0)&lt;8,0))))</f>
        <v>10</v>
      </c>
      <c r="AF7" s="24">
        <f ca="1">IF(VLOOKUP($C7,工时汇总!$B$2:$AH$2673,30,0)&gt;15,15,IF(VLOOKUP($C7,工时汇总!$B$2:$AH$2673,30,0)&gt;10,10,IF(VLOOKUP($C7,工时汇总!$B$2:$AH$2673,30,0)&gt;=8,5,IF(VLOOKUP($C7,工时汇总!$B$2:$AH$2673,30,0)&lt;8,0))))</f>
        <v>10</v>
      </c>
      <c r="AG7" s="24">
        <f ca="1">IF(VLOOKUP($C7,工时汇总!$B$2:$AH$2673,31,0)&gt;15,15,IF(VLOOKUP($C7,工时汇总!$B$2:$AH$2673,31,0)&gt;10,10,IF(VLOOKUP($C7,工时汇总!$B$2:$AH$2673,31,0)&gt;=8,5,IF(VLOOKUP($C7,工时汇总!$B$2:$AH$2673,31,0)&lt;8,0))))</f>
        <v>10</v>
      </c>
      <c r="AH7" s="24">
        <f ca="1">IF(VLOOKUP($C7,工时汇总!$B$2:$AH$2673,32,0)&gt;15,15,IF(VLOOKUP($C7,工时汇总!$B$2:$AH$2673,32,0)&gt;10,10,IF(VLOOKUP($C7,工时汇总!$B$2:$AH$2673,32,0)&gt;=8,5,IF(VLOOKUP($C7,工时汇总!$B$2:$AH$2673,32,0)&lt;8,0))))</f>
        <v>10</v>
      </c>
      <c r="AI7" s="24">
        <f ca="1">IF(VLOOKUP($C7,工时汇总!$B$2:$AH$2673,33,0)&gt;15,15,IF(VLOOKUP($C7,工时汇总!$B$2:$AH$2673,33,0)&gt;10,10,IF(VLOOKUP($C7,工时汇总!$B$2:$AH$2673,33,0)&gt;=8,5,IF(VLOOKUP($C7,工时汇总!$B$2:$AH$2673,33,0)&lt;8,0))))</f>
        <v>10</v>
      </c>
    </row>
    <row r="8" spans="1:35" ht="19.5" customHeight="1" x14ac:dyDescent="0.25">
      <c r="A8" s="22" t="s">
        <v>403</v>
      </c>
      <c r="B8" s="55" t="s">
        <v>52</v>
      </c>
      <c r="C8" s="55" t="s">
        <v>48</v>
      </c>
      <c r="D8" s="23">
        <f t="shared" ca="1" si="0"/>
        <v>295</v>
      </c>
      <c r="E8" s="24">
        <f ca="1">IF(VLOOKUP($C8,工时汇总!$B$2:$AH$2673,3,0)&gt;15,15,IF(VLOOKUP($C8,工时汇总!$B$2:$AH$2673,3,0)&gt;10,10,IF(VLOOKUP($C8,工时汇总!$B$2:$AH$2673,3,0)&gt;=8,5,IF(VLOOKUP($C8,工时汇总!$B$2:$AH$2673,3,0)&lt;8,0))))</f>
        <v>0</v>
      </c>
      <c r="F8" s="24">
        <f ca="1">IF(VLOOKUP($C8,工时汇总!$B$2:$AH$2673,4,0)&gt;15,15,IF(VLOOKUP($C8,工时汇总!$B$2:$AH$2673,4,0)&gt;10,10,IF(VLOOKUP($C8,工时汇总!$B$2:$AH$2673,4,0)&gt;=8,5,IF(VLOOKUP($C8,工时汇总!$B$2:$AH$2673,4,0)&lt;8,0))))</f>
        <v>10</v>
      </c>
      <c r="G8" s="24">
        <f ca="1">IF(VLOOKUP($C8,工时汇总!$B$2:$AH$2673,5,0)&gt;15,15,IF(VLOOKUP($C8,工时汇总!$B$2:$AH$2673,5,0)&gt;10,10,IF(VLOOKUP($C8,工时汇总!$B$2:$AH$2673,5,0)&gt;=8,5,IF(VLOOKUP($C8,工时汇总!$B$2:$AH$2673,5,0)&lt;8,0))))</f>
        <v>10</v>
      </c>
      <c r="H8" s="24">
        <f ca="1">IF(VLOOKUP($C8,工时汇总!$B$2:$AH$2673,6,0)&gt;15,15,IF(VLOOKUP($C8,工时汇总!$B$2:$AH$2673,6,0)&gt;10,10,IF(VLOOKUP($C8,工时汇总!$B$2:$AH$2673,6,0)&gt;=8,5,IF(VLOOKUP($C8,工时汇总!$B$2:$AH$2673,6,0)&lt;8,0))))</f>
        <v>10</v>
      </c>
      <c r="I8" s="24">
        <f ca="1">IF(VLOOKUP($C8,工时汇总!$B$2:$AH$2673,7,0)&gt;15,15,IF(VLOOKUP($C8,工时汇总!$B$2:$AH$2673,7,0)&gt;10,10,IF(VLOOKUP($C8,工时汇总!$B$2:$AH$2673,7,0)&gt;=8,5,IF(VLOOKUP($C8,工时汇总!$B$2:$AH$2673,7,0)&lt;8,0))))</f>
        <v>10</v>
      </c>
      <c r="J8" s="24">
        <f ca="1">IF(VLOOKUP($C8,工时汇总!$B$2:$AH$2673,8,0)&gt;15,15,IF(VLOOKUP($C8,工时汇总!$B$2:$AH$2673,8,0)&gt;10,10,IF(VLOOKUP($C8,工时汇总!$B$2:$AH$2673,8,0)&gt;=8,5,IF(VLOOKUP($C8,工时汇总!$B$2:$AH$2673,8,0)&lt;8,0))))</f>
        <v>10</v>
      </c>
      <c r="K8" s="24">
        <f ca="1">IF(VLOOKUP($C8,工时汇总!$B$2:$AH$2673,9,0)&gt;15,15,IF(VLOOKUP($C8,工时汇总!$B$2:$AH$2673,9,0)&gt;10,10,IF(VLOOKUP($C8,工时汇总!$B$2:$AH$2673,9,0)&gt;=8,5,IF(VLOOKUP($C8,工时汇总!$B$2:$AH$2673,9,0)&lt;8,0))))</f>
        <v>5</v>
      </c>
      <c r="L8" s="24">
        <f ca="1">IF(VLOOKUP($C8,工时汇总!$B$2:$AH$2673,10,0)&gt;15,15,IF(VLOOKUP($C8,工时汇总!$B$2:$AH$2673,10,0)&gt;10,10,IF(VLOOKUP($C8,工时汇总!$B$2:$AH$2673,10,0)&gt;=8,5,IF(VLOOKUP($C8,工时汇总!$B$2:$AH$2673,10,0)&lt;8,0))))</f>
        <v>10</v>
      </c>
      <c r="M8" s="24">
        <f ca="1">IF(VLOOKUP($C8,工时汇总!$B$2:$AH$2673,11,0)&gt;15,15,IF(VLOOKUP($C8,工时汇总!$B$2:$AH$2673,11,0)&gt;10,10,IF(VLOOKUP($C8,工时汇总!$B$2:$AH$2673,11,0)&gt;=8,5,IF(VLOOKUP($C8,工时汇总!$B$2:$AH$2673,11,0)&lt;8,0))))</f>
        <v>10</v>
      </c>
      <c r="N8" s="24">
        <f ca="1">IF(VLOOKUP($C8,工时汇总!$B$2:$AH$2673,12,0)&gt;15,15,IF(VLOOKUP($C8,工时汇总!$B$2:$AH$2673,12,0)&gt;10,10,IF(VLOOKUP($C8,工时汇总!$B$2:$AH$2673,12,0)&gt;=8,5,IF(VLOOKUP($C8,工时汇总!$B$2:$AH$2673,12,0)&lt;8,0))))</f>
        <v>10</v>
      </c>
      <c r="O8" s="24">
        <f ca="1">IF(VLOOKUP($C8,工时汇总!$B$2:$AH$2673,13,0)&gt;15,15,IF(VLOOKUP($C8,工时汇总!$B$2:$AH$2673,13,0)&gt;10,10,IF(VLOOKUP($C8,工时汇总!$B$2:$AH$2673,13,0)&gt;=8,5,IF(VLOOKUP($C8,工时汇总!$B$2:$AH$2673,13,0)&lt;8,0))))</f>
        <v>10</v>
      </c>
      <c r="P8" s="24">
        <f ca="1">IF(VLOOKUP($C8,工时汇总!$B$2:$AH$2673,14,0)&gt;15,15,IF(VLOOKUP($C8,工时汇总!$B$2:$AH$2673,14,0)&gt;10,10,IF(VLOOKUP($C8,工时汇总!$B$2:$AH$2673,14,0)&gt;=8,5,IF(VLOOKUP($C8,工时汇总!$B$2:$AH$2673,14,0)&lt;8,0))))</f>
        <v>10</v>
      </c>
      <c r="Q8" s="24">
        <f ca="1">IF(VLOOKUP($C8,工时汇总!$B$2:$AH$2673,15,0)&gt;15,15,IF(VLOOKUP($C8,工时汇总!$B$2:$AH$2673,15,0)&gt;10,10,IF(VLOOKUP($C8,工时汇总!$B$2:$AH$2673,15,0)&gt;=8,5,IF(VLOOKUP($C8,工时汇总!$B$2:$AH$2673,15,0)&lt;8,0))))</f>
        <v>10</v>
      </c>
      <c r="R8" s="24">
        <f ca="1">IF(VLOOKUP($C8,工时汇总!$B$2:$AH$2673,16,0)&gt;15,15,IF(VLOOKUP($C8,工时汇总!$B$2:$AH$2673,16,0)&gt;10,10,IF(VLOOKUP($C8,工时汇总!$B$2:$AH$2673,16,0)&gt;=8,5,IF(VLOOKUP($C8,工时汇总!$B$2:$AH$2673,16,0)&lt;8,0))))</f>
        <v>10</v>
      </c>
      <c r="S8" s="24">
        <f ca="1">IF(VLOOKUP($C8,工时汇总!$B$2:$AH$2673,17,0)&gt;15,15,IF(VLOOKUP($C8,工时汇总!$B$2:$AH$2673,17,0)&gt;10,10,IF(VLOOKUP($C8,工时汇总!$B$2:$AH$2673,17,0)&gt;=8,5,IF(VLOOKUP($C8,工时汇总!$B$2:$AH$2673,17,0)&lt;8,0))))</f>
        <v>10</v>
      </c>
      <c r="T8" s="24">
        <f ca="1">IF(VLOOKUP($C8,工时汇总!$B$2:$AH$2673,18,0)&gt;15,15,IF(VLOOKUP($C8,工时汇总!$B$2:$AH$2673,18,0)&gt;10,10,IF(VLOOKUP($C8,工时汇总!$B$2:$AH$2673,18,0)&gt;=8,5,IF(VLOOKUP($C8,工时汇总!$B$2:$AH$2673,18,0)&lt;8,0))))</f>
        <v>10</v>
      </c>
      <c r="U8" s="24">
        <f ca="1">IF(VLOOKUP($C8,工时汇总!$B$2:$AH$2673,19,0)&gt;15,15,IF(VLOOKUP($C8,工时汇总!$B$2:$AH$2673,19,0)&gt;10,10,IF(VLOOKUP($C8,工时汇总!$B$2:$AH$2673,19,0)&gt;=8,5,IF(VLOOKUP($C8,工时汇总!$B$2:$AH$2673,19,0)&lt;8,0))))</f>
        <v>10</v>
      </c>
      <c r="V8" s="24">
        <f ca="1">IF(VLOOKUP($C8,工时汇总!$B$2:$AH$2673,20,0)&gt;15,15,IF(VLOOKUP($C8,工时汇总!$B$2:$AH$2673,20,0)&gt;10,10,IF(VLOOKUP($C8,工时汇总!$B$2:$AH$2673,20,0)&gt;=8,5,IF(VLOOKUP($C8,工时汇总!$B$2:$AH$2673,20,0)&lt;8,0))))</f>
        <v>10</v>
      </c>
      <c r="W8" s="24">
        <f ca="1">IF(VLOOKUP($C8,工时汇总!$B$2:$AH$2673,21,0)&gt;15,15,IF(VLOOKUP($C8,工时汇总!$B$2:$AH$2673,21,0)&gt;10,10,IF(VLOOKUP($C8,工时汇总!$B$2:$AH$2673,21,0)&gt;=8,5,IF(VLOOKUP($C8,工时汇总!$B$2:$AH$2673,21,0)&lt;8,0))))</f>
        <v>10</v>
      </c>
      <c r="X8" s="24">
        <f ca="1">IF(VLOOKUP($C8,工时汇总!$B$2:$AH$2673,22,0)&gt;15,15,IF(VLOOKUP($C8,工时汇总!$B$2:$AH$2673,22,0)&gt;10,10,IF(VLOOKUP($C8,工时汇总!$B$2:$AH$2673,22,0)&gt;=8,5,IF(VLOOKUP($C8,工时汇总!$B$2:$AH$2673,22,0)&lt;8,0))))</f>
        <v>10</v>
      </c>
      <c r="Y8" s="24">
        <f ca="1">IF(VLOOKUP($C8,工时汇总!$B$2:$AH$2673,23,0)&gt;15,15,IF(VLOOKUP($C8,工时汇总!$B$2:$AH$2673,23,0)&gt;10,10,IF(VLOOKUP($C8,工时汇总!$B$2:$AH$2673,23,0)&gt;=8,5,IF(VLOOKUP($C8,工时汇总!$B$2:$AH$2673,23,0)&lt;8,0))))</f>
        <v>10</v>
      </c>
      <c r="Z8" s="24">
        <f ca="1">IF(VLOOKUP($C8,工时汇总!$B$2:$AH$2673,24,0)&gt;15,15,IF(VLOOKUP($C8,工时汇总!$B$2:$AH$2673,24,0)&gt;10,10,IF(VLOOKUP($C8,工时汇总!$B$2:$AH$2673,24,0)&gt;=8,5,IF(VLOOKUP($C8,工时汇总!$B$2:$AH$2673,24,0)&lt;8,0))))</f>
        <v>10</v>
      </c>
      <c r="AA8" s="24">
        <f ca="1">IF(VLOOKUP($C8,工时汇总!$B$2:$AH$2673,25,0)&gt;15,15,IF(VLOOKUP($C8,工时汇总!$B$2:$AH$2673,25,0)&gt;10,10,IF(VLOOKUP($C8,工时汇总!$B$2:$AH$2673,25,0)&gt;=8,5,IF(VLOOKUP($C8,工时汇总!$B$2:$AH$2673,25,0)&lt;8,0))))</f>
        <v>10</v>
      </c>
      <c r="AB8" s="24">
        <f ca="1">IF(VLOOKUP($C8,工时汇总!$B$2:$AH$2673,26,0)&gt;15,15,IF(VLOOKUP($C8,工时汇总!$B$2:$AH$2673,26,0)&gt;10,10,IF(VLOOKUP($C8,工时汇总!$B$2:$AH$2673,26,0)&gt;=8,5,IF(VLOOKUP($C8,工时汇总!$B$2:$AH$2673,26,0)&lt;8,0))))</f>
        <v>10</v>
      </c>
      <c r="AC8" s="24">
        <f ca="1">IF(VLOOKUP($C8,工时汇总!$B$2:$AH$2673,27,0)&gt;15,15,IF(VLOOKUP($C8,工时汇总!$B$2:$AH$2673,27,0)&gt;10,10,IF(VLOOKUP($C8,工时汇总!$B$2:$AH$2673,27,0)&gt;=8,5,IF(VLOOKUP($C8,工时汇总!$B$2:$AH$2673,27,0)&lt;8,0))))</f>
        <v>10</v>
      </c>
      <c r="AD8" s="24">
        <f ca="1">IF(VLOOKUP($C8,工时汇总!$B$2:$AH$2673,28,0)&gt;15,15,IF(VLOOKUP($C8,工时汇总!$B$2:$AH$2673,28,0)&gt;10,10,IF(VLOOKUP($C8,工时汇总!$B$2:$AH$2673,28,0)&gt;=8,5,IF(VLOOKUP($C8,工时汇总!$B$2:$AH$2673,28,0)&lt;8,0))))</f>
        <v>10</v>
      </c>
      <c r="AE8" s="24">
        <f ca="1">IF(VLOOKUP($C8,工时汇总!$B$2:$AH$2673,29,0)&gt;15,15,IF(VLOOKUP($C8,工时汇总!$B$2:$AH$2673,29,0)&gt;10,10,IF(VLOOKUP($C8,工时汇总!$B$2:$AH$2673,29,0)&gt;=8,5,IF(VLOOKUP($C8,工时汇总!$B$2:$AH$2673,29,0)&lt;8,0))))</f>
        <v>10</v>
      </c>
      <c r="AF8" s="24">
        <f ca="1">IF(VLOOKUP($C8,工时汇总!$B$2:$AH$2673,30,0)&gt;15,15,IF(VLOOKUP($C8,工时汇总!$B$2:$AH$2673,30,0)&gt;10,10,IF(VLOOKUP($C8,工时汇总!$B$2:$AH$2673,30,0)&gt;=8,5,IF(VLOOKUP($C8,工时汇总!$B$2:$AH$2673,30,0)&lt;8,0))))</f>
        <v>10</v>
      </c>
      <c r="AG8" s="24">
        <f ca="1">IF(VLOOKUP($C8,工时汇总!$B$2:$AH$2673,31,0)&gt;15,15,IF(VLOOKUP($C8,工时汇总!$B$2:$AH$2673,31,0)&gt;10,10,IF(VLOOKUP($C8,工时汇总!$B$2:$AH$2673,31,0)&gt;=8,5,IF(VLOOKUP($C8,工时汇总!$B$2:$AH$2673,31,0)&lt;8,0))))</f>
        <v>10</v>
      </c>
      <c r="AH8" s="24">
        <f ca="1">IF(VLOOKUP($C8,工时汇总!$B$2:$AH$2673,32,0)&gt;15,15,IF(VLOOKUP($C8,工时汇总!$B$2:$AH$2673,32,0)&gt;10,10,IF(VLOOKUP($C8,工时汇总!$B$2:$AH$2673,32,0)&gt;=8,5,IF(VLOOKUP($C8,工时汇总!$B$2:$AH$2673,32,0)&lt;8,0))))</f>
        <v>10</v>
      </c>
      <c r="AI8" s="24">
        <f ca="1">IF(VLOOKUP($C8,工时汇总!$B$2:$AH$2673,33,0)&gt;15,15,IF(VLOOKUP($C8,工时汇总!$B$2:$AH$2673,33,0)&gt;10,10,IF(VLOOKUP($C8,工时汇总!$B$2:$AH$2673,33,0)&gt;=8,5,IF(VLOOKUP($C8,工时汇总!$B$2:$AH$2673,33,0)&lt;8,0))))</f>
        <v>10</v>
      </c>
    </row>
    <row r="9" spans="1:35" ht="19.5" customHeight="1" x14ac:dyDescent="0.25">
      <c r="A9" s="22" t="s">
        <v>403</v>
      </c>
      <c r="B9" s="55" t="s">
        <v>53</v>
      </c>
      <c r="C9" s="55" t="s">
        <v>151</v>
      </c>
      <c r="D9" s="23">
        <f t="shared" ca="1" si="0"/>
        <v>155</v>
      </c>
      <c r="E9" s="24">
        <f ca="1">IF(VLOOKUP($C9,工时汇总!$B$2:$AH$2673,3,0)&gt;15,15,IF(VLOOKUP($C9,工时汇总!$B$2:$AH$2673,3,0)&gt;10,10,IF(VLOOKUP($C9,工时汇总!$B$2:$AH$2673,3,0)&gt;=8,5,IF(VLOOKUP($C9,工时汇总!$B$2:$AH$2673,3,0)&lt;8,0))))</f>
        <v>0</v>
      </c>
      <c r="F9" s="24">
        <f ca="1">IF(VLOOKUP($C9,工时汇总!$B$2:$AH$2673,4,0)&gt;15,15,IF(VLOOKUP($C9,工时汇总!$B$2:$AH$2673,4,0)&gt;10,10,IF(VLOOKUP($C9,工时汇总!$B$2:$AH$2673,4,0)&gt;=8,5,IF(VLOOKUP($C9,工时汇总!$B$2:$AH$2673,4,0)&lt;8,0))))</f>
        <v>10</v>
      </c>
      <c r="G9" s="24">
        <f ca="1">IF(VLOOKUP($C9,工时汇总!$B$2:$AH$2673,5,0)&gt;15,15,IF(VLOOKUP($C9,工时汇总!$B$2:$AH$2673,5,0)&gt;10,10,IF(VLOOKUP($C9,工时汇总!$B$2:$AH$2673,5,0)&gt;=8,5,IF(VLOOKUP($C9,工时汇总!$B$2:$AH$2673,5,0)&lt;8,0))))</f>
        <v>5</v>
      </c>
      <c r="H9" s="24">
        <f ca="1">IF(VLOOKUP($C9,工时汇总!$B$2:$AH$2673,6,0)&gt;15,15,IF(VLOOKUP($C9,工时汇总!$B$2:$AH$2673,6,0)&gt;10,10,IF(VLOOKUP($C9,工时汇总!$B$2:$AH$2673,6,0)&gt;=8,5,IF(VLOOKUP($C9,工时汇总!$B$2:$AH$2673,6,0)&lt;8,0))))</f>
        <v>5</v>
      </c>
      <c r="I9" s="24">
        <f ca="1">IF(VLOOKUP($C9,工时汇总!$B$2:$AH$2673,7,0)&gt;15,15,IF(VLOOKUP($C9,工时汇总!$B$2:$AH$2673,7,0)&gt;10,10,IF(VLOOKUP($C9,工时汇总!$B$2:$AH$2673,7,0)&gt;=8,5,IF(VLOOKUP($C9,工时汇总!$B$2:$AH$2673,7,0)&lt;8,0))))</f>
        <v>10</v>
      </c>
      <c r="J9" s="24">
        <f ca="1">IF(VLOOKUP($C9,工时汇总!$B$2:$AH$2673,8,0)&gt;15,15,IF(VLOOKUP($C9,工时汇总!$B$2:$AH$2673,8,0)&gt;10,10,IF(VLOOKUP($C9,工时汇总!$B$2:$AH$2673,8,0)&gt;=8,5,IF(VLOOKUP($C9,工时汇总!$B$2:$AH$2673,8,0)&lt;8,0))))</f>
        <v>10</v>
      </c>
      <c r="K9" s="24">
        <f ca="1">IF(VLOOKUP($C9,工时汇总!$B$2:$AH$2673,9,0)&gt;15,15,IF(VLOOKUP($C9,工时汇总!$B$2:$AH$2673,9,0)&gt;10,10,IF(VLOOKUP($C9,工时汇总!$B$2:$AH$2673,9,0)&gt;=8,5,IF(VLOOKUP($C9,工时汇总!$B$2:$AH$2673,9,0)&lt;8,0))))</f>
        <v>5</v>
      </c>
      <c r="L9" s="24">
        <f ca="1">IF(VLOOKUP($C9,工时汇总!$B$2:$AH$2673,10,0)&gt;15,15,IF(VLOOKUP($C9,工时汇总!$B$2:$AH$2673,10,0)&gt;10,10,IF(VLOOKUP($C9,工时汇总!$B$2:$AH$2673,10,0)&gt;=8,5,IF(VLOOKUP($C9,工时汇总!$B$2:$AH$2673,10,0)&lt;8,0))))</f>
        <v>10</v>
      </c>
      <c r="M9" s="24">
        <f ca="1">IF(VLOOKUP($C9,工时汇总!$B$2:$AH$2673,11,0)&gt;15,15,IF(VLOOKUP($C9,工时汇总!$B$2:$AH$2673,11,0)&gt;10,10,IF(VLOOKUP($C9,工时汇总!$B$2:$AH$2673,11,0)&gt;=8,5,IF(VLOOKUP($C9,工时汇总!$B$2:$AH$2673,11,0)&lt;8,0))))</f>
        <v>10</v>
      </c>
      <c r="N9" s="24">
        <f ca="1">IF(VLOOKUP($C9,工时汇总!$B$2:$AH$2673,12,0)&gt;15,15,IF(VLOOKUP($C9,工时汇总!$B$2:$AH$2673,12,0)&gt;10,10,IF(VLOOKUP($C9,工时汇总!$B$2:$AH$2673,12,0)&gt;=8,5,IF(VLOOKUP($C9,工时汇总!$B$2:$AH$2673,12,0)&lt;8,0))))</f>
        <v>10</v>
      </c>
      <c r="O9" s="24">
        <f ca="1">IF(VLOOKUP($C9,工时汇总!$B$2:$AH$2673,13,0)&gt;15,15,IF(VLOOKUP($C9,工时汇总!$B$2:$AH$2673,13,0)&gt;10,10,IF(VLOOKUP($C9,工时汇总!$B$2:$AH$2673,13,0)&gt;=8,5,IF(VLOOKUP($C9,工时汇总!$B$2:$AH$2673,13,0)&lt;8,0))))</f>
        <v>10</v>
      </c>
      <c r="P9" s="24">
        <f ca="1">IF(VLOOKUP($C9,工时汇总!$B$2:$AH$2673,14,0)&gt;15,15,IF(VLOOKUP($C9,工时汇总!$B$2:$AH$2673,14,0)&gt;10,10,IF(VLOOKUP($C9,工时汇总!$B$2:$AH$2673,14,0)&gt;=8,5,IF(VLOOKUP($C9,工时汇总!$B$2:$AH$2673,14,0)&lt;8,0))))</f>
        <v>10</v>
      </c>
      <c r="Q9" s="24">
        <f ca="1">IF(VLOOKUP($C9,工时汇总!$B$2:$AH$2673,15,0)&gt;15,15,IF(VLOOKUP($C9,工时汇总!$B$2:$AH$2673,15,0)&gt;10,10,IF(VLOOKUP($C9,工时汇总!$B$2:$AH$2673,15,0)&gt;=8,5,IF(VLOOKUP($C9,工时汇总!$B$2:$AH$2673,15,0)&lt;8,0))))</f>
        <v>10</v>
      </c>
      <c r="R9" s="24">
        <f ca="1">IF(VLOOKUP($C9,工时汇总!$B$2:$AH$2673,16,0)&gt;15,15,IF(VLOOKUP($C9,工时汇总!$B$2:$AH$2673,16,0)&gt;10,10,IF(VLOOKUP($C9,工时汇总!$B$2:$AH$2673,16,0)&gt;=8,5,IF(VLOOKUP($C9,工时汇总!$B$2:$AH$2673,16,0)&lt;8,0))))</f>
        <v>5</v>
      </c>
      <c r="S9" s="24">
        <f ca="1">IF(VLOOKUP($C9,工时汇总!$B$2:$AH$2673,17,0)&gt;15,15,IF(VLOOKUP($C9,工时汇总!$B$2:$AH$2673,17,0)&gt;10,10,IF(VLOOKUP($C9,工时汇总!$B$2:$AH$2673,17,0)&gt;=8,5,IF(VLOOKUP($C9,工时汇总!$B$2:$AH$2673,17,0)&lt;8,0))))</f>
        <v>10</v>
      </c>
      <c r="T9" s="24">
        <f ca="1">IF(VLOOKUP($C9,工时汇总!$B$2:$AH$2673,18,0)&gt;15,15,IF(VLOOKUP($C9,工时汇总!$B$2:$AH$2673,18,0)&gt;10,10,IF(VLOOKUP($C9,工时汇总!$B$2:$AH$2673,18,0)&gt;=8,5,IF(VLOOKUP($C9,工时汇总!$B$2:$AH$2673,18,0)&lt;8,0))))</f>
        <v>10</v>
      </c>
      <c r="U9" s="24">
        <f ca="1">IF(VLOOKUP($C9,工时汇总!$B$2:$AH$2673,19,0)&gt;15,15,IF(VLOOKUP($C9,工时汇总!$B$2:$AH$2673,19,0)&gt;10,10,IF(VLOOKUP($C9,工时汇总!$B$2:$AH$2673,19,0)&gt;=8,5,IF(VLOOKUP($C9,工时汇总!$B$2:$AH$2673,19,0)&lt;8,0))))</f>
        <v>10</v>
      </c>
      <c r="V9" s="24">
        <f ca="1">IF(VLOOKUP($C9,工时汇总!$B$2:$AH$2673,20,0)&gt;15,15,IF(VLOOKUP($C9,工时汇总!$B$2:$AH$2673,20,0)&gt;10,10,IF(VLOOKUP($C9,工时汇总!$B$2:$AH$2673,20,0)&gt;=8,5,IF(VLOOKUP($C9,工时汇总!$B$2:$AH$2673,20,0)&lt;8,0))))</f>
        <v>10</v>
      </c>
      <c r="W9" s="24">
        <f ca="1">IF(VLOOKUP($C9,工时汇总!$B$2:$AH$2673,21,0)&gt;15,15,IF(VLOOKUP($C9,工时汇总!$B$2:$AH$2673,21,0)&gt;10,10,IF(VLOOKUP($C9,工时汇总!$B$2:$AH$2673,21,0)&gt;=8,5,IF(VLOOKUP($C9,工时汇总!$B$2:$AH$2673,21,0)&lt;8,0))))</f>
        <v>5</v>
      </c>
      <c r="X9" s="24">
        <f ca="1">IF(VLOOKUP($C9,工时汇总!$B$2:$AH$2673,22,0)&gt;15,15,IF(VLOOKUP($C9,工时汇总!$B$2:$AH$2673,22,0)&gt;10,10,IF(VLOOKUP($C9,工时汇总!$B$2:$AH$2673,22,0)&gt;=8,5,IF(VLOOKUP($C9,工时汇总!$B$2:$AH$2673,22,0)&lt;8,0))))</f>
        <v>0</v>
      </c>
      <c r="Y9" s="24">
        <f ca="1">IF(VLOOKUP($C9,工时汇总!$B$2:$AH$2673,23,0)&gt;15,15,IF(VLOOKUP($C9,工时汇总!$B$2:$AH$2673,23,0)&gt;10,10,IF(VLOOKUP($C9,工时汇总!$B$2:$AH$2673,23,0)&gt;=8,5,IF(VLOOKUP($C9,工时汇总!$B$2:$AH$2673,23,0)&lt;8,0))))</f>
        <v>0</v>
      </c>
      <c r="Z9" s="24">
        <f ca="1">IF(VLOOKUP($C9,工时汇总!$B$2:$AH$2673,24,0)&gt;15,15,IF(VLOOKUP($C9,工时汇总!$B$2:$AH$2673,24,0)&gt;10,10,IF(VLOOKUP($C9,工时汇总!$B$2:$AH$2673,24,0)&gt;=8,5,IF(VLOOKUP($C9,工时汇总!$B$2:$AH$2673,24,0)&lt;8,0))))</f>
        <v>0</v>
      </c>
      <c r="AA9" s="24">
        <f ca="1">IF(VLOOKUP($C9,工时汇总!$B$2:$AH$2673,25,0)&gt;15,15,IF(VLOOKUP($C9,工时汇总!$B$2:$AH$2673,25,0)&gt;10,10,IF(VLOOKUP($C9,工时汇总!$B$2:$AH$2673,25,0)&gt;=8,5,IF(VLOOKUP($C9,工时汇总!$B$2:$AH$2673,25,0)&lt;8,0))))</f>
        <v>0</v>
      </c>
      <c r="AB9" s="24">
        <f ca="1">IF(VLOOKUP($C9,工时汇总!$B$2:$AH$2673,26,0)&gt;15,15,IF(VLOOKUP($C9,工时汇总!$B$2:$AH$2673,26,0)&gt;10,10,IF(VLOOKUP($C9,工时汇总!$B$2:$AH$2673,26,0)&gt;=8,5,IF(VLOOKUP($C9,工时汇总!$B$2:$AH$2673,26,0)&lt;8,0))))</f>
        <v>0</v>
      </c>
      <c r="AC9" s="24">
        <f ca="1">IF(VLOOKUP($C9,工时汇总!$B$2:$AH$2673,27,0)&gt;15,15,IF(VLOOKUP($C9,工时汇总!$B$2:$AH$2673,27,0)&gt;10,10,IF(VLOOKUP($C9,工时汇总!$B$2:$AH$2673,27,0)&gt;=8,5,IF(VLOOKUP($C9,工时汇总!$B$2:$AH$2673,27,0)&lt;8,0))))</f>
        <v>0</v>
      </c>
      <c r="AD9" s="24">
        <f ca="1">IF(VLOOKUP($C9,工时汇总!$B$2:$AH$2673,28,0)&gt;15,15,IF(VLOOKUP($C9,工时汇总!$B$2:$AH$2673,28,0)&gt;10,10,IF(VLOOKUP($C9,工时汇总!$B$2:$AH$2673,28,0)&gt;=8,5,IF(VLOOKUP($C9,工时汇总!$B$2:$AH$2673,28,0)&lt;8,0))))</f>
        <v>0</v>
      </c>
      <c r="AE9" s="24">
        <f ca="1">IF(VLOOKUP($C9,工时汇总!$B$2:$AH$2673,29,0)&gt;15,15,IF(VLOOKUP($C9,工时汇总!$B$2:$AH$2673,29,0)&gt;10,10,IF(VLOOKUP($C9,工时汇总!$B$2:$AH$2673,29,0)&gt;=8,5,IF(VLOOKUP($C9,工时汇总!$B$2:$AH$2673,29,0)&lt;8,0))))</f>
        <v>0</v>
      </c>
      <c r="AF9" s="24">
        <f ca="1">IF(VLOOKUP($C9,工时汇总!$B$2:$AH$2673,30,0)&gt;15,15,IF(VLOOKUP($C9,工时汇总!$B$2:$AH$2673,30,0)&gt;10,10,IF(VLOOKUP($C9,工时汇总!$B$2:$AH$2673,30,0)&gt;=8,5,IF(VLOOKUP($C9,工时汇总!$B$2:$AH$2673,30,0)&lt;8,0))))</f>
        <v>0</v>
      </c>
      <c r="AG9" s="24">
        <f ca="1">IF(VLOOKUP($C9,工时汇总!$B$2:$AH$2673,31,0)&gt;15,15,IF(VLOOKUP($C9,工时汇总!$B$2:$AH$2673,31,0)&gt;10,10,IF(VLOOKUP($C9,工时汇总!$B$2:$AH$2673,31,0)&gt;=8,5,IF(VLOOKUP($C9,工时汇总!$B$2:$AH$2673,31,0)&lt;8,0))))</f>
        <v>0</v>
      </c>
      <c r="AH9" s="24">
        <f ca="1">IF(VLOOKUP($C9,工时汇总!$B$2:$AH$2673,32,0)&gt;15,15,IF(VLOOKUP($C9,工时汇总!$B$2:$AH$2673,32,0)&gt;10,10,IF(VLOOKUP($C9,工时汇总!$B$2:$AH$2673,32,0)&gt;=8,5,IF(VLOOKUP($C9,工时汇总!$B$2:$AH$2673,32,0)&lt;8,0))))</f>
        <v>0</v>
      </c>
      <c r="AI9" s="24">
        <f ca="1">IF(VLOOKUP($C9,工时汇总!$B$2:$AH$2673,33,0)&gt;15,15,IF(VLOOKUP($C9,工时汇总!$B$2:$AH$2673,33,0)&gt;10,10,IF(VLOOKUP($C9,工时汇总!$B$2:$AH$2673,33,0)&gt;=8,5,IF(VLOOKUP($C9,工时汇总!$B$2:$AH$2673,33,0)&lt;8,0))))</f>
        <v>0</v>
      </c>
    </row>
    <row r="10" spans="1:35" ht="19.5" customHeight="1" x14ac:dyDescent="0.25">
      <c r="A10" s="22" t="s">
        <v>403</v>
      </c>
      <c r="B10" s="55" t="s">
        <v>248</v>
      </c>
      <c r="C10" s="55" t="s">
        <v>60</v>
      </c>
      <c r="D10" s="23">
        <f t="shared" ca="1" si="0"/>
        <v>215</v>
      </c>
      <c r="E10" s="24">
        <f ca="1">IF(VLOOKUP($C10,工时汇总!$B$2:$AH$2673,3,0)&gt;15,15,IF(VLOOKUP($C10,工时汇总!$B$2:$AH$2673,3,0)&gt;10,10,IF(VLOOKUP($C10,工时汇总!$B$2:$AH$2673,3,0)&gt;=8,5,IF(VLOOKUP($C10,工时汇总!$B$2:$AH$2673,3,0)&lt;8,0))))</f>
        <v>0</v>
      </c>
      <c r="F10" s="24">
        <f ca="1">IF(VLOOKUP($C10,工时汇总!$B$2:$AH$2673,4,0)&gt;15,15,IF(VLOOKUP($C10,工时汇总!$B$2:$AH$2673,4,0)&gt;10,10,IF(VLOOKUP($C10,工时汇总!$B$2:$AH$2673,4,0)&gt;=8,5,IF(VLOOKUP($C10,工时汇总!$B$2:$AH$2673,4,0)&lt;8,0))))</f>
        <v>10</v>
      </c>
      <c r="G10" s="24">
        <f ca="1">IF(VLOOKUP($C10,工时汇总!$B$2:$AH$2673,5,0)&gt;15,15,IF(VLOOKUP($C10,工时汇总!$B$2:$AH$2673,5,0)&gt;10,10,IF(VLOOKUP($C10,工时汇总!$B$2:$AH$2673,5,0)&gt;=8,5,IF(VLOOKUP($C10,工时汇总!$B$2:$AH$2673,5,0)&lt;8,0))))</f>
        <v>10</v>
      </c>
      <c r="H10" s="24">
        <f ca="1">IF(VLOOKUP($C10,工时汇总!$B$2:$AH$2673,6,0)&gt;15,15,IF(VLOOKUP($C10,工时汇总!$B$2:$AH$2673,6,0)&gt;10,10,IF(VLOOKUP($C10,工时汇总!$B$2:$AH$2673,6,0)&gt;=8,5,IF(VLOOKUP($C10,工时汇总!$B$2:$AH$2673,6,0)&lt;8,0))))</f>
        <v>10</v>
      </c>
      <c r="I10" s="24">
        <f ca="1">IF(VLOOKUP($C10,工时汇总!$B$2:$AH$2673,7,0)&gt;15,15,IF(VLOOKUP($C10,工时汇总!$B$2:$AH$2673,7,0)&gt;10,10,IF(VLOOKUP($C10,工时汇总!$B$2:$AH$2673,7,0)&gt;=8,5,IF(VLOOKUP($C10,工时汇总!$B$2:$AH$2673,7,0)&lt;8,0))))</f>
        <v>10</v>
      </c>
      <c r="J10" s="24">
        <f ca="1">IF(VLOOKUP($C10,工时汇总!$B$2:$AH$2673,8,0)&gt;15,15,IF(VLOOKUP($C10,工时汇总!$B$2:$AH$2673,8,0)&gt;10,10,IF(VLOOKUP($C10,工时汇总!$B$2:$AH$2673,8,0)&gt;=8,5,IF(VLOOKUP($C10,工时汇总!$B$2:$AH$2673,8,0)&lt;8,0))))</f>
        <v>10</v>
      </c>
      <c r="K10" s="24">
        <f ca="1">IF(VLOOKUP($C10,工时汇总!$B$2:$AH$2673,9,0)&gt;15,15,IF(VLOOKUP($C10,工时汇总!$B$2:$AH$2673,9,0)&gt;10,10,IF(VLOOKUP($C10,工时汇总!$B$2:$AH$2673,9,0)&gt;=8,5,IF(VLOOKUP($C10,工时汇总!$B$2:$AH$2673,9,0)&lt;8,0))))</f>
        <v>10</v>
      </c>
      <c r="L10" s="24">
        <f ca="1">IF(VLOOKUP($C10,工时汇总!$B$2:$AH$2673,10,0)&gt;15,15,IF(VLOOKUP($C10,工时汇总!$B$2:$AH$2673,10,0)&gt;10,10,IF(VLOOKUP($C10,工时汇总!$B$2:$AH$2673,10,0)&gt;=8,5,IF(VLOOKUP($C10,工时汇总!$B$2:$AH$2673,10,0)&lt;8,0))))</f>
        <v>10</v>
      </c>
      <c r="M10" s="24">
        <f ca="1">IF(VLOOKUP($C10,工时汇总!$B$2:$AH$2673,11,0)&gt;15,15,IF(VLOOKUP($C10,工时汇总!$B$2:$AH$2673,11,0)&gt;10,10,IF(VLOOKUP($C10,工时汇总!$B$2:$AH$2673,11,0)&gt;=8,5,IF(VLOOKUP($C10,工时汇总!$B$2:$AH$2673,11,0)&lt;8,0))))</f>
        <v>10</v>
      </c>
      <c r="N10" s="24">
        <f ca="1">IF(VLOOKUP($C10,工时汇总!$B$2:$AH$2673,12,0)&gt;15,15,IF(VLOOKUP($C10,工时汇总!$B$2:$AH$2673,12,0)&gt;10,10,IF(VLOOKUP($C10,工时汇总!$B$2:$AH$2673,12,0)&gt;=8,5,IF(VLOOKUP($C10,工时汇总!$B$2:$AH$2673,12,0)&lt;8,0))))</f>
        <v>10</v>
      </c>
      <c r="O10" s="24">
        <f ca="1">IF(VLOOKUP($C10,工时汇总!$B$2:$AH$2673,13,0)&gt;15,15,IF(VLOOKUP($C10,工时汇总!$B$2:$AH$2673,13,0)&gt;10,10,IF(VLOOKUP($C10,工时汇总!$B$2:$AH$2673,13,0)&gt;=8,5,IF(VLOOKUP($C10,工时汇总!$B$2:$AH$2673,13,0)&lt;8,0))))</f>
        <v>10</v>
      </c>
      <c r="P10" s="24">
        <f ca="1">IF(VLOOKUP($C10,工时汇总!$B$2:$AH$2673,14,0)&gt;15,15,IF(VLOOKUP($C10,工时汇总!$B$2:$AH$2673,14,0)&gt;10,10,IF(VLOOKUP($C10,工时汇总!$B$2:$AH$2673,14,0)&gt;=8,5,IF(VLOOKUP($C10,工时汇总!$B$2:$AH$2673,14,0)&lt;8,0))))</f>
        <v>10</v>
      </c>
      <c r="Q10" s="24">
        <f ca="1">IF(VLOOKUP($C10,工时汇总!$B$2:$AH$2673,15,0)&gt;15,15,IF(VLOOKUP($C10,工时汇总!$B$2:$AH$2673,15,0)&gt;10,10,IF(VLOOKUP($C10,工时汇总!$B$2:$AH$2673,15,0)&gt;=8,5,IF(VLOOKUP($C10,工时汇总!$B$2:$AH$2673,15,0)&lt;8,0))))</f>
        <v>0</v>
      </c>
      <c r="R10" s="24">
        <f ca="1">IF(VLOOKUP($C10,工时汇总!$B$2:$AH$2673,16,0)&gt;15,15,IF(VLOOKUP($C10,工时汇总!$B$2:$AH$2673,16,0)&gt;10,10,IF(VLOOKUP($C10,工时汇总!$B$2:$AH$2673,16,0)&gt;=8,5,IF(VLOOKUP($C10,工时汇总!$B$2:$AH$2673,16,0)&lt;8,0))))</f>
        <v>10</v>
      </c>
      <c r="S10" s="24">
        <f ca="1">IF(VLOOKUP($C10,工时汇总!$B$2:$AH$2673,17,0)&gt;15,15,IF(VLOOKUP($C10,工时汇总!$B$2:$AH$2673,17,0)&gt;10,10,IF(VLOOKUP($C10,工时汇总!$B$2:$AH$2673,17,0)&gt;=8,5,IF(VLOOKUP($C10,工时汇总!$B$2:$AH$2673,17,0)&lt;8,0))))</f>
        <v>10</v>
      </c>
      <c r="T10" s="24">
        <f ca="1">IF(VLOOKUP($C10,工时汇总!$B$2:$AH$2673,18,0)&gt;15,15,IF(VLOOKUP($C10,工时汇总!$B$2:$AH$2673,18,0)&gt;10,10,IF(VLOOKUP($C10,工时汇总!$B$2:$AH$2673,18,0)&gt;=8,5,IF(VLOOKUP($C10,工时汇总!$B$2:$AH$2673,18,0)&lt;8,0))))</f>
        <v>5</v>
      </c>
      <c r="U10" s="24">
        <f ca="1">IF(VLOOKUP($C10,工时汇总!$B$2:$AH$2673,19,0)&gt;15,15,IF(VLOOKUP($C10,工时汇总!$B$2:$AH$2673,19,0)&gt;10,10,IF(VLOOKUP($C10,工时汇总!$B$2:$AH$2673,19,0)&gt;=8,5,IF(VLOOKUP($C10,工时汇总!$B$2:$AH$2673,19,0)&lt;8,0))))</f>
        <v>0</v>
      </c>
      <c r="V10" s="24">
        <f ca="1">IF(VLOOKUP($C10,工时汇总!$B$2:$AH$2673,20,0)&gt;15,15,IF(VLOOKUP($C10,工时汇总!$B$2:$AH$2673,20,0)&gt;10,10,IF(VLOOKUP($C10,工时汇总!$B$2:$AH$2673,20,0)&gt;=8,5,IF(VLOOKUP($C10,工时汇总!$B$2:$AH$2673,20,0)&lt;8,0))))</f>
        <v>0</v>
      </c>
      <c r="W10" s="24">
        <f ca="1">IF(VLOOKUP($C10,工时汇总!$B$2:$AH$2673,21,0)&gt;15,15,IF(VLOOKUP($C10,工时汇总!$B$2:$AH$2673,21,0)&gt;10,10,IF(VLOOKUP($C10,工时汇总!$B$2:$AH$2673,21,0)&gt;=8,5,IF(VLOOKUP($C10,工时汇总!$B$2:$AH$2673,21,0)&lt;8,0))))</f>
        <v>5</v>
      </c>
      <c r="X10" s="24">
        <f ca="1">IF(VLOOKUP($C10,工时汇总!$B$2:$AH$2673,22,0)&gt;15,15,IF(VLOOKUP($C10,工时汇总!$B$2:$AH$2673,22,0)&gt;10,10,IF(VLOOKUP($C10,工时汇总!$B$2:$AH$2673,22,0)&gt;=8,5,IF(VLOOKUP($C10,工时汇总!$B$2:$AH$2673,22,0)&lt;8,0))))</f>
        <v>10</v>
      </c>
      <c r="Y10" s="24">
        <f ca="1">IF(VLOOKUP($C10,工时汇总!$B$2:$AH$2673,23,0)&gt;15,15,IF(VLOOKUP($C10,工时汇总!$B$2:$AH$2673,23,0)&gt;10,10,IF(VLOOKUP($C10,工时汇总!$B$2:$AH$2673,23,0)&gt;=8,5,IF(VLOOKUP($C10,工时汇总!$B$2:$AH$2673,23,0)&lt;8,0))))</f>
        <v>10</v>
      </c>
      <c r="Z10" s="24">
        <f ca="1">IF(VLOOKUP($C10,工时汇总!$B$2:$AH$2673,24,0)&gt;15,15,IF(VLOOKUP($C10,工时汇总!$B$2:$AH$2673,24,0)&gt;10,10,IF(VLOOKUP($C10,工时汇总!$B$2:$AH$2673,24,0)&gt;=8,5,IF(VLOOKUP($C10,工时汇总!$B$2:$AH$2673,24,0)&lt;8,0))))</f>
        <v>10</v>
      </c>
      <c r="AA10" s="24">
        <f ca="1">IF(VLOOKUP($C10,工时汇总!$B$2:$AH$2673,25,0)&gt;15,15,IF(VLOOKUP($C10,工时汇总!$B$2:$AH$2673,25,0)&gt;10,10,IF(VLOOKUP($C10,工时汇总!$B$2:$AH$2673,25,0)&gt;=8,5,IF(VLOOKUP($C10,工时汇总!$B$2:$AH$2673,25,0)&lt;8,0))))</f>
        <v>10</v>
      </c>
      <c r="AB10" s="24">
        <f ca="1">IF(VLOOKUP($C10,工时汇总!$B$2:$AH$2673,26,0)&gt;15,15,IF(VLOOKUP($C10,工时汇总!$B$2:$AH$2673,26,0)&gt;10,10,IF(VLOOKUP($C10,工时汇总!$B$2:$AH$2673,26,0)&gt;=8,5,IF(VLOOKUP($C10,工时汇总!$B$2:$AH$2673,26,0)&lt;8,0))))</f>
        <v>5</v>
      </c>
      <c r="AC10" s="24">
        <f ca="1">IF(VLOOKUP($C10,工时汇总!$B$2:$AH$2673,27,0)&gt;15,15,IF(VLOOKUP($C10,工时汇总!$B$2:$AH$2673,27,0)&gt;10,10,IF(VLOOKUP($C10,工时汇总!$B$2:$AH$2673,27,0)&gt;=8,5,IF(VLOOKUP($C10,工时汇总!$B$2:$AH$2673,27,0)&lt;8,0))))</f>
        <v>5</v>
      </c>
      <c r="AD10" s="24">
        <f ca="1">IF(VLOOKUP($C10,工时汇总!$B$2:$AH$2673,28,0)&gt;15,15,IF(VLOOKUP($C10,工时汇总!$B$2:$AH$2673,28,0)&gt;10,10,IF(VLOOKUP($C10,工时汇总!$B$2:$AH$2673,28,0)&gt;=8,5,IF(VLOOKUP($C10,工时汇总!$B$2:$AH$2673,28,0)&lt;8,0))))</f>
        <v>10</v>
      </c>
      <c r="AE10" s="24">
        <f ca="1">IF(VLOOKUP($C10,工时汇总!$B$2:$AH$2673,29,0)&gt;15,15,IF(VLOOKUP($C10,工时汇总!$B$2:$AH$2673,29,0)&gt;10,10,IF(VLOOKUP($C10,工时汇总!$B$2:$AH$2673,29,0)&gt;=8,5,IF(VLOOKUP($C10,工时汇总!$B$2:$AH$2673,29,0)&lt;8,0))))</f>
        <v>10</v>
      </c>
      <c r="AF10" s="24">
        <f ca="1">IF(VLOOKUP($C10,工时汇总!$B$2:$AH$2673,30,0)&gt;15,15,IF(VLOOKUP($C10,工时汇总!$B$2:$AH$2673,30,0)&gt;10,10,IF(VLOOKUP($C10,工时汇总!$B$2:$AH$2673,30,0)&gt;=8,5,IF(VLOOKUP($C10,工时汇总!$B$2:$AH$2673,30,0)&lt;8,0))))</f>
        <v>5</v>
      </c>
      <c r="AG10" s="24">
        <f ca="1">IF(VLOOKUP($C10,工时汇总!$B$2:$AH$2673,31,0)&gt;15,15,IF(VLOOKUP($C10,工时汇总!$B$2:$AH$2673,31,0)&gt;10,10,IF(VLOOKUP($C10,工时汇总!$B$2:$AH$2673,31,0)&gt;=8,5,IF(VLOOKUP($C10,工时汇总!$B$2:$AH$2673,31,0)&lt;8,0))))</f>
        <v>0</v>
      </c>
      <c r="AH10" s="24">
        <f ca="1">IF(VLOOKUP($C10,工时汇总!$B$2:$AH$2673,32,0)&gt;15,15,IF(VLOOKUP($C10,工时汇总!$B$2:$AH$2673,32,0)&gt;10,10,IF(VLOOKUP($C10,工时汇总!$B$2:$AH$2673,32,0)&gt;=8,5,IF(VLOOKUP($C10,工时汇总!$B$2:$AH$2673,32,0)&lt;8,0))))</f>
        <v>0</v>
      </c>
      <c r="AI10" s="24">
        <f ca="1">IF(VLOOKUP($C10,工时汇总!$B$2:$AH$2673,33,0)&gt;15,15,IF(VLOOKUP($C10,工时汇总!$B$2:$AH$2673,33,0)&gt;10,10,IF(VLOOKUP($C10,工时汇总!$B$2:$AH$2673,33,0)&gt;=8,5,IF(VLOOKUP($C10,工时汇总!$B$2:$AH$2673,33,0)&lt;8,0))))</f>
        <v>0</v>
      </c>
    </row>
    <row r="11" spans="1:35" ht="19.5" customHeight="1" x14ac:dyDescent="0.25">
      <c r="A11" s="22" t="s">
        <v>403</v>
      </c>
      <c r="B11" s="55" t="s">
        <v>220</v>
      </c>
      <c r="C11" s="55" t="s">
        <v>211</v>
      </c>
      <c r="D11" s="23">
        <f t="shared" ca="1" si="0"/>
        <v>285</v>
      </c>
      <c r="E11" s="24">
        <f ca="1">IF(VLOOKUP($C11,工时汇总!$B$2:$AH$2673,3,0)&gt;15,15,IF(VLOOKUP($C11,工时汇总!$B$2:$AH$2673,3,0)&gt;10,10,IF(VLOOKUP($C11,工时汇总!$B$2:$AH$2673,3,0)&gt;=8,5,IF(VLOOKUP($C11,工时汇总!$B$2:$AH$2673,3,0)&lt;8,0))))</f>
        <v>0</v>
      </c>
      <c r="F11" s="24">
        <f ca="1">IF(VLOOKUP($C11,工时汇总!$B$2:$AH$2673,4,0)&gt;15,15,IF(VLOOKUP($C11,工时汇总!$B$2:$AH$2673,4,0)&gt;10,10,IF(VLOOKUP($C11,工时汇总!$B$2:$AH$2673,4,0)&gt;=8,5,IF(VLOOKUP($C11,工时汇总!$B$2:$AH$2673,4,0)&lt;8,0))))</f>
        <v>10</v>
      </c>
      <c r="G11" s="24">
        <f ca="1">IF(VLOOKUP($C11,工时汇总!$B$2:$AH$2673,5,0)&gt;15,15,IF(VLOOKUP($C11,工时汇总!$B$2:$AH$2673,5,0)&gt;10,10,IF(VLOOKUP($C11,工时汇总!$B$2:$AH$2673,5,0)&gt;=8,5,IF(VLOOKUP($C11,工时汇总!$B$2:$AH$2673,5,0)&lt;8,0))))</f>
        <v>10</v>
      </c>
      <c r="H11" s="24">
        <f ca="1">IF(VLOOKUP($C11,工时汇总!$B$2:$AH$2673,6,0)&gt;15,15,IF(VLOOKUP($C11,工时汇总!$B$2:$AH$2673,6,0)&gt;10,10,IF(VLOOKUP($C11,工时汇总!$B$2:$AH$2673,6,0)&gt;=8,5,IF(VLOOKUP($C11,工时汇总!$B$2:$AH$2673,6,0)&lt;8,0))))</f>
        <v>10</v>
      </c>
      <c r="I11" s="24">
        <f ca="1">IF(VLOOKUP($C11,工时汇总!$B$2:$AH$2673,7,0)&gt;15,15,IF(VLOOKUP($C11,工时汇总!$B$2:$AH$2673,7,0)&gt;10,10,IF(VLOOKUP($C11,工时汇总!$B$2:$AH$2673,7,0)&gt;=8,5,IF(VLOOKUP($C11,工时汇总!$B$2:$AH$2673,7,0)&lt;8,0))))</f>
        <v>10</v>
      </c>
      <c r="J11" s="24">
        <f ca="1">IF(VLOOKUP($C11,工时汇总!$B$2:$AH$2673,8,0)&gt;15,15,IF(VLOOKUP($C11,工时汇总!$B$2:$AH$2673,8,0)&gt;10,10,IF(VLOOKUP($C11,工时汇总!$B$2:$AH$2673,8,0)&gt;=8,5,IF(VLOOKUP($C11,工时汇总!$B$2:$AH$2673,8,0)&lt;8,0))))</f>
        <v>10</v>
      </c>
      <c r="K11" s="24">
        <f ca="1">IF(VLOOKUP($C11,工时汇总!$B$2:$AH$2673,9,0)&gt;15,15,IF(VLOOKUP($C11,工时汇总!$B$2:$AH$2673,9,0)&gt;10,10,IF(VLOOKUP($C11,工时汇总!$B$2:$AH$2673,9,0)&gt;=8,5,IF(VLOOKUP($C11,工时汇总!$B$2:$AH$2673,9,0)&lt;8,0))))</f>
        <v>5</v>
      </c>
      <c r="L11" s="24">
        <f ca="1">IF(VLOOKUP($C11,工时汇总!$B$2:$AH$2673,10,0)&gt;15,15,IF(VLOOKUP($C11,工时汇总!$B$2:$AH$2673,10,0)&gt;10,10,IF(VLOOKUP($C11,工时汇总!$B$2:$AH$2673,10,0)&gt;=8,5,IF(VLOOKUP($C11,工时汇总!$B$2:$AH$2673,10,0)&lt;8,0))))</f>
        <v>10</v>
      </c>
      <c r="M11" s="24">
        <f ca="1">IF(VLOOKUP($C11,工时汇总!$B$2:$AH$2673,11,0)&gt;15,15,IF(VLOOKUP($C11,工时汇总!$B$2:$AH$2673,11,0)&gt;10,10,IF(VLOOKUP($C11,工时汇总!$B$2:$AH$2673,11,0)&gt;=8,5,IF(VLOOKUP($C11,工时汇总!$B$2:$AH$2673,11,0)&lt;8,0))))</f>
        <v>10</v>
      </c>
      <c r="N11" s="24">
        <f ca="1">IF(VLOOKUP($C11,工时汇总!$B$2:$AH$2673,12,0)&gt;15,15,IF(VLOOKUP($C11,工时汇总!$B$2:$AH$2673,12,0)&gt;10,10,IF(VLOOKUP($C11,工时汇总!$B$2:$AH$2673,12,0)&gt;=8,5,IF(VLOOKUP($C11,工时汇总!$B$2:$AH$2673,12,0)&lt;8,0))))</f>
        <v>10</v>
      </c>
      <c r="O11" s="24">
        <f ca="1">IF(VLOOKUP($C11,工时汇总!$B$2:$AH$2673,13,0)&gt;15,15,IF(VLOOKUP($C11,工时汇总!$B$2:$AH$2673,13,0)&gt;10,10,IF(VLOOKUP($C11,工时汇总!$B$2:$AH$2673,13,0)&gt;=8,5,IF(VLOOKUP($C11,工时汇总!$B$2:$AH$2673,13,0)&lt;8,0))))</f>
        <v>10</v>
      </c>
      <c r="P11" s="24">
        <f ca="1">IF(VLOOKUP($C11,工时汇总!$B$2:$AH$2673,14,0)&gt;15,15,IF(VLOOKUP($C11,工时汇总!$B$2:$AH$2673,14,0)&gt;10,10,IF(VLOOKUP($C11,工时汇总!$B$2:$AH$2673,14,0)&gt;=8,5,IF(VLOOKUP($C11,工时汇总!$B$2:$AH$2673,14,0)&lt;8,0))))</f>
        <v>10</v>
      </c>
      <c r="Q11" s="24">
        <f ca="1">IF(VLOOKUP($C11,工时汇总!$B$2:$AH$2673,15,0)&gt;15,15,IF(VLOOKUP($C11,工时汇总!$B$2:$AH$2673,15,0)&gt;10,10,IF(VLOOKUP($C11,工时汇总!$B$2:$AH$2673,15,0)&gt;=8,5,IF(VLOOKUP($C11,工时汇总!$B$2:$AH$2673,15,0)&lt;8,0))))</f>
        <v>10</v>
      </c>
      <c r="R11" s="24">
        <f ca="1">IF(VLOOKUP($C11,工时汇总!$B$2:$AH$2673,16,0)&gt;15,15,IF(VLOOKUP($C11,工时汇总!$B$2:$AH$2673,16,0)&gt;10,10,IF(VLOOKUP($C11,工时汇总!$B$2:$AH$2673,16,0)&gt;=8,5,IF(VLOOKUP($C11,工时汇总!$B$2:$AH$2673,16,0)&lt;8,0))))</f>
        <v>10</v>
      </c>
      <c r="S11" s="24">
        <f ca="1">IF(VLOOKUP($C11,工时汇总!$B$2:$AH$2673,17,0)&gt;15,15,IF(VLOOKUP($C11,工时汇总!$B$2:$AH$2673,17,0)&gt;10,10,IF(VLOOKUP($C11,工时汇总!$B$2:$AH$2673,17,0)&gt;=8,5,IF(VLOOKUP($C11,工时汇总!$B$2:$AH$2673,17,0)&lt;8,0))))</f>
        <v>10</v>
      </c>
      <c r="T11" s="24">
        <f ca="1">IF(VLOOKUP($C11,工时汇总!$B$2:$AH$2673,18,0)&gt;15,15,IF(VLOOKUP($C11,工时汇总!$B$2:$AH$2673,18,0)&gt;10,10,IF(VLOOKUP($C11,工时汇总!$B$2:$AH$2673,18,0)&gt;=8,5,IF(VLOOKUP($C11,工时汇总!$B$2:$AH$2673,18,0)&lt;8,0))))</f>
        <v>10</v>
      </c>
      <c r="U11" s="24">
        <f ca="1">IF(VLOOKUP($C11,工时汇总!$B$2:$AH$2673,19,0)&gt;15,15,IF(VLOOKUP($C11,工时汇总!$B$2:$AH$2673,19,0)&gt;10,10,IF(VLOOKUP($C11,工时汇总!$B$2:$AH$2673,19,0)&gt;=8,5,IF(VLOOKUP($C11,工时汇总!$B$2:$AH$2673,19,0)&lt;8,0))))</f>
        <v>10</v>
      </c>
      <c r="V11" s="24">
        <f ca="1">IF(VLOOKUP($C11,工时汇总!$B$2:$AH$2673,20,0)&gt;15,15,IF(VLOOKUP($C11,工时汇总!$B$2:$AH$2673,20,0)&gt;10,10,IF(VLOOKUP($C11,工时汇总!$B$2:$AH$2673,20,0)&gt;=8,5,IF(VLOOKUP($C11,工时汇总!$B$2:$AH$2673,20,0)&lt;8,0))))</f>
        <v>10</v>
      </c>
      <c r="W11" s="24">
        <f ca="1">IF(VLOOKUP($C11,工时汇总!$B$2:$AH$2673,21,0)&gt;15,15,IF(VLOOKUP($C11,工时汇总!$B$2:$AH$2673,21,0)&gt;10,10,IF(VLOOKUP($C11,工时汇总!$B$2:$AH$2673,21,0)&gt;=8,5,IF(VLOOKUP($C11,工时汇总!$B$2:$AH$2673,21,0)&lt;8,0))))</f>
        <v>5</v>
      </c>
      <c r="X11" s="24">
        <f ca="1">IF(VLOOKUP($C11,工时汇总!$B$2:$AH$2673,22,0)&gt;15,15,IF(VLOOKUP($C11,工时汇总!$B$2:$AH$2673,22,0)&gt;10,10,IF(VLOOKUP($C11,工时汇总!$B$2:$AH$2673,22,0)&gt;=8,5,IF(VLOOKUP($C11,工时汇总!$B$2:$AH$2673,22,0)&lt;8,0))))</f>
        <v>5</v>
      </c>
      <c r="Y11" s="24">
        <f ca="1">IF(VLOOKUP($C11,工时汇总!$B$2:$AH$2673,23,0)&gt;15,15,IF(VLOOKUP($C11,工时汇总!$B$2:$AH$2673,23,0)&gt;10,10,IF(VLOOKUP($C11,工时汇总!$B$2:$AH$2673,23,0)&gt;=8,5,IF(VLOOKUP($C11,工时汇总!$B$2:$AH$2673,23,0)&lt;8,0))))</f>
        <v>10</v>
      </c>
      <c r="Z11" s="24">
        <f ca="1">IF(VLOOKUP($C11,工时汇总!$B$2:$AH$2673,24,0)&gt;15,15,IF(VLOOKUP($C11,工时汇总!$B$2:$AH$2673,24,0)&gt;10,10,IF(VLOOKUP($C11,工时汇总!$B$2:$AH$2673,24,0)&gt;=8,5,IF(VLOOKUP($C11,工时汇总!$B$2:$AH$2673,24,0)&lt;8,0))))</f>
        <v>10</v>
      </c>
      <c r="AA11" s="24">
        <f ca="1">IF(VLOOKUP($C11,工时汇总!$B$2:$AH$2673,25,0)&gt;15,15,IF(VLOOKUP($C11,工时汇总!$B$2:$AH$2673,25,0)&gt;10,10,IF(VLOOKUP($C11,工时汇总!$B$2:$AH$2673,25,0)&gt;=8,5,IF(VLOOKUP($C11,工时汇总!$B$2:$AH$2673,25,0)&lt;8,0))))</f>
        <v>10</v>
      </c>
      <c r="AB11" s="24">
        <f ca="1">IF(VLOOKUP($C11,工时汇总!$B$2:$AH$2673,26,0)&gt;15,15,IF(VLOOKUP($C11,工时汇总!$B$2:$AH$2673,26,0)&gt;10,10,IF(VLOOKUP($C11,工时汇总!$B$2:$AH$2673,26,0)&gt;=8,5,IF(VLOOKUP($C11,工时汇总!$B$2:$AH$2673,26,0)&lt;8,0))))</f>
        <v>10</v>
      </c>
      <c r="AC11" s="24">
        <f ca="1">IF(VLOOKUP($C11,工时汇总!$B$2:$AH$2673,27,0)&gt;15,15,IF(VLOOKUP($C11,工时汇总!$B$2:$AH$2673,27,0)&gt;10,10,IF(VLOOKUP($C11,工时汇总!$B$2:$AH$2673,27,0)&gt;=8,5,IF(VLOOKUP($C11,工时汇总!$B$2:$AH$2673,27,0)&lt;8,0))))</f>
        <v>10</v>
      </c>
      <c r="AD11" s="24">
        <f ca="1">IF(VLOOKUP($C11,工时汇总!$B$2:$AH$2673,28,0)&gt;15,15,IF(VLOOKUP($C11,工时汇总!$B$2:$AH$2673,28,0)&gt;10,10,IF(VLOOKUP($C11,工时汇总!$B$2:$AH$2673,28,0)&gt;=8,5,IF(VLOOKUP($C11,工时汇总!$B$2:$AH$2673,28,0)&lt;8,0))))</f>
        <v>10</v>
      </c>
      <c r="AE11" s="24">
        <f ca="1">IF(VLOOKUP($C11,工时汇总!$B$2:$AH$2673,29,0)&gt;15,15,IF(VLOOKUP($C11,工时汇总!$B$2:$AH$2673,29,0)&gt;10,10,IF(VLOOKUP($C11,工时汇总!$B$2:$AH$2673,29,0)&gt;=8,5,IF(VLOOKUP($C11,工时汇总!$B$2:$AH$2673,29,0)&lt;8,0))))</f>
        <v>10</v>
      </c>
      <c r="AF11" s="24">
        <f ca="1">IF(VLOOKUP($C11,工时汇总!$B$2:$AH$2673,30,0)&gt;15,15,IF(VLOOKUP($C11,工时汇总!$B$2:$AH$2673,30,0)&gt;10,10,IF(VLOOKUP($C11,工时汇总!$B$2:$AH$2673,30,0)&gt;=8,5,IF(VLOOKUP($C11,工时汇总!$B$2:$AH$2673,30,0)&lt;8,0))))</f>
        <v>10</v>
      </c>
      <c r="AG11" s="24">
        <f ca="1">IF(VLOOKUP($C11,工时汇总!$B$2:$AH$2673,31,0)&gt;15,15,IF(VLOOKUP($C11,工时汇总!$B$2:$AH$2673,31,0)&gt;10,10,IF(VLOOKUP($C11,工时汇总!$B$2:$AH$2673,31,0)&gt;=8,5,IF(VLOOKUP($C11,工时汇总!$B$2:$AH$2673,31,0)&lt;8,0))))</f>
        <v>10</v>
      </c>
      <c r="AH11" s="24">
        <f ca="1">IF(VLOOKUP($C11,工时汇总!$B$2:$AH$2673,32,0)&gt;15,15,IF(VLOOKUP($C11,工时汇总!$B$2:$AH$2673,32,0)&gt;10,10,IF(VLOOKUP($C11,工时汇总!$B$2:$AH$2673,32,0)&gt;=8,5,IF(VLOOKUP($C11,工时汇总!$B$2:$AH$2673,32,0)&lt;8,0))))</f>
        <v>10</v>
      </c>
      <c r="AI11" s="24">
        <f ca="1">IF(VLOOKUP($C11,工时汇总!$B$2:$AH$2673,33,0)&gt;15,15,IF(VLOOKUP($C11,工时汇总!$B$2:$AH$2673,33,0)&gt;10,10,IF(VLOOKUP($C11,工时汇总!$B$2:$AH$2673,33,0)&gt;=8,5,IF(VLOOKUP($C11,工时汇总!$B$2:$AH$2673,33,0)&lt;8,0))))</f>
        <v>10</v>
      </c>
    </row>
    <row r="12" spans="1:35" ht="19.5" customHeight="1" x14ac:dyDescent="0.25">
      <c r="A12" s="22" t="s">
        <v>403</v>
      </c>
      <c r="B12" s="55" t="s">
        <v>102</v>
      </c>
      <c r="C12" s="55" t="s">
        <v>185</v>
      </c>
      <c r="D12" s="23">
        <f t="shared" ca="1" si="0"/>
        <v>190</v>
      </c>
      <c r="E12" s="24">
        <f ca="1">IF(VLOOKUP($C12,工时汇总!$B$2:$AH$2673,3,0)&gt;15,15,IF(VLOOKUP($C12,工时汇总!$B$2:$AH$2673,3,0)&gt;10,10,IF(VLOOKUP($C12,工时汇总!$B$2:$AH$2673,3,0)&gt;=8,5,IF(VLOOKUP($C12,工时汇总!$B$2:$AH$2673,3,0)&lt;8,0))))</f>
        <v>0</v>
      </c>
      <c r="F12" s="24">
        <f ca="1">IF(VLOOKUP($C12,工时汇总!$B$2:$AH$2673,4,0)&gt;15,15,IF(VLOOKUP($C12,工时汇总!$B$2:$AH$2673,4,0)&gt;10,10,IF(VLOOKUP($C12,工时汇总!$B$2:$AH$2673,4,0)&gt;=8,5,IF(VLOOKUP($C12,工时汇总!$B$2:$AH$2673,4,0)&lt;8,0))))</f>
        <v>10</v>
      </c>
      <c r="G12" s="24">
        <f ca="1">IF(VLOOKUP($C12,工时汇总!$B$2:$AH$2673,5,0)&gt;15,15,IF(VLOOKUP($C12,工时汇总!$B$2:$AH$2673,5,0)&gt;10,10,IF(VLOOKUP($C12,工时汇总!$B$2:$AH$2673,5,0)&gt;=8,5,IF(VLOOKUP($C12,工时汇总!$B$2:$AH$2673,5,0)&lt;8,0))))</f>
        <v>5</v>
      </c>
      <c r="H12" s="24">
        <f ca="1">IF(VLOOKUP($C12,工时汇总!$B$2:$AH$2673,6,0)&gt;15,15,IF(VLOOKUP($C12,工时汇总!$B$2:$AH$2673,6,0)&gt;10,10,IF(VLOOKUP($C12,工时汇总!$B$2:$AH$2673,6,0)&gt;=8,5,IF(VLOOKUP($C12,工时汇总!$B$2:$AH$2673,6,0)&lt;8,0))))</f>
        <v>10</v>
      </c>
      <c r="I12" s="24">
        <f ca="1">IF(VLOOKUP($C12,工时汇总!$B$2:$AH$2673,7,0)&gt;15,15,IF(VLOOKUP($C12,工时汇总!$B$2:$AH$2673,7,0)&gt;10,10,IF(VLOOKUP($C12,工时汇总!$B$2:$AH$2673,7,0)&gt;=8,5,IF(VLOOKUP($C12,工时汇总!$B$2:$AH$2673,7,0)&lt;8,0))))</f>
        <v>10</v>
      </c>
      <c r="J12" s="24">
        <f ca="1">IF(VLOOKUP($C12,工时汇总!$B$2:$AH$2673,8,0)&gt;15,15,IF(VLOOKUP($C12,工时汇总!$B$2:$AH$2673,8,0)&gt;10,10,IF(VLOOKUP($C12,工时汇总!$B$2:$AH$2673,8,0)&gt;=8,5,IF(VLOOKUP($C12,工时汇总!$B$2:$AH$2673,8,0)&lt;8,0))))</f>
        <v>5</v>
      </c>
      <c r="K12" s="24">
        <f ca="1">IF(VLOOKUP($C12,工时汇总!$B$2:$AH$2673,9,0)&gt;15,15,IF(VLOOKUP($C12,工时汇总!$B$2:$AH$2673,9,0)&gt;10,10,IF(VLOOKUP($C12,工时汇总!$B$2:$AH$2673,9,0)&gt;=8,5,IF(VLOOKUP($C12,工时汇总!$B$2:$AH$2673,9,0)&lt;8,0))))</f>
        <v>5</v>
      </c>
      <c r="L12" s="24">
        <f ca="1">IF(VLOOKUP($C12,工时汇总!$B$2:$AH$2673,10,0)&gt;15,15,IF(VLOOKUP($C12,工时汇总!$B$2:$AH$2673,10,0)&gt;10,10,IF(VLOOKUP($C12,工时汇总!$B$2:$AH$2673,10,0)&gt;=8,5,IF(VLOOKUP($C12,工时汇总!$B$2:$AH$2673,10,0)&lt;8,0))))</f>
        <v>10</v>
      </c>
      <c r="M12" s="24">
        <f ca="1">IF(VLOOKUP($C12,工时汇总!$B$2:$AH$2673,11,0)&gt;15,15,IF(VLOOKUP($C12,工时汇总!$B$2:$AH$2673,11,0)&gt;10,10,IF(VLOOKUP($C12,工时汇总!$B$2:$AH$2673,11,0)&gt;=8,5,IF(VLOOKUP($C12,工时汇总!$B$2:$AH$2673,11,0)&lt;8,0))))</f>
        <v>10</v>
      </c>
      <c r="N12" s="24">
        <f ca="1">IF(VLOOKUP($C12,工时汇总!$B$2:$AH$2673,12,0)&gt;15,15,IF(VLOOKUP($C12,工时汇总!$B$2:$AH$2673,12,0)&gt;10,10,IF(VLOOKUP($C12,工时汇总!$B$2:$AH$2673,12,0)&gt;=8,5,IF(VLOOKUP($C12,工时汇总!$B$2:$AH$2673,12,0)&lt;8,0))))</f>
        <v>10</v>
      </c>
      <c r="O12" s="24">
        <f ca="1">IF(VLOOKUP($C12,工时汇总!$B$2:$AH$2673,13,0)&gt;15,15,IF(VLOOKUP($C12,工时汇总!$B$2:$AH$2673,13,0)&gt;10,10,IF(VLOOKUP($C12,工时汇总!$B$2:$AH$2673,13,0)&gt;=8,5,IF(VLOOKUP($C12,工时汇总!$B$2:$AH$2673,13,0)&lt;8,0))))</f>
        <v>10</v>
      </c>
      <c r="P12" s="24">
        <f ca="1">IF(VLOOKUP($C12,工时汇总!$B$2:$AH$2673,14,0)&gt;15,15,IF(VLOOKUP($C12,工时汇总!$B$2:$AH$2673,14,0)&gt;10,10,IF(VLOOKUP($C12,工时汇总!$B$2:$AH$2673,14,0)&gt;=8,5,IF(VLOOKUP($C12,工时汇总!$B$2:$AH$2673,14,0)&lt;8,0))))</f>
        <v>10</v>
      </c>
      <c r="Q12" s="24">
        <f ca="1">IF(VLOOKUP($C12,工时汇总!$B$2:$AH$2673,15,0)&gt;15,15,IF(VLOOKUP($C12,工时汇总!$B$2:$AH$2673,15,0)&gt;10,10,IF(VLOOKUP($C12,工时汇总!$B$2:$AH$2673,15,0)&gt;=8,5,IF(VLOOKUP($C12,工时汇总!$B$2:$AH$2673,15,0)&lt;8,0))))</f>
        <v>10</v>
      </c>
      <c r="R12" s="24">
        <f ca="1">IF(VLOOKUP($C12,工时汇总!$B$2:$AH$2673,16,0)&gt;15,15,IF(VLOOKUP($C12,工时汇总!$B$2:$AH$2673,16,0)&gt;10,10,IF(VLOOKUP($C12,工时汇总!$B$2:$AH$2673,16,0)&gt;=8,5,IF(VLOOKUP($C12,工时汇总!$B$2:$AH$2673,16,0)&lt;8,0))))</f>
        <v>5</v>
      </c>
      <c r="S12" s="24">
        <f ca="1">IF(VLOOKUP($C12,工时汇总!$B$2:$AH$2673,17,0)&gt;15,15,IF(VLOOKUP($C12,工时汇总!$B$2:$AH$2673,17,0)&gt;10,10,IF(VLOOKUP($C12,工时汇总!$B$2:$AH$2673,17,0)&gt;=8,5,IF(VLOOKUP($C12,工时汇总!$B$2:$AH$2673,17,0)&lt;8,0))))</f>
        <v>10</v>
      </c>
      <c r="T12" s="24">
        <f ca="1">IF(VLOOKUP($C12,工时汇总!$B$2:$AH$2673,18,0)&gt;15,15,IF(VLOOKUP($C12,工时汇总!$B$2:$AH$2673,18,0)&gt;10,10,IF(VLOOKUP($C12,工时汇总!$B$2:$AH$2673,18,0)&gt;=8,5,IF(VLOOKUP($C12,工时汇总!$B$2:$AH$2673,18,0)&lt;8,0))))</f>
        <v>10</v>
      </c>
      <c r="U12" s="24">
        <f ca="1">IF(VLOOKUP($C12,工时汇总!$B$2:$AH$2673,19,0)&gt;15,15,IF(VLOOKUP($C12,工时汇总!$B$2:$AH$2673,19,0)&gt;10,10,IF(VLOOKUP($C12,工时汇总!$B$2:$AH$2673,19,0)&gt;=8,5,IF(VLOOKUP($C12,工时汇总!$B$2:$AH$2673,19,0)&lt;8,0))))</f>
        <v>0</v>
      </c>
      <c r="V12" s="24">
        <f ca="1">IF(VLOOKUP($C12,工时汇总!$B$2:$AH$2673,20,0)&gt;15,15,IF(VLOOKUP($C12,工时汇总!$B$2:$AH$2673,20,0)&gt;10,10,IF(VLOOKUP($C12,工时汇总!$B$2:$AH$2673,20,0)&gt;=8,5,IF(VLOOKUP($C12,工时汇总!$B$2:$AH$2673,20,0)&lt;8,0))))</f>
        <v>0</v>
      </c>
      <c r="W12" s="24">
        <f ca="1">IF(VLOOKUP($C12,工时汇总!$B$2:$AH$2673,21,0)&gt;15,15,IF(VLOOKUP($C12,工时汇总!$B$2:$AH$2673,21,0)&gt;10,10,IF(VLOOKUP($C12,工时汇总!$B$2:$AH$2673,21,0)&gt;=8,5,IF(VLOOKUP($C12,工时汇总!$B$2:$AH$2673,21,0)&lt;8,0))))</f>
        <v>0</v>
      </c>
      <c r="X12" s="24">
        <f ca="1">IF(VLOOKUP($C12,工时汇总!$B$2:$AH$2673,22,0)&gt;15,15,IF(VLOOKUP($C12,工时汇总!$B$2:$AH$2673,22,0)&gt;10,10,IF(VLOOKUP($C12,工时汇总!$B$2:$AH$2673,22,0)&gt;=8,5,IF(VLOOKUP($C12,工时汇总!$B$2:$AH$2673,22,0)&lt;8,0))))</f>
        <v>0</v>
      </c>
      <c r="Y12" s="24">
        <f ca="1">IF(VLOOKUP($C12,工时汇总!$B$2:$AH$2673,23,0)&gt;15,15,IF(VLOOKUP($C12,工时汇总!$B$2:$AH$2673,23,0)&gt;10,10,IF(VLOOKUP($C12,工时汇总!$B$2:$AH$2673,23,0)&gt;=8,5,IF(VLOOKUP($C12,工时汇总!$B$2:$AH$2673,23,0)&lt;8,0))))</f>
        <v>0</v>
      </c>
      <c r="Z12" s="24">
        <f ca="1">IF(VLOOKUP($C12,工时汇总!$B$2:$AH$2673,24,0)&gt;15,15,IF(VLOOKUP($C12,工时汇总!$B$2:$AH$2673,24,0)&gt;10,10,IF(VLOOKUP($C12,工时汇总!$B$2:$AH$2673,24,0)&gt;=8,5,IF(VLOOKUP($C12,工时汇总!$B$2:$AH$2673,24,0)&lt;8,0))))</f>
        <v>0</v>
      </c>
      <c r="AA12" s="24">
        <f ca="1">IF(VLOOKUP($C12,工时汇总!$B$2:$AH$2673,25,0)&gt;15,15,IF(VLOOKUP($C12,工时汇总!$B$2:$AH$2673,25,0)&gt;10,10,IF(VLOOKUP($C12,工时汇总!$B$2:$AH$2673,25,0)&gt;=8,5,IF(VLOOKUP($C12,工时汇总!$B$2:$AH$2673,25,0)&lt;8,0))))</f>
        <v>0</v>
      </c>
      <c r="AB12" s="24">
        <f ca="1">IF(VLOOKUP($C12,工时汇总!$B$2:$AH$2673,26,0)&gt;15,15,IF(VLOOKUP($C12,工时汇总!$B$2:$AH$2673,26,0)&gt;10,10,IF(VLOOKUP($C12,工时汇总!$B$2:$AH$2673,26,0)&gt;=8,5,IF(VLOOKUP($C12,工时汇总!$B$2:$AH$2673,26,0)&lt;8,0))))</f>
        <v>10</v>
      </c>
      <c r="AC12" s="24">
        <f ca="1">IF(VLOOKUP($C12,工时汇总!$B$2:$AH$2673,27,0)&gt;15,15,IF(VLOOKUP($C12,工时汇总!$B$2:$AH$2673,27,0)&gt;10,10,IF(VLOOKUP($C12,工时汇总!$B$2:$AH$2673,27,0)&gt;=8,5,IF(VLOOKUP($C12,工时汇总!$B$2:$AH$2673,27,0)&lt;8,0))))</f>
        <v>10</v>
      </c>
      <c r="AD12" s="24">
        <f ca="1">IF(VLOOKUP($C12,工时汇总!$B$2:$AH$2673,28,0)&gt;15,15,IF(VLOOKUP($C12,工时汇总!$B$2:$AH$2673,28,0)&gt;10,10,IF(VLOOKUP($C12,工时汇总!$B$2:$AH$2673,28,0)&gt;=8,5,IF(VLOOKUP($C12,工时汇总!$B$2:$AH$2673,28,0)&lt;8,0))))</f>
        <v>10</v>
      </c>
      <c r="AE12" s="24">
        <f ca="1">IF(VLOOKUP($C12,工时汇总!$B$2:$AH$2673,29,0)&gt;15,15,IF(VLOOKUP($C12,工时汇总!$B$2:$AH$2673,29,0)&gt;10,10,IF(VLOOKUP($C12,工时汇总!$B$2:$AH$2673,29,0)&gt;=8,5,IF(VLOOKUP($C12,工时汇总!$B$2:$AH$2673,29,0)&lt;8,0))))</f>
        <v>5</v>
      </c>
      <c r="AF12" s="24">
        <f ca="1">IF(VLOOKUP($C12,工时汇总!$B$2:$AH$2673,30,0)&gt;15,15,IF(VLOOKUP($C12,工时汇总!$B$2:$AH$2673,30,0)&gt;10,10,IF(VLOOKUP($C12,工时汇总!$B$2:$AH$2673,30,0)&gt;=8,5,IF(VLOOKUP($C12,工时汇总!$B$2:$AH$2673,30,0)&lt;8,0))))</f>
        <v>0</v>
      </c>
      <c r="AG12" s="24">
        <f ca="1">IF(VLOOKUP($C12,工时汇总!$B$2:$AH$2673,31,0)&gt;15,15,IF(VLOOKUP($C12,工时汇总!$B$2:$AH$2673,31,0)&gt;10,10,IF(VLOOKUP($C12,工时汇总!$B$2:$AH$2673,31,0)&gt;=8,5,IF(VLOOKUP($C12,工时汇总!$B$2:$AH$2673,31,0)&lt;8,0))))</f>
        <v>10</v>
      </c>
      <c r="AH12" s="24">
        <f ca="1">IF(VLOOKUP($C12,工时汇总!$B$2:$AH$2673,32,0)&gt;15,15,IF(VLOOKUP($C12,工时汇总!$B$2:$AH$2673,32,0)&gt;10,10,IF(VLOOKUP($C12,工时汇总!$B$2:$AH$2673,32,0)&gt;=8,5,IF(VLOOKUP($C12,工时汇总!$B$2:$AH$2673,32,0)&lt;8,0))))</f>
        <v>10</v>
      </c>
      <c r="AI12" s="24">
        <f ca="1">IF(VLOOKUP($C12,工时汇总!$B$2:$AH$2673,33,0)&gt;15,15,IF(VLOOKUP($C12,工时汇总!$B$2:$AH$2673,33,0)&gt;10,10,IF(VLOOKUP($C12,工时汇总!$B$2:$AH$2673,33,0)&gt;=8,5,IF(VLOOKUP($C12,工时汇总!$B$2:$AH$2673,33,0)&lt;8,0))))</f>
        <v>5</v>
      </c>
    </row>
    <row r="13" spans="1:35" ht="19.5" customHeight="1" x14ac:dyDescent="0.25">
      <c r="A13" s="22" t="s">
        <v>403</v>
      </c>
      <c r="B13" s="55" t="s">
        <v>286</v>
      </c>
      <c r="C13" s="55" t="s">
        <v>233</v>
      </c>
      <c r="D13" s="23">
        <f t="shared" ca="1" si="0"/>
        <v>165</v>
      </c>
      <c r="E13" s="24">
        <f ca="1">IF(VLOOKUP($C13,工时汇总!$B$2:$AH$2673,3,0)&gt;15,15,IF(VLOOKUP($C13,工时汇总!$B$2:$AH$2673,3,0)&gt;10,10,IF(VLOOKUP($C13,工时汇总!$B$2:$AH$2673,3,0)&gt;=8,5,IF(VLOOKUP($C13,工时汇总!$B$2:$AH$2673,3,0)&lt;8,0))))</f>
        <v>0</v>
      </c>
      <c r="F13" s="24">
        <f ca="1">IF(VLOOKUP($C13,工时汇总!$B$2:$AH$2673,4,0)&gt;15,15,IF(VLOOKUP($C13,工时汇总!$B$2:$AH$2673,4,0)&gt;10,10,IF(VLOOKUP($C13,工时汇总!$B$2:$AH$2673,4,0)&gt;=8,5,IF(VLOOKUP($C13,工时汇总!$B$2:$AH$2673,4,0)&lt;8,0))))</f>
        <v>10</v>
      </c>
      <c r="G13" s="24">
        <f ca="1">IF(VLOOKUP($C13,工时汇总!$B$2:$AH$2673,5,0)&gt;15,15,IF(VLOOKUP($C13,工时汇总!$B$2:$AH$2673,5,0)&gt;10,10,IF(VLOOKUP($C13,工时汇总!$B$2:$AH$2673,5,0)&gt;=8,5,IF(VLOOKUP($C13,工时汇总!$B$2:$AH$2673,5,0)&lt;8,0))))</f>
        <v>10</v>
      </c>
      <c r="H13" s="24">
        <f ca="1">IF(VLOOKUP($C13,工时汇总!$B$2:$AH$2673,6,0)&gt;15,15,IF(VLOOKUP($C13,工时汇总!$B$2:$AH$2673,6,0)&gt;10,10,IF(VLOOKUP($C13,工时汇总!$B$2:$AH$2673,6,0)&gt;=8,5,IF(VLOOKUP($C13,工时汇总!$B$2:$AH$2673,6,0)&lt;8,0))))</f>
        <v>10</v>
      </c>
      <c r="I13" s="24">
        <f ca="1">IF(VLOOKUP($C13,工时汇总!$B$2:$AH$2673,7,0)&gt;15,15,IF(VLOOKUP($C13,工时汇总!$B$2:$AH$2673,7,0)&gt;10,10,IF(VLOOKUP($C13,工时汇总!$B$2:$AH$2673,7,0)&gt;=8,5,IF(VLOOKUP($C13,工时汇总!$B$2:$AH$2673,7,0)&lt;8,0))))</f>
        <v>10</v>
      </c>
      <c r="J13" s="24">
        <f ca="1">IF(VLOOKUP($C13,工时汇总!$B$2:$AH$2673,8,0)&gt;15,15,IF(VLOOKUP($C13,工时汇总!$B$2:$AH$2673,8,0)&gt;10,10,IF(VLOOKUP($C13,工时汇总!$B$2:$AH$2673,8,0)&gt;=8,5,IF(VLOOKUP($C13,工时汇总!$B$2:$AH$2673,8,0)&lt;8,0))))</f>
        <v>10</v>
      </c>
      <c r="K13" s="24">
        <f ca="1">IF(VLOOKUP($C13,工时汇总!$B$2:$AH$2673,9,0)&gt;15,15,IF(VLOOKUP($C13,工时汇总!$B$2:$AH$2673,9,0)&gt;10,10,IF(VLOOKUP($C13,工时汇总!$B$2:$AH$2673,9,0)&gt;=8,5,IF(VLOOKUP($C13,工时汇总!$B$2:$AH$2673,9,0)&lt;8,0))))</f>
        <v>5</v>
      </c>
      <c r="L13" s="24">
        <f ca="1">IF(VLOOKUP($C13,工时汇总!$B$2:$AH$2673,10,0)&gt;15,15,IF(VLOOKUP($C13,工时汇总!$B$2:$AH$2673,10,0)&gt;10,10,IF(VLOOKUP($C13,工时汇总!$B$2:$AH$2673,10,0)&gt;=8,5,IF(VLOOKUP($C13,工时汇总!$B$2:$AH$2673,10,0)&lt;8,0))))</f>
        <v>10</v>
      </c>
      <c r="M13" s="24">
        <f ca="1">IF(VLOOKUP($C13,工时汇总!$B$2:$AH$2673,11,0)&gt;15,15,IF(VLOOKUP($C13,工时汇总!$B$2:$AH$2673,11,0)&gt;10,10,IF(VLOOKUP($C13,工时汇总!$B$2:$AH$2673,11,0)&gt;=8,5,IF(VLOOKUP($C13,工时汇总!$B$2:$AH$2673,11,0)&lt;8,0))))</f>
        <v>10</v>
      </c>
      <c r="N13" s="24">
        <f ca="1">IF(VLOOKUP($C13,工时汇总!$B$2:$AH$2673,12,0)&gt;15,15,IF(VLOOKUP($C13,工时汇总!$B$2:$AH$2673,12,0)&gt;10,10,IF(VLOOKUP($C13,工时汇总!$B$2:$AH$2673,12,0)&gt;=8,5,IF(VLOOKUP($C13,工时汇总!$B$2:$AH$2673,12,0)&lt;8,0))))</f>
        <v>10</v>
      </c>
      <c r="O13" s="24">
        <f ca="1">IF(VLOOKUP($C13,工时汇总!$B$2:$AH$2673,13,0)&gt;15,15,IF(VLOOKUP($C13,工时汇总!$B$2:$AH$2673,13,0)&gt;10,10,IF(VLOOKUP($C13,工时汇总!$B$2:$AH$2673,13,0)&gt;=8,5,IF(VLOOKUP($C13,工时汇总!$B$2:$AH$2673,13,0)&lt;8,0))))</f>
        <v>10</v>
      </c>
      <c r="P13" s="24">
        <f ca="1">IF(VLOOKUP($C13,工时汇总!$B$2:$AH$2673,14,0)&gt;15,15,IF(VLOOKUP($C13,工时汇总!$B$2:$AH$2673,14,0)&gt;10,10,IF(VLOOKUP($C13,工时汇总!$B$2:$AH$2673,14,0)&gt;=8,5,IF(VLOOKUP($C13,工时汇总!$B$2:$AH$2673,14,0)&lt;8,0))))</f>
        <v>10</v>
      </c>
      <c r="Q13" s="24">
        <f ca="1">IF(VLOOKUP($C13,工时汇总!$B$2:$AH$2673,15,0)&gt;15,15,IF(VLOOKUP($C13,工时汇总!$B$2:$AH$2673,15,0)&gt;10,10,IF(VLOOKUP($C13,工时汇总!$B$2:$AH$2673,15,0)&gt;=8,5,IF(VLOOKUP($C13,工时汇总!$B$2:$AH$2673,15,0)&lt;8,0))))</f>
        <v>10</v>
      </c>
      <c r="R13" s="24">
        <f ca="1">IF(VLOOKUP($C13,工时汇总!$B$2:$AH$2673,16,0)&gt;15,15,IF(VLOOKUP($C13,工时汇总!$B$2:$AH$2673,16,0)&gt;10,10,IF(VLOOKUP($C13,工时汇总!$B$2:$AH$2673,16,0)&gt;=8,5,IF(VLOOKUP($C13,工时汇总!$B$2:$AH$2673,16,0)&lt;8,0))))</f>
        <v>5</v>
      </c>
      <c r="S13" s="24">
        <f ca="1">IF(VLOOKUP($C13,工时汇总!$B$2:$AH$2673,17,0)&gt;15,15,IF(VLOOKUP($C13,工时汇总!$B$2:$AH$2673,17,0)&gt;10,10,IF(VLOOKUP($C13,工时汇总!$B$2:$AH$2673,17,0)&gt;=8,5,IF(VLOOKUP($C13,工时汇总!$B$2:$AH$2673,17,0)&lt;8,0))))</f>
        <v>10</v>
      </c>
      <c r="T13" s="24">
        <f ca="1">IF(VLOOKUP($C13,工时汇总!$B$2:$AH$2673,18,0)&gt;15,15,IF(VLOOKUP($C13,工时汇总!$B$2:$AH$2673,18,0)&gt;10,10,IF(VLOOKUP($C13,工时汇总!$B$2:$AH$2673,18,0)&gt;=8,5,IF(VLOOKUP($C13,工时汇总!$B$2:$AH$2673,18,0)&lt;8,0))))</f>
        <v>10</v>
      </c>
      <c r="U13" s="24">
        <f ca="1">IF(VLOOKUP($C13,工时汇总!$B$2:$AH$2673,19,0)&gt;15,15,IF(VLOOKUP($C13,工时汇总!$B$2:$AH$2673,19,0)&gt;10,10,IF(VLOOKUP($C13,工时汇总!$B$2:$AH$2673,19,0)&gt;=8,5,IF(VLOOKUP($C13,工时汇总!$B$2:$AH$2673,19,0)&lt;8,0))))</f>
        <v>10</v>
      </c>
      <c r="V13" s="24">
        <f ca="1">IF(VLOOKUP($C13,工时汇总!$B$2:$AH$2673,20,0)&gt;15,15,IF(VLOOKUP($C13,工时汇总!$B$2:$AH$2673,20,0)&gt;10,10,IF(VLOOKUP($C13,工时汇总!$B$2:$AH$2673,20,0)&gt;=8,5,IF(VLOOKUP($C13,工时汇总!$B$2:$AH$2673,20,0)&lt;8,0))))</f>
        <v>10</v>
      </c>
      <c r="W13" s="24">
        <f ca="1">IF(VLOOKUP($C13,工时汇总!$B$2:$AH$2673,21,0)&gt;15,15,IF(VLOOKUP($C13,工时汇总!$B$2:$AH$2673,21,0)&gt;10,10,IF(VLOOKUP($C13,工时汇总!$B$2:$AH$2673,21,0)&gt;=8,5,IF(VLOOKUP($C13,工时汇总!$B$2:$AH$2673,21,0)&lt;8,0))))</f>
        <v>5</v>
      </c>
      <c r="X13" s="24">
        <f ca="1">IF(VLOOKUP($C13,工时汇总!$B$2:$AH$2673,22,0)&gt;15,15,IF(VLOOKUP($C13,工时汇总!$B$2:$AH$2673,22,0)&gt;10,10,IF(VLOOKUP($C13,工时汇总!$B$2:$AH$2673,22,0)&gt;=8,5,IF(VLOOKUP($C13,工时汇总!$B$2:$AH$2673,22,0)&lt;8,0))))</f>
        <v>0</v>
      </c>
      <c r="Y13" s="24">
        <f ca="1">IF(VLOOKUP($C13,工时汇总!$B$2:$AH$2673,23,0)&gt;15,15,IF(VLOOKUP($C13,工时汇总!$B$2:$AH$2673,23,0)&gt;10,10,IF(VLOOKUP($C13,工时汇总!$B$2:$AH$2673,23,0)&gt;=8,5,IF(VLOOKUP($C13,工时汇总!$B$2:$AH$2673,23,0)&lt;8,0))))</f>
        <v>0</v>
      </c>
      <c r="Z13" s="24">
        <f ca="1">IF(VLOOKUP($C13,工时汇总!$B$2:$AH$2673,24,0)&gt;15,15,IF(VLOOKUP($C13,工时汇总!$B$2:$AH$2673,24,0)&gt;10,10,IF(VLOOKUP($C13,工时汇总!$B$2:$AH$2673,24,0)&gt;=8,5,IF(VLOOKUP($C13,工时汇总!$B$2:$AH$2673,24,0)&lt;8,0))))</f>
        <v>0</v>
      </c>
      <c r="AA13" s="24">
        <f ca="1">IF(VLOOKUP($C13,工时汇总!$B$2:$AH$2673,25,0)&gt;15,15,IF(VLOOKUP($C13,工时汇总!$B$2:$AH$2673,25,0)&gt;10,10,IF(VLOOKUP($C13,工时汇总!$B$2:$AH$2673,25,0)&gt;=8,5,IF(VLOOKUP($C13,工时汇总!$B$2:$AH$2673,25,0)&lt;8,0))))</f>
        <v>0</v>
      </c>
      <c r="AB13" s="24">
        <f ca="1">IF(VLOOKUP($C13,工时汇总!$B$2:$AH$2673,26,0)&gt;15,15,IF(VLOOKUP($C13,工时汇总!$B$2:$AH$2673,26,0)&gt;10,10,IF(VLOOKUP($C13,工时汇总!$B$2:$AH$2673,26,0)&gt;=8,5,IF(VLOOKUP($C13,工时汇总!$B$2:$AH$2673,26,0)&lt;8,0))))</f>
        <v>0</v>
      </c>
      <c r="AC13" s="24">
        <f ca="1">IF(VLOOKUP($C13,工时汇总!$B$2:$AH$2673,27,0)&gt;15,15,IF(VLOOKUP($C13,工时汇总!$B$2:$AH$2673,27,0)&gt;10,10,IF(VLOOKUP($C13,工时汇总!$B$2:$AH$2673,27,0)&gt;=8,5,IF(VLOOKUP($C13,工时汇总!$B$2:$AH$2673,27,0)&lt;8,0))))</f>
        <v>0</v>
      </c>
      <c r="AD13" s="24">
        <f ca="1">IF(VLOOKUP($C13,工时汇总!$B$2:$AH$2673,28,0)&gt;15,15,IF(VLOOKUP($C13,工时汇总!$B$2:$AH$2673,28,0)&gt;10,10,IF(VLOOKUP($C13,工时汇总!$B$2:$AH$2673,28,0)&gt;=8,5,IF(VLOOKUP($C13,工时汇总!$B$2:$AH$2673,28,0)&lt;8,0))))</f>
        <v>0</v>
      </c>
      <c r="AE13" s="24">
        <f ca="1">IF(VLOOKUP($C13,工时汇总!$B$2:$AH$2673,29,0)&gt;15,15,IF(VLOOKUP($C13,工时汇总!$B$2:$AH$2673,29,0)&gt;10,10,IF(VLOOKUP($C13,工时汇总!$B$2:$AH$2673,29,0)&gt;=8,5,IF(VLOOKUP($C13,工时汇总!$B$2:$AH$2673,29,0)&lt;8,0))))</f>
        <v>0</v>
      </c>
      <c r="AF13" s="24">
        <f ca="1">IF(VLOOKUP($C13,工时汇总!$B$2:$AH$2673,30,0)&gt;15,15,IF(VLOOKUP($C13,工时汇总!$B$2:$AH$2673,30,0)&gt;10,10,IF(VLOOKUP($C13,工时汇总!$B$2:$AH$2673,30,0)&gt;=8,5,IF(VLOOKUP($C13,工时汇总!$B$2:$AH$2673,30,0)&lt;8,0))))</f>
        <v>0</v>
      </c>
      <c r="AG13" s="24">
        <f ca="1">IF(VLOOKUP($C13,工时汇总!$B$2:$AH$2673,31,0)&gt;15,15,IF(VLOOKUP($C13,工时汇总!$B$2:$AH$2673,31,0)&gt;10,10,IF(VLOOKUP($C13,工时汇总!$B$2:$AH$2673,31,0)&gt;=8,5,IF(VLOOKUP($C13,工时汇总!$B$2:$AH$2673,31,0)&lt;8,0))))</f>
        <v>0</v>
      </c>
      <c r="AH13" s="24">
        <f ca="1">IF(VLOOKUP($C13,工时汇总!$B$2:$AH$2673,32,0)&gt;15,15,IF(VLOOKUP($C13,工时汇总!$B$2:$AH$2673,32,0)&gt;10,10,IF(VLOOKUP($C13,工时汇总!$B$2:$AH$2673,32,0)&gt;=8,5,IF(VLOOKUP($C13,工时汇总!$B$2:$AH$2673,32,0)&lt;8,0))))</f>
        <v>0</v>
      </c>
      <c r="AI13" s="24">
        <f ca="1">IF(VLOOKUP($C13,工时汇总!$B$2:$AH$2673,33,0)&gt;15,15,IF(VLOOKUP($C13,工时汇总!$B$2:$AH$2673,33,0)&gt;10,10,IF(VLOOKUP($C13,工时汇总!$B$2:$AH$2673,33,0)&gt;=8,5,IF(VLOOKUP($C13,工时汇总!$B$2:$AH$2673,33,0)&lt;8,0))))</f>
        <v>0</v>
      </c>
    </row>
    <row r="14" spans="1:35" ht="19.5" customHeight="1" x14ac:dyDescent="0.25">
      <c r="A14" s="22" t="s">
        <v>403</v>
      </c>
      <c r="B14" s="55" t="s">
        <v>287</v>
      </c>
      <c r="C14" s="55" t="s">
        <v>272</v>
      </c>
      <c r="D14" s="23">
        <f t="shared" ca="1" si="0"/>
        <v>285</v>
      </c>
      <c r="E14" s="24">
        <f ca="1">IF(VLOOKUP($C14,工时汇总!$B$2:$AH$2673,3,0)&gt;15,15,IF(VLOOKUP($C14,工时汇总!$B$2:$AH$2673,3,0)&gt;10,10,IF(VLOOKUP($C14,工时汇总!$B$2:$AH$2673,3,0)&gt;=8,5,IF(VLOOKUP($C14,工时汇总!$B$2:$AH$2673,3,0)&lt;8,0))))</f>
        <v>0</v>
      </c>
      <c r="F14" s="24">
        <f ca="1">IF(VLOOKUP($C14,工时汇总!$B$2:$AH$2673,4,0)&gt;15,15,IF(VLOOKUP($C14,工时汇总!$B$2:$AH$2673,4,0)&gt;10,10,IF(VLOOKUP($C14,工时汇总!$B$2:$AH$2673,4,0)&gt;=8,5,IF(VLOOKUP($C14,工时汇总!$B$2:$AH$2673,4,0)&lt;8,0))))</f>
        <v>10</v>
      </c>
      <c r="G14" s="24">
        <f ca="1">IF(VLOOKUP($C14,工时汇总!$B$2:$AH$2673,5,0)&gt;15,15,IF(VLOOKUP($C14,工时汇总!$B$2:$AH$2673,5,0)&gt;10,10,IF(VLOOKUP($C14,工时汇总!$B$2:$AH$2673,5,0)&gt;=8,5,IF(VLOOKUP($C14,工时汇总!$B$2:$AH$2673,5,0)&lt;8,0))))</f>
        <v>10</v>
      </c>
      <c r="H14" s="24">
        <f ca="1">IF(VLOOKUP($C14,工时汇总!$B$2:$AH$2673,6,0)&gt;15,15,IF(VLOOKUP($C14,工时汇总!$B$2:$AH$2673,6,0)&gt;10,10,IF(VLOOKUP($C14,工时汇总!$B$2:$AH$2673,6,0)&gt;=8,5,IF(VLOOKUP($C14,工时汇总!$B$2:$AH$2673,6,0)&lt;8,0))))</f>
        <v>10</v>
      </c>
      <c r="I14" s="24">
        <f ca="1">IF(VLOOKUP($C14,工时汇总!$B$2:$AH$2673,7,0)&gt;15,15,IF(VLOOKUP($C14,工时汇总!$B$2:$AH$2673,7,0)&gt;10,10,IF(VLOOKUP($C14,工时汇总!$B$2:$AH$2673,7,0)&gt;=8,5,IF(VLOOKUP($C14,工时汇总!$B$2:$AH$2673,7,0)&lt;8,0))))</f>
        <v>10</v>
      </c>
      <c r="J14" s="24">
        <f ca="1">IF(VLOOKUP($C14,工时汇总!$B$2:$AH$2673,8,0)&gt;15,15,IF(VLOOKUP($C14,工时汇总!$B$2:$AH$2673,8,0)&gt;10,10,IF(VLOOKUP($C14,工时汇总!$B$2:$AH$2673,8,0)&gt;=8,5,IF(VLOOKUP($C14,工时汇总!$B$2:$AH$2673,8,0)&lt;8,0))))</f>
        <v>10</v>
      </c>
      <c r="K14" s="24">
        <f ca="1">IF(VLOOKUP($C14,工时汇总!$B$2:$AH$2673,9,0)&gt;15,15,IF(VLOOKUP($C14,工时汇总!$B$2:$AH$2673,9,0)&gt;10,10,IF(VLOOKUP($C14,工时汇总!$B$2:$AH$2673,9,0)&gt;=8,5,IF(VLOOKUP($C14,工时汇总!$B$2:$AH$2673,9,0)&lt;8,0))))</f>
        <v>5</v>
      </c>
      <c r="L14" s="24">
        <f ca="1">IF(VLOOKUP($C14,工时汇总!$B$2:$AH$2673,10,0)&gt;15,15,IF(VLOOKUP($C14,工时汇总!$B$2:$AH$2673,10,0)&gt;10,10,IF(VLOOKUP($C14,工时汇总!$B$2:$AH$2673,10,0)&gt;=8,5,IF(VLOOKUP($C14,工时汇总!$B$2:$AH$2673,10,0)&lt;8,0))))</f>
        <v>10</v>
      </c>
      <c r="M14" s="24">
        <f ca="1">IF(VLOOKUP($C14,工时汇总!$B$2:$AH$2673,11,0)&gt;15,15,IF(VLOOKUP($C14,工时汇总!$B$2:$AH$2673,11,0)&gt;10,10,IF(VLOOKUP($C14,工时汇总!$B$2:$AH$2673,11,0)&gt;=8,5,IF(VLOOKUP($C14,工时汇总!$B$2:$AH$2673,11,0)&lt;8,0))))</f>
        <v>10</v>
      </c>
      <c r="N14" s="24">
        <f ca="1">IF(VLOOKUP($C14,工时汇总!$B$2:$AH$2673,12,0)&gt;15,15,IF(VLOOKUP($C14,工时汇总!$B$2:$AH$2673,12,0)&gt;10,10,IF(VLOOKUP($C14,工时汇总!$B$2:$AH$2673,12,0)&gt;=8,5,IF(VLOOKUP($C14,工时汇总!$B$2:$AH$2673,12,0)&lt;8,0))))</f>
        <v>10</v>
      </c>
      <c r="O14" s="24">
        <f ca="1">IF(VLOOKUP($C14,工时汇总!$B$2:$AH$2673,13,0)&gt;15,15,IF(VLOOKUP($C14,工时汇总!$B$2:$AH$2673,13,0)&gt;10,10,IF(VLOOKUP($C14,工时汇总!$B$2:$AH$2673,13,0)&gt;=8,5,IF(VLOOKUP($C14,工时汇总!$B$2:$AH$2673,13,0)&lt;8,0))))</f>
        <v>10</v>
      </c>
      <c r="P14" s="24">
        <f ca="1">IF(VLOOKUP($C14,工时汇总!$B$2:$AH$2673,14,0)&gt;15,15,IF(VLOOKUP($C14,工时汇总!$B$2:$AH$2673,14,0)&gt;10,10,IF(VLOOKUP($C14,工时汇总!$B$2:$AH$2673,14,0)&gt;=8,5,IF(VLOOKUP($C14,工时汇总!$B$2:$AH$2673,14,0)&lt;8,0))))</f>
        <v>10</v>
      </c>
      <c r="Q14" s="24">
        <f ca="1">IF(VLOOKUP($C14,工时汇总!$B$2:$AH$2673,15,0)&gt;15,15,IF(VLOOKUP($C14,工时汇总!$B$2:$AH$2673,15,0)&gt;10,10,IF(VLOOKUP($C14,工时汇总!$B$2:$AH$2673,15,0)&gt;=8,5,IF(VLOOKUP($C14,工时汇总!$B$2:$AH$2673,15,0)&lt;8,0))))</f>
        <v>10</v>
      </c>
      <c r="R14" s="24">
        <f ca="1">IF(VLOOKUP($C14,工时汇总!$B$2:$AH$2673,16,0)&gt;15,15,IF(VLOOKUP($C14,工时汇总!$B$2:$AH$2673,16,0)&gt;10,10,IF(VLOOKUP($C14,工时汇总!$B$2:$AH$2673,16,0)&gt;=8,5,IF(VLOOKUP($C14,工时汇总!$B$2:$AH$2673,16,0)&lt;8,0))))</f>
        <v>5</v>
      </c>
      <c r="S14" s="24">
        <f ca="1">IF(VLOOKUP($C14,工时汇总!$B$2:$AH$2673,17,0)&gt;15,15,IF(VLOOKUP($C14,工时汇总!$B$2:$AH$2673,17,0)&gt;10,10,IF(VLOOKUP($C14,工时汇总!$B$2:$AH$2673,17,0)&gt;=8,5,IF(VLOOKUP($C14,工时汇总!$B$2:$AH$2673,17,0)&lt;8,0))))</f>
        <v>10</v>
      </c>
      <c r="T14" s="24">
        <f ca="1">IF(VLOOKUP($C14,工时汇总!$B$2:$AH$2673,18,0)&gt;15,15,IF(VLOOKUP($C14,工时汇总!$B$2:$AH$2673,18,0)&gt;10,10,IF(VLOOKUP($C14,工时汇总!$B$2:$AH$2673,18,0)&gt;=8,5,IF(VLOOKUP($C14,工时汇总!$B$2:$AH$2673,18,0)&lt;8,0))))</f>
        <v>10</v>
      </c>
      <c r="U14" s="24">
        <f ca="1">IF(VLOOKUP($C14,工时汇总!$B$2:$AH$2673,19,0)&gt;15,15,IF(VLOOKUP($C14,工时汇总!$B$2:$AH$2673,19,0)&gt;10,10,IF(VLOOKUP($C14,工时汇总!$B$2:$AH$2673,19,0)&gt;=8,5,IF(VLOOKUP($C14,工时汇总!$B$2:$AH$2673,19,0)&lt;8,0))))</f>
        <v>10</v>
      </c>
      <c r="V14" s="24">
        <f ca="1">IF(VLOOKUP($C14,工时汇总!$B$2:$AH$2673,20,0)&gt;15,15,IF(VLOOKUP($C14,工时汇总!$B$2:$AH$2673,20,0)&gt;10,10,IF(VLOOKUP($C14,工时汇总!$B$2:$AH$2673,20,0)&gt;=8,5,IF(VLOOKUP($C14,工时汇总!$B$2:$AH$2673,20,0)&lt;8,0))))</f>
        <v>5</v>
      </c>
      <c r="W14" s="24">
        <f ca="1">IF(VLOOKUP($C14,工时汇总!$B$2:$AH$2673,21,0)&gt;15,15,IF(VLOOKUP($C14,工时汇总!$B$2:$AH$2673,21,0)&gt;10,10,IF(VLOOKUP($C14,工时汇总!$B$2:$AH$2673,21,0)&gt;=8,5,IF(VLOOKUP($C14,工时汇总!$B$2:$AH$2673,21,0)&lt;8,0))))</f>
        <v>10</v>
      </c>
      <c r="X14" s="24">
        <f ca="1">IF(VLOOKUP($C14,工时汇总!$B$2:$AH$2673,22,0)&gt;15,15,IF(VLOOKUP($C14,工时汇总!$B$2:$AH$2673,22,0)&gt;10,10,IF(VLOOKUP($C14,工时汇总!$B$2:$AH$2673,22,0)&gt;=8,5,IF(VLOOKUP($C14,工时汇总!$B$2:$AH$2673,22,0)&lt;8,0))))</f>
        <v>10</v>
      </c>
      <c r="Y14" s="24">
        <f ca="1">IF(VLOOKUP($C14,工时汇总!$B$2:$AH$2673,23,0)&gt;15,15,IF(VLOOKUP($C14,工时汇总!$B$2:$AH$2673,23,0)&gt;10,10,IF(VLOOKUP($C14,工时汇总!$B$2:$AH$2673,23,0)&gt;=8,5,IF(VLOOKUP($C14,工时汇总!$B$2:$AH$2673,23,0)&lt;8,0))))</f>
        <v>10</v>
      </c>
      <c r="Z14" s="24">
        <f ca="1">IF(VLOOKUP($C14,工时汇总!$B$2:$AH$2673,24,0)&gt;15,15,IF(VLOOKUP($C14,工时汇总!$B$2:$AH$2673,24,0)&gt;10,10,IF(VLOOKUP($C14,工时汇总!$B$2:$AH$2673,24,0)&gt;=8,5,IF(VLOOKUP($C14,工时汇总!$B$2:$AH$2673,24,0)&lt;8,0))))</f>
        <v>10</v>
      </c>
      <c r="AA14" s="24">
        <f ca="1">IF(VLOOKUP($C14,工时汇总!$B$2:$AH$2673,25,0)&gt;15,15,IF(VLOOKUP($C14,工时汇总!$B$2:$AH$2673,25,0)&gt;10,10,IF(VLOOKUP($C14,工时汇总!$B$2:$AH$2673,25,0)&gt;=8,5,IF(VLOOKUP($C14,工时汇总!$B$2:$AH$2673,25,0)&lt;8,0))))</f>
        <v>10</v>
      </c>
      <c r="AB14" s="24">
        <f ca="1">IF(VLOOKUP($C14,工时汇总!$B$2:$AH$2673,26,0)&gt;15,15,IF(VLOOKUP($C14,工时汇总!$B$2:$AH$2673,26,0)&gt;10,10,IF(VLOOKUP($C14,工时汇总!$B$2:$AH$2673,26,0)&gt;=8,5,IF(VLOOKUP($C14,工时汇总!$B$2:$AH$2673,26,0)&lt;8,0))))</f>
        <v>10</v>
      </c>
      <c r="AC14" s="24">
        <f ca="1">IF(VLOOKUP($C14,工时汇总!$B$2:$AH$2673,27,0)&gt;15,15,IF(VLOOKUP($C14,工时汇总!$B$2:$AH$2673,27,0)&gt;10,10,IF(VLOOKUP($C14,工时汇总!$B$2:$AH$2673,27,0)&gt;=8,5,IF(VLOOKUP($C14,工时汇总!$B$2:$AH$2673,27,0)&lt;8,0))))</f>
        <v>10</v>
      </c>
      <c r="AD14" s="24">
        <f ca="1">IF(VLOOKUP($C14,工时汇总!$B$2:$AH$2673,28,0)&gt;15,15,IF(VLOOKUP($C14,工时汇总!$B$2:$AH$2673,28,0)&gt;10,10,IF(VLOOKUP($C14,工时汇总!$B$2:$AH$2673,28,0)&gt;=8,5,IF(VLOOKUP($C14,工时汇总!$B$2:$AH$2673,28,0)&lt;8,0))))</f>
        <v>10</v>
      </c>
      <c r="AE14" s="24">
        <f ca="1">IF(VLOOKUP($C14,工时汇总!$B$2:$AH$2673,29,0)&gt;15,15,IF(VLOOKUP($C14,工时汇总!$B$2:$AH$2673,29,0)&gt;10,10,IF(VLOOKUP($C14,工时汇总!$B$2:$AH$2673,29,0)&gt;=8,5,IF(VLOOKUP($C14,工时汇总!$B$2:$AH$2673,29,0)&lt;8,0))))</f>
        <v>10</v>
      </c>
      <c r="AF14" s="24">
        <f ca="1">IF(VLOOKUP($C14,工时汇总!$B$2:$AH$2673,30,0)&gt;15,15,IF(VLOOKUP($C14,工时汇总!$B$2:$AH$2673,30,0)&gt;10,10,IF(VLOOKUP($C14,工时汇总!$B$2:$AH$2673,30,0)&gt;=8,5,IF(VLOOKUP($C14,工时汇总!$B$2:$AH$2673,30,0)&lt;8,0))))</f>
        <v>10</v>
      </c>
      <c r="AG14" s="24">
        <f ca="1">IF(VLOOKUP($C14,工时汇总!$B$2:$AH$2673,31,0)&gt;15,15,IF(VLOOKUP($C14,工时汇总!$B$2:$AH$2673,31,0)&gt;10,10,IF(VLOOKUP($C14,工时汇总!$B$2:$AH$2673,31,0)&gt;=8,5,IF(VLOOKUP($C14,工时汇总!$B$2:$AH$2673,31,0)&lt;8,0))))</f>
        <v>10</v>
      </c>
      <c r="AH14" s="24">
        <f ca="1">IF(VLOOKUP($C14,工时汇总!$B$2:$AH$2673,32,0)&gt;15,15,IF(VLOOKUP($C14,工时汇总!$B$2:$AH$2673,32,0)&gt;10,10,IF(VLOOKUP($C14,工时汇总!$B$2:$AH$2673,32,0)&gt;=8,5,IF(VLOOKUP($C14,工时汇总!$B$2:$AH$2673,32,0)&lt;8,0))))</f>
        <v>10</v>
      </c>
      <c r="AI14" s="24">
        <f ca="1">IF(VLOOKUP($C14,工时汇总!$B$2:$AH$2673,33,0)&gt;15,15,IF(VLOOKUP($C14,工时汇总!$B$2:$AH$2673,33,0)&gt;10,10,IF(VLOOKUP($C14,工时汇总!$B$2:$AH$2673,33,0)&gt;=8,5,IF(VLOOKUP($C14,工时汇总!$B$2:$AH$2673,33,0)&lt;8,0))))</f>
        <v>10</v>
      </c>
    </row>
    <row r="15" spans="1:35" ht="19.5" customHeight="1" x14ac:dyDescent="0.25">
      <c r="A15" s="22" t="s">
        <v>403</v>
      </c>
      <c r="B15" s="55" t="s">
        <v>637</v>
      </c>
      <c r="C15" s="55" t="s">
        <v>638</v>
      </c>
      <c r="D15" s="23">
        <f t="shared" ref="D15" ca="1" si="1">SUM(E15:AI15)</f>
        <v>165</v>
      </c>
      <c r="E15" s="24">
        <f ca="1">IF(VLOOKUP($C15,工时汇总!$B$2:$AH$2673,3,0)&gt;15,15,IF(VLOOKUP($C15,工时汇总!$B$2:$AH$2673,3,0)&gt;10,10,IF(VLOOKUP($C15,工时汇总!$B$2:$AH$2673,3,0)&gt;=8,5,IF(VLOOKUP($C15,工时汇总!$B$2:$AH$2673,3,0)&lt;8,0))))</f>
        <v>0</v>
      </c>
      <c r="F15" s="24">
        <f ca="1">IF(VLOOKUP($C15,工时汇总!$B$2:$AH$2673,4,0)&gt;15,15,IF(VLOOKUP($C15,工时汇总!$B$2:$AH$2673,4,0)&gt;10,10,IF(VLOOKUP($C15,工时汇总!$B$2:$AH$2673,4,0)&gt;=8,5,IF(VLOOKUP($C15,工时汇总!$B$2:$AH$2673,4,0)&lt;8,0))))</f>
        <v>10</v>
      </c>
      <c r="G15" s="24">
        <f ca="1">IF(VLOOKUP($C15,工时汇总!$B$2:$AH$2673,5,0)&gt;15,15,IF(VLOOKUP($C15,工时汇总!$B$2:$AH$2673,5,0)&gt;10,10,IF(VLOOKUP($C15,工时汇总!$B$2:$AH$2673,5,0)&gt;=8,5,IF(VLOOKUP($C15,工时汇总!$B$2:$AH$2673,5,0)&lt;8,0))))</f>
        <v>10</v>
      </c>
      <c r="H15" s="24">
        <f ca="1">IF(VLOOKUP($C15,工时汇总!$B$2:$AH$2673,6,0)&gt;15,15,IF(VLOOKUP($C15,工时汇总!$B$2:$AH$2673,6,0)&gt;10,10,IF(VLOOKUP($C15,工时汇总!$B$2:$AH$2673,6,0)&gt;=8,5,IF(VLOOKUP($C15,工时汇总!$B$2:$AH$2673,6,0)&lt;8,0))))</f>
        <v>10</v>
      </c>
      <c r="I15" s="24">
        <f ca="1">IF(VLOOKUP($C15,工时汇总!$B$2:$AH$2673,7,0)&gt;15,15,IF(VLOOKUP($C15,工时汇总!$B$2:$AH$2673,7,0)&gt;10,10,IF(VLOOKUP($C15,工时汇总!$B$2:$AH$2673,7,0)&gt;=8,5,IF(VLOOKUP($C15,工时汇总!$B$2:$AH$2673,7,0)&lt;8,0))))</f>
        <v>10</v>
      </c>
      <c r="J15" s="24">
        <f ca="1">IF(VLOOKUP($C15,工时汇总!$B$2:$AH$2673,8,0)&gt;15,15,IF(VLOOKUP($C15,工时汇总!$B$2:$AH$2673,8,0)&gt;10,10,IF(VLOOKUP($C15,工时汇总!$B$2:$AH$2673,8,0)&gt;=8,5,IF(VLOOKUP($C15,工时汇总!$B$2:$AH$2673,8,0)&lt;8,0))))</f>
        <v>10</v>
      </c>
      <c r="K15" s="24">
        <f ca="1">IF(VLOOKUP($C15,工时汇总!$B$2:$AH$2673,9,0)&gt;15,15,IF(VLOOKUP($C15,工时汇总!$B$2:$AH$2673,9,0)&gt;10,10,IF(VLOOKUP($C15,工时汇总!$B$2:$AH$2673,9,0)&gt;=8,5,IF(VLOOKUP($C15,工时汇总!$B$2:$AH$2673,9,0)&lt;8,0))))</f>
        <v>5</v>
      </c>
      <c r="L15" s="24">
        <f ca="1">IF(VLOOKUP($C15,工时汇总!$B$2:$AH$2673,10,0)&gt;15,15,IF(VLOOKUP($C15,工时汇总!$B$2:$AH$2673,10,0)&gt;10,10,IF(VLOOKUP($C15,工时汇总!$B$2:$AH$2673,10,0)&gt;=8,5,IF(VLOOKUP($C15,工时汇总!$B$2:$AH$2673,10,0)&lt;8,0))))</f>
        <v>10</v>
      </c>
      <c r="M15" s="24">
        <f ca="1">IF(VLOOKUP($C15,工时汇总!$B$2:$AH$2673,11,0)&gt;15,15,IF(VLOOKUP($C15,工时汇总!$B$2:$AH$2673,11,0)&gt;10,10,IF(VLOOKUP($C15,工时汇总!$B$2:$AH$2673,11,0)&gt;=8,5,IF(VLOOKUP($C15,工时汇总!$B$2:$AH$2673,11,0)&lt;8,0))))</f>
        <v>10</v>
      </c>
      <c r="N15" s="24">
        <f ca="1">IF(VLOOKUP($C15,工时汇总!$B$2:$AH$2673,12,0)&gt;15,15,IF(VLOOKUP($C15,工时汇总!$B$2:$AH$2673,12,0)&gt;10,10,IF(VLOOKUP($C15,工时汇总!$B$2:$AH$2673,12,0)&gt;=8,5,IF(VLOOKUP($C15,工时汇总!$B$2:$AH$2673,12,0)&lt;8,0))))</f>
        <v>10</v>
      </c>
      <c r="O15" s="24">
        <f ca="1">IF(VLOOKUP($C15,工时汇总!$B$2:$AH$2673,13,0)&gt;15,15,IF(VLOOKUP($C15,工时汇总!$B$2:$AH$2673,13,0)&gt;10,10,IF(VLOOKUP($C15,工时汇总!$B$2:$AH$2673,13,0)&gt;=8,5,IF(VLOOKUP($C15,工时汇总!$B$2:$AH$2673,13,0)&lt;8,0))))</f>
        <v>10</v>
      </c>
      <c r="P15" s="24">
        <f ca="1">IF(VLOOKUP($C15,工时汇总!$B$2:$AH$2673,14,0)&gt;15,15,IF(VLOOKUP($C15,工时汇总!$B$2:$AH$2673,14,0)&gt;10,10,IF(VLOOKUP($C15,工时汇总!$B$2:$AH$2673,14,0)&gt;=8,5,IF(VLOOKUP($C15,工时汇总!$B$2:$AH$2673,14,0)&lt;8,0))))</f>
        <v>10</v>
      </c>
      <c r="Q15" s="24">
        <f ca="1">IF(VLOOKUP($C15,工时汇总!$B$2:$AH$2673,15,0)&gt;15,15,IF(VLOOKUP($C15,工时汇总!$B$2:$AH$2673,15,0)&gt;10,10,IF(VLOOKUP($C15,工时汇总!$B$2:$AH$2673,15,0)&gt;=8,5,IF(VLOOKUP($C15,工时汇总!$B$2:$AH$2673,15,0)&lt;8,0))))</f>
        <v>10</v>
      </c>
      <c r="R15" s="24">
        <f ca="1">IF(VLOOKUP($C15,工时汇总!$B$2:$AH$2673,16,0)&gt;15,15,IF(VLOOKUP($C15,工时汇总!$B$2:$AH$2673,16,0)&gt;10,10,IF(VLOOKUP($C15,工时汇总!$B$2:$AH$2673,16,0)&gt;=8,5,IF(VLOOKUP($C15,工时汇总!$B$2:$AH$2673,16,0)&lt;8,0))))</f>
        <v>5</v>
      </c>
      <c r="S15" s="24">
        <f ca="1">IF(VLOOKUP($C15,工时汇总!$B$2:$AH$2673,17,0)&gt;15,15,IF(VLOOKUP($C15,工时汇总!$B$2:$AH$2673,17,0)&gt;10,10,IF(VLOOKUP($C15,工时汇总!$B$2:$AH$2673,17,0)&gt;=8,5,IF(VLOOKUP($C15,工时汇总!$B$2:$AH$2673,17,0)&lt;8,0))))</f>
        <v>10</v>
      </c>
      <c r="T15" s="24">
        <f ca="1">IF(VLOOKUP($C15,工时汇总!$B$2:$AH$2673,18,0)&gt;15,15,IF(VLOOKUP($C15,工时汇总!$B$2:$AH$2673,18,0)&gt;10,10,IF(VLOOKUP($C15,工时汇总!$B$2:$AH$2673,18,0)&gt;=8,5,IF(VLOOKUP($C15,工时汇总!$B$2:$AH$2673,18,0)&lt;8,0))))</f>
        <v>10</v>
      </c>
      <c r="U15" s="24">
        <f ca="1">IF(VLOOKUP($C15,工时汇总!$B$2:$AH$2673,19,0)&gt;15,15,IF(VLOOKUP($C15,工时汇总!$B$2:$AH$2673,19,0)&gt;10,10,IF(VLOOKUP($C15,工时汇总!$B$2:$AH$2673,19,0)&gt;=8,5,IF(VLOOKUP($C15,工时汇总!$B$2:$AH$2673,19,0)&lt;8,0))))</f>
        <v>10</v>
      </c>
      <c r="V15" s="24">
        <f ca="1">IF(VLOOKUP($C15,工时汇总!$B$2:$AH$2673,20,0)&gt;15,15,IF(VLOOKUP($C15,工时汇总!$B$2:$AH$2673,20,0)&gt;10,10,IF(VLOOKUP($C15,工时汇总!$B$2:$AH$2673,20,0)&gt;=8,5,IF(VLOOKUP($C15,工时汇总!$B$2:$AH$2673,20,0)&lt;8,0))))</f>
        <v>10</v>
      </c>
      <c r="W15" s="24">
        <f ca="1">IF(VLOOKUP($C15,工时汇总!$B$2:$AH$2673,21,0)&gt;15,15,IF(VLOOKUP($C15,工时汇总!$B$2:$AH$2673,21,0)&gt;10,10,IF(VLOOKUP($C15,工时汇总!$B$2:$AH$2673,21,0)&gt;=8,5,IF(VLOOKUP($C15,工时汇总!$B$2:$AH$2673,21,0)&lt;8,0))))</f>
        <v>5</v>
      </c>
      <c r="X15" s="24">
        <f ca="1">IF(VLOOKUP($C15,工时汇总!$B$2:$AH$2673,22,0)&gt;15,15,IF(VLOOKUP($C15,工时汇总!$B$2:$AH$2673,22,0)&gt;10,10,IF(VLOOKUP($C15,工时汇总!$B$2:$AH$2673,22,0)&gt;=8,5,IF(VLOOKUP($C15,工时汇总!$B$2:$AH$2673,22,0)&lt;8,0))))</f>
        <v>0</v>
      </c>
      <c r="Y15" s="24">
        <f ca="1">IF(VLOOKUP($C15,工时汇总!$B$2:$AH$2673,23,0)&gt;15,15,IF(VLOOKUP($C15,工时汇总!$B$2:$AH$2673,23,0)&gt;10,10,IF(VLOOKUP($C15,工时汇总!$B$2:$AH$2673,23,0)&gt;=8,5,IF(VLOOKUP($C15,工时汇总!$B$2:$AH$2673,23,0)&lt;8,0))))</f>
        <v>0</v>
      </c>
      <c r="Z15" s="24">
        <f ca="1">IF(VLOOKUP($C15,工时汇总!$B$2:$AH$2673,24,0)&gt;15,15,IF(VLOOKUP($C15,工时汇总!$B$2:$AH$2673,24,0)&gt;10,10,IF(VLOOKUP($C15,工时汇总!$B$2:$AH$2673,24,0)&gt;=8,5,IF(VLOOKUP($C15,工时汇总!$B$2:$AH$2673,24,0)&lt;8,0))))</f>
        <v>0</v>
      </c>
      <c r="AA15" s="24">
        <f ca="1">IF(VLOOKUP($C15,工时汇总!$B$2:$AH$2673,25,0)&gt;15,15,IF(VLOOKUP($C15,工时汇总!$B$2:$AH$2673,25,0)&gt;10,10,IF(VLOOKUP($C15,工时汇总!$B$2:$AH$2673,25,0)&gt;=8,5,IF(VLOOKUP($C15,工时汇总!$B$2:$AH$2673,25,0)&lt;8,0))))</f>
        <v>0</v>
      </c>
      <c r="AB15" s="24">
        <f ca="1">IF(VLOOKUP($C15,工时汇总!$B$2:$AH$2673,26,0)&gt;15,15,IF(VLOOKUP($C15,工时汇总!$B$2:$AH$2673,26,0)&gt;10,10,IF(VLOOKUP($C15,工时汇总!$B$2:$AH$2673,26,0)&gt;=8,5,IF(VLOOKUP($C15,工时汇总!$B$2:$AH$2673,26,0)&lt;8,0))))</f>
        <v>0</v>
      </c>
      <c r="AC15" s="24">
        <f ca="1">IF(VLOOKUP($C15,工时汇总!$B$2:$AH$2673,27,0)&gt;15,15,IF(VLOOKUP($C15,工时汇总!$B$2:$AH$2673,27,0)&gt;10,10,IF(VLOOKUP($C15,工时汇总!$B$2:$AH$2673,27,0)&gt;=8,5,IF(VLOOKUP($C15,工时汇总!$B$2:$AH$2673,27,0)&lt;8,0))))</f>
        <v>0</v>
      </c>
      <c r="AD15" s="24">
        <f ca="1">IF(VLOOKUP($C15,工时汇总!$B$2:$AH$2673,28,0)&gt;15,15,IF(VLOOKUP($C15,工时汇总!$B$2:$AH$2673,28,0)&gt;10,10,IF(VLOOKUP($C15,工时汇总!$B$2:$AH$2673,28,0)&gt;=8,5,IF(VLOOKUP($C15,工时汇总!$B$2:$AH$2673,28,0)&lt;8,0))))</f>
        <v>0</v>
      </c>
      <c r="AE15" s="24">
        <f ca="1">IF(VLOOKUP($C15,工时汇总!$B$2:$AH$2673,29,0)&gt;15,15,IF(VLOOKUP($C15,工时汇总!$B$2:$AH$2673,29,0)&gt;10,10,IF(VLOOKUP($C15,工时汇总!$B$2:$AH$2673,29,0)&gt;=8,5,IF(VLOOKUP($C15,工时汇总!$B$2:$AH$2673,29,0)&lt;8,0))))</f>
        <v>0</v>
      </c>
      <c r="AF15" s="24">
        <f ca="1">IF(VLOOKUP($C15,工时汇总!$B$2:$AH$2673,30,0)&gt;15,15,IF(VLOOKUP($C15,工时汇总!$B$2:$AH$2673,30,0)&gt;10,10,IF(VLOOKUP($C15,工时汇总!$B$2:$AH$2673,30,0)&gt;=8,5,IF(VLOOKUP($C15,工时汇总!$B$2:$AH$2673,30,0)&lt;8,0))))</f>
        <v>0</v>
      </c>
      <c r="AG15" s="24">
        <f ca="1">IF(VLOOKUP($C15,工时汇总!$B$2:$AH$2673,31,0)&gt;15,15,IF(VLOOKUP($C15,工时汇总!$B$2:$AH$2673,31,0)&gt;10,10,IF(VLOOKUP($C15,工时汇总!$B$2:$AH$2673,31,0)&gt;=8,5,IF(VLOOKUP($C15,工时汇总!$B$2:$AH$2673,31,0)&lt;8,0))))</f>
        <v>0</v>
      </c>
      <c r="AH15" s="24">
        <f ca="1">IF(VLOOKUP($C15,工时汇总!$B$2:$AH$2673,32,0)&gt;15,15,IF(VLOOKUP($C15,工时汇总!$B$2:$AH$2673,32,0)&gt;10,10,IF(VLOOKUP($C15,工时汇总!$B$2:$AH$2673,32,0)&gt;=8,5,IF(VLOOKUP($C15,工时汇总!$B$2:$AH$2673,32,0)&lt;8,0))))</f>
        <v>0</v>
      </c>
      <c r="AI15" s="24">
        <f ca="1">IF(VLOOKUP($C15,工时汇总!$B$2:$AH$2673,33,0)&gt;15,15,IF(VLOOKUP($C15,工时汇总!$B$2:$AH$2673,33,0)&gt;10,10,IF(VLOOKUP($C15,工时汇总!$B$2:$AH$2673,33,0)&gt;=8,5,IF(VLOOKUP($C15,工时汇总!$B$2:$AH$2673,33,0)&lt;8,0))))</f>
        <v>0</v>
      </c>
    </row>
    <row r="16" spans="1:35" ht="19.5" customHeight="1" x14ac:dyDescent="0.25">
      <c r="A16" s="22" t="s">
        <v>403</v>
      </c>
      <c r="B16" s="55" t="s">
        <v>245</v>
      </c>
      <c r="C16" s="55" t="s">
        <v>723</v>
      </c>
      <c r="D16" s="23">
        <f t="shared" ref="D16" ca="1" si="2">SUM(E16:AI16)</f>
        <v>285</v>
      </c>
      <c r="E16" s="24">
        <f ca="1">IF(VLOOKUP($C16,工时汇总!$B$2:$AH$2673,3,0)&gt;15,15,IF(VLOOKUP($C16,工时汇总!$B$2:$AH$2673,3,0)&gt;10,10,IF(VLOOKUP($C16,工时汇总!$B$2:$AH$2673,3,0)&gt;=8,5,IF(VLOOKUP($C16,工时汇总!$B$2:$AH$2673,3,0)&lt;8,0))))</f>
        <v>0</v>
      </c>
      <c r="F16" s="24">
        <f ca="1">IF(VLOOKUP($C16,工时汇总!$B$2:$AH$2673,4,0)&gt;15,15,IF(VLOOKUP($C16,工时汇总!$B$2:$AH$2673,4,0)&gt;10,10,IF(VLOOKUP($C16,工时汇总!$B$2:$AH$2673,4,0)&gt;=8,5,IF(VLOOKUP($C16,工时汇总!$B$2:$AH$2673,4,0)&lt;8,0))))</f>
        <v>10</v>
      </c>
      <c r="G16" s="24">
        <f ca="1">IF(VLOOKUP($C16,工时汇总!$B$2:$AH$2673,5,0)&gt;15,15,IF(VLOOKUP($C16,工时汇总!$B$2:$AH$2673,5,0)&gt;10,10,IF(VLOOKUP($C16,工时汇总!$B$2:$AH$2673,5,0)&gt;=8,5,IF(VLOOKUP($C16,工时汇总!$B$2:$AH$2673,5,0)&lt;8,0))))</f>
        <v>10</v>
      </c>
      <c r="H16" s="24">
        <f ca="1">IF(VLOOKUP($C16,工时汇总!$B$2:$AH$2673,6,0)&gt;15,15,IF(VLOOKUP($C16,工时汇总!$B$2:$AH$2673,6,0)&gt;10,10,IF(VLOOKUP($C16,工时汇总!$B$2:$AH$2673,6,0)&gt;=8,5,IF(VLOOKUP($C16,工时汇总!$B$2:$AH$2673,6,0)&lt;8,0))))</f>
        <v>10</v>
      </c>
      <c r="I16" s="24">
        <f ca="1">IF(VLOOKUP($C16,工时汇总!$B$2:$AH$2673,7,0)&gt;15,15,IF(VLOOKUP($C16,工时汇总!$B$2:$AH$2673,7,0)&gt;10,10,IF(VLOOKUP($C16,工时汇总!$B$2:$AH$2673,7,0)&gt;=8,5,IF(VLOOKUP($C16,工时汇总!$B$2:$AH$2673,7,0)&lt;8,0))))</f>
        <v>10</v>
      </c>
      <c r="J16" s="24">
        <f ca="1">IF(VLOOKUP($C16,工时汇总!$B$2:$AH$2673,8,0)&gt;15,15,IF(VLOOKUP($C16,工时汇总!$B$2:$AH$2673,8,0)&gt;10,10,IF(VLOOKUP($C16,工时汇总!$B$2:$AH$2673,8,0)&gt;=8,5,IF(VLOOKUP($C16,工时汇总!$B$2:$AH$2673,8,0)&lt;8,0))))</f>
        <v>10</v>
      </c>
      <c r="K16" s="24">
        <f ca="1">IF(VLOOKUP($C16,工时汇总!$B$2:$AH$2673,9,0)&gt;15,15,IF(VLOOKUP($C16,工时汇总!$B$2:$AH$2673,9,0)&gt;10,10,IF(VLOOKUP($C16,工时汇总!$B$2:$AH$2673,9,0)&gt;=8,5,IF(VLOOKUP($C16,工时汇总!$B$2:$AH$2673,9,0)&lt;8,0))))</f>
        <v>5</v>
      </c>
      <c r="L16" s="24">
        <f ca="1">IF(VLOOKUP($C16,工时汇总!$B$2:$AH$2673,10,0)&gt;15,15,IF(VLOOKUP($C16,工时汇总!$B$2:$AH$2673,10,0)&gt;10,10,IF(VLOOKUP($C16,工时汇总!$B$2:$AH$2673,10,0)&gt;=8,5,IF(VLOOKUP($C16,工时汇总!$B$2:$AH$2673,10,0)&lt;8,0))))</f>
        <v>10</v>
      </c>
      <c r="M16" s="24">
        <f ca="1">IF(VLOOKUP($C16,工时汇总!$B$2:$AH$2673,11,0)&gt;15,15,IF(VLOOKUP($C16,工时汇总!$B$2:$AH$2673,11,0)&gt;10,10,IF(VLOOKUP($C16,工时汇总!$B$2:$AH$2673,11,0)&gt;=8,5,IF(VLOOKUP($C16,工时汇总!$B$2:$AH$2673,11,0)&lt;8,0))))</f>
        <v>10</v>
      </c>
      <c r="N16" s="24">
        <f ca="1">IF(VLOOKUP($C16,工时汇总!$B$2:$AH$2673,12,0)&gt;15,15,IF(VLOOKUP($C16,工时汇总!$B$2:$AH$2673,12,0)&gt;10,10,IF(VLOOKUP($C16,工时汇总!$B$2:$AH$2673,12,0)&gt;=8,5,IF(VLOOKUP($C16,工时汇总!$B$2:$AH$2673,12,0)&lt;8,0))))</f>
        <v>10</v>
      </c>
      <c r="O16" s="24">
        <f ca="1">IF(VLOOKUP($C16,工时汇总!$B$2:$AH$2673,13,0)&gt;15,15,IF(VLOOKUP($C16,工时汇总!$B$2:$AH$2673,13,0)&gt;10,10,IF(VLOOKUP($C16,工时汇总!$B$2:$AH$2673,13,0)&gt;=8,5,IF(VLOOKUP($C16,工时汇总!$B$2:$AH$2673,13,0)&lt;8,0))))</f>
        <v>10</v>
      </c>
      <c r="P16" s="24">
        <f ca="1">IF(VLOOKUP($C16,工时汇总!$B$2:$AH$2673,14,0)&gt;15,15,IF(VLOOKUP($C16,工时汇总!$B$2:$AH$2673,14,0)&gt;10,10,IF(VLOOKUP($C16,工时汇总!$B$2:$AH$2673,14,0)&gt;=8,5,IF(VLOOKUP($C16,工时汇总!$B$2:$AH$2673,14,0)&lt;8,0))))</f>
        <v>10</v>
      </c>
      <c r="Q16" s="24">
        <f ca="1">IF(VLOOKUP($C16,工时汇总!$B$2:$AH$2673,15,0)&gt;15,15,IF(VLOOKUP($C16,工时汇总!$B$2:$AH$2673,15,0)&gt;10,10,IF(VLOOKUP($C16,工时汇总!$B$2:$AH$2673,15,0)&gt;=8,5,IF(VLOOKUP($C16,工时汇总!$B$2:$AH$2673,15,0)&lt;8,0))))</f>
        <v>10</v>
      </c>
      <c r="R16" s="24">
        <f ca="1">IF(VLOOKUP($C16,工时汇总!$B$2:$AH$2673,16,0)&gt;15,15,IF(VLOOKUP($C16,工时汇总!$B$2:$AH$2673,16,0)&gt;10,10,IF(VLOOKUP($C16,工时汇总!$B$2:$AH$2673,16,0)&gt;=8,5,IF(VLOOKUP($C16,工时汇总!$B$2:$AH$2673,16,0)&lt;8,0))))</f>
        <v>5</v>
      </c>
      <c r="S16" s="24">
        <f ca="1">IF(VLOOKUP($C16,工时汇总!$B$2:$AH$2673,17,0)&gt;15,15,IF(VLOOKUP($C16,工时汇总!$B$2:$AH$2673,17,0)&gt;10,10,IF(VLOOKUP($C16,工时汇总!$B$2:$AH$2673,17,0)&gt;=8,5,IF(VLOOKUP($C16,工时汇总!$B$2:$AH$2673,17,0)&lt;8,0))))</f>
        <v>10</v>
      </c>
      <c r="T16" s="24">
        <f ca="1">IF(VLOOKUP($C16,工时汇总!$B$2:$AH$2673,18,0)&gt;15,15,IF(VLOOKUP($C16,工时汇总!$B$2:$AH$2673,18,0)&gt;10,10,IF(VLOOKUP($C16,工时汇总!$B$2:$AH$2673,18,0)&gt;=8,5,IF(VLOOKUP($C16,工时汇总!$B$2:$AH$2673,18,0)&lt;8,0))))</f>
        <v>5</v>
      </c>
      <c r="U16" s="24">
        <f ca="1">IF(VLOOKUP($C16,工时汇总!$B$2:$AH$2673,19,0)&gt;15,15,IF(VLOOKUP($C16,工时汇总!$B$2:$AH$2673,19,0)&gt;10,10,IF(VLOOKUP($C16,工时汇总!$B$2:$AH$2673,19,0)&gt;=8,5,IF(VLOOKUP($C16,工时汇总!$B$2:$AH$2673,19,0)&lt;8,0))))</f>
        <v>10</v>
      </c>
      <c r="V16" s="24">
        <f ca="1">IF(VLOOKUP($C16,工时汇总!$B$2:$AH$2673,20,0)&gt;15,15,IF(VLOOKUP($C16,工时汇总!$B$2:$AH$2673,20,0)&gt;10,10,IF(VLOOKUP($C16,工时汇总!$B$2:$AH$2673,20,0)&gt;=8,5,IF(VLOOKUP($C16,工时汇总!$B$2:$AH$2673,20,0)&lt;8,0))))</f>
        <v>10</v>
      </c>
      <c r="W16" s="24">
        <f ca="1">IF(VLOOKUP($C16,工时汇总!$B$2:$AH$2673,21,0)&gt;15,15,IF(VLOOKUP($C16,工时汇总!$B$2:$AH$2673,21,0)&gt;10,10,IF(VLOOKUP($C16,工时汇总!$B$2:$AH$2673,21,0)&gt;=8,5,IF(VLOOKUP($C16,工时汇总!$B$2:$AH$2673,21,0)&lt;8,0))))</f>
        <v>10</v>
      </c>
      <c r="X16" s="24">
        <f ca="1">IF(VLOOKUP($C16,工时汇总!$B$2:$AH$2673,22,0)&gt;15,15,IF(VLOOKUP($C16,工时汇总!$B$2:$AH$2673,22,0)&gt;10,10,IF(VLOOKUP($C16,工时汇总!$B$2:$AH$2673,22,0)&gt;=8,5,IF(VLOOKUP($C16,工时汇总!$B$2:$AH$2673,22,0)&lt;8,0))))</f>
        <v>10</v>
      </c>
      <c r="Y16" s="24">
        <f ca="1">IF(VLOOKUP($C16,工时汇总!$B$2:$AH$2673,23,0)&gt;15,15,IF(VLOOKUP($C16,工时汇总!$B$2:$AH$2673,23,0)&gt;10,10,IF(VLOOKUP($C16,工时汇总!$B$2:$AH$2673,23,0)&gt;=8,5,IF(VLOOKUP($C16,工时汇总!$B$2:$AH$2673,23,0)&lt;8,0))))</f>
        <v>10</v>
      </c>
      <c r="Z16" s="24">
        <f ca="1">IF(VLOOKUP($C16,工时汇总!$B$2:$AH$2673,24,0)&gt;15,15,IF(VLOOKUP($C16,工时汇总!$B$2:$AH$2673,24,0)&gt;10,10,IF(VLOOKUP($C16,工时汇总!$B$2:$AH$2673,24,0)&gt;=8,5,IF(VLOOKUP($C16,工时汇总!$B$2:$AH$2673,24,0)&lt;8,0))))</f>
        <v>10</v>
      </c>
      <c r="AA16" s="24">
        <f ca="1">IF(VLOOKUP($C16,工时汇总!$B$2:$AH$2673,25,0)&gt;15,15,IF(VLOOKUP($C16,工时汇总!$B$2:$AH$2673,25,0)&gt;10,10,IF(VLOOKUP($C16,工时汇总!$B$2:$AH$2673,25,0)&gt;=8,5,IF(VLOOKUP($C16,工时汇总!$B$2:$AH$2673,25,0)&lt;8,0))))</f>
        <v>10</v>
      </c>
      <c r="AB16" s="24">
        <f ca="1">IF(VLOOKUP($C16,工时汇总!$B$2:$AH$2673,26,0)&gt;15,15,IF(VLOOKUP($C16,工时汇总!$B$2:$AH$2673,26,0)&gt;10,10,IF(VLOOKUP($C16,工时汇总!$B$2:$AH$2673,26,0)&gt;=8,5,IF(VLOOKUP($C16,工时汇总!$B$2:$AH$2673,26,0)&lt;8,0))))</f>
        <v>10</v>
      </c>
      <c r="AC16" s="24">
        <f ca="1">IF(VLOOKUP($C16,工时汇总!$B$2:$AH$2673,27,0)&gt;15,15,IF(VLOOKUP($C16,工时汇总!$B$2:$AH$2673,27,0)&gt;10,10,IF(VLOOKUP($C16,工时汇总!$B$2:$AH$2673,27,0)&gt;=8,5,IF(VLOOKUP($C16,工时汇总!$B$2:$AH$2673,27,0)&lt;8,0))))</f>
        <v>10</v>
      </c>
      <c r="AD16" s="24">
        <f ca="1">IF(VLOOKUP($C16,工时汇总!$B$2:$AH$2673,28,0)&gt;15,15,IF(VLOOKUP($C16,工时汇总!$B$2:$AH$2673,28,0)&gt;10,10,IF(VLOOKUP($C16,工时汇总!$B$2:$AH$2673,28,0)&gt;=8,5,IF(VLOOKUP($C16,工时汇总!$B$2:$AH$2673,28,0)&lt;8,0))))</f>
        <v>10</v>
      </c>
      <c r="AE16" s="24">
        <f ca="1">IF(VLOOKUP($C16,工时汇总!$B$2:$AH$2673,29,0)&gt;15,15,IF(VLOOKUP($C16,工时汇总!$B$2:$AH$2673,29,0)&gt;10,10,IF(VLOOKUP($C16,工时汇总!$B$2:$AH$2673,29,0)&gt;=8,5,IF(VLOOKUP($C16,工时汇总!$B$2:$AH$2673,29,0)&lt;8,0))))</f>
        <v>10</v>
      </c>
      <c r="AF16" s="24">
        <f ca="1">IF(VLOOKUP($C16,工时汇总!$B$2:$AH$2673,30,0)&gt;15,15,IF(VLOOKUP($C16,工时汇总!$B$2:$AH$2673,30,0)&gt;10,10,IF(VLOOKUP($C16,工时汇总!$B$2:$AH$2673,30,0)&gt;=8,5,IF(VLOOKUP($C16,工时汇总!$B$2:$AH$2673,30,0)&lt;8,0))))</f>
        <v>10</v>
      </c>
      <c r="AG16" s="24">
        <f ca="1">IF(VLOOKUP($C16,工时汇总!$B$2:$AH$2673,31,0)&gt;15,15,IF(VLOOKUP($C16,工时汇总!$B$2:$AH$2673,31,0)&gt;10,10,IF(VLOOKUP($C16,工时汇总!$B$2:$AH$2673,31,0)&gt;=8,5,IF(VLOOKUP($C16,工时汇总!$B$2:$AH$2673,31,0)&lt;8,0))))</f>
        <v>10</v>
      </c>
      <c r="AH16" s="24">
        <f ca="1">IF(VLOOKUP($C16,工时汇总!$B$2:$AH$2673,32,0)&gt;15,15,IF(VLOOKUP($C16,工时汇总!$B$2:$AH$2673,32,0)&gt;10,10,IF(VLOOKUP($C16,工时汇总!$B$2:$AH$2673,32,0)&gt;=8,5,IF(VLOOKUP($C16,工时汇总!$B$2:$AH$2673,32,0)&lt;8,0))))</f>
        <v>10</v>
      </c>
      <c r="AI16" s="24">
        <f ca="1">IF(VLOOKUP($C16,工时汇总!$B$2:$AH$2673,33,0)&gt;15,15,IF(VLOOKUP($C16,工时汇总!$B$2:$AH$2673,33,0)&gt;10,10,IF(VLOOKUP($C16,工时汇总!$B$2:$AH$2673,33,0)&gt;=8,5,IF(VLOOKUP($C16,工时汇总!$B$2:$AH$2673,33,0)&lt;8,0))))</f>
        <v>10</v>
      </c>
    </row>
    <row r="17" spans="1:35" ht="19.5" customHeight="1" x14ac:dyDescent="0.3">
      <c r="A17" s="22" t="s">
        <v>654</v>
      </c>
      <c r="B17" s="127" t="s">
        <v>146</v>
      </c>
      <c r="C17" s="52" t="s">
        <v>642</v>
      </c>
      <c r="D17" s="23">
        <f t="shared" ca="1" si="0"/>
        <v>290</v>
      </c>
      <c r="E17" s="24">
        <f ca="1">IF(VLOOKUP($C17,工时汇总!$B$2:$AH$2673,3,0)&gt;15,15,IF(VLOOKUP($C17,工时汇总!$B$2:$AH$2673,3,0)&gt;10,10,IF(VLOOKUP($C17,工时汇总!$B$2:$AH$2673,3,0)&gt;=8,5,IF(VLOOKUP($C17,工时汇总!$B$2:$AH$2673,3,0)&lt;8,0))))</f>
        <v>0</v>
      </c>
      <c r="F17" s="24">
        <f ca="1">IF(VLOOKUP($C17,工时汇总!$B$2:$AH$2673,4,0)&gt;15,15,IF(VLOOKUP($C17,工时汇总!$B$2:$AH$2673,4,0)&gt;10,10,IF(VLOOKUP($C17,工时汇总!$B$2:$AH$2673,4,0)&gt;=8,5,IF(VLOOKUP($C17,工时汇总!$B$2:$AH$2673,4,0)&lt;8,0))))</f>
        <v>10</v>
      </c>
      <c r="G17" s="24">
        <f ca="1">IF(VLOOKUP($C17,工时汇总!$B$2:$AH$2673,5,0)&gt;15,15,IF(VLOOKUP($C17,工时汇总!$B$2:$AH$2673,5,0)&gt;10,10,IF(VLOOKUP($C17,工时汇总!$B$2:$AH$2673,5,0)&gt;=8,5,IF(VLOOKUP($C17,工时汇总!$B$2:$AH$2673,5,0)&lt;8,0))))</f>
        <v>10</v>
      </c>
      <c r="H17" s="24">
        <f ca="1">IF(VLOOKUP($C17,工时汇总!$B$2:$AH$2673,6,0)&gt;15,15,IF(VLOOKUP($C17,工时汇总!$B$2:$AH$2673,6,0)&gt;10,10,IF(VLOOKUP($C17,工时汇总!$B$2:$AH$2673,6,0)&gt;=8,5,IF(VLOOKUP($C17,工时汇总!$B$2:$AH$2673,6,0)&lt;8,0))))</f>
        <v>10</v>
      </c>
      <c r="I17" s="24">
        <f ca="1">IF(VLOOKUP($C17,工时汇总!$B$2:$AH$2673,7,0)&gt;15,15,IF(VLOOKUP($C17,工时汇总!$B$2:$AH$2673,7,0)&gt;10,10,IF(VLOOKUP($C17,工时汇总!$B$2:$AH$2673,7,0)&gt;=8,5,IF(VLOOKUP($C17,工时汇总!$B$2:$AH$2673,7,0)&lt;8,0))))</f>
        <v>10</v>
      </c>
      <c r="J17" s="24">
        <f ca="1">IF(VLOOKUP($C17,工时汇总!$B$2:$AH$2673,8,0)&gt;15,15,IF(VLOOKUP($C17,工时汇总!$B$2:$AH$2673,8,0)&gt;10,10,IF(VLOOKUP($C17,工时汇总!$B$2:$AH$2673,8,0)&gt;=8,5,IF(VLOOKUP($C17,工时汇总!$B$2:$AH$2673,8,0)&lt;8,0))))</f>
        <v>10</v>
      </c>
      <c r="K17" s="24">
        <f ca="1">IF(VLOOKUP($C17,工时汇总!$B$2:$AH$2673,9,0)&gt;15,15,IF(VLOOKUP($C17,工时汇总!$B$2:$AH$2673,9,0)&gt;10,10,IF(VLOOKUP($C17,工时汇总!$B$2:$AH$2673,9,0)&gt;=8,5,IF(VLOOKUP($C17,工时汇总!$B$2:$AH$2673,9,0)&lt;8,0))))</f>
        <v>5</v>
      </c>
      <c r="L17" s="24">
        <f ca="1">IF(VLOOKUP($C17,工时汇总!$B$2:$AH$2673,10,0)&gt;15,15,IF(VLOOKUP($C17,工时汇总!$B$2:$AH$2673,10,0)&gt;10,10,IF(VLOOKUP($C17,工时汇总!$B$2:$AH$2673,10,0)&gt;=8,5,IF(VLOOKUP($C17,工时汇总!$B$2:$AH$2673,10,0)&lt;8,0))))</f>
        <v>10</v>
      </c>
      <c r="M17" s="24">
        <f ca="1">IF(VLOOKUP($C17,工时汇总!$B$2:$AH$2673,11,0)&gt;15,15,IF(VLOOKUP($C17,工时汇总!$B$2:$AH$2673,11,0)&gt;10,10,IF(VLOOKUP($C17,工时汇总!$B$2:$AH$2673,11,0)&gt;=8,5,IF(VLOOKUP($C17,工时汇总!$B$2:$AH$2673,11,0)&lt;8,0))))</f>
        <v>10</v>
      </c>
      <c r="N17" s="24">
        <f ca="1">IF(VLOOKUP($C17,工时汇总!$B$2:$AH$2673,12,0)&gt;15,15,IF(VLOOKUP($C17,工时汇总!$B$2:$AH$2673,12,0)&gt;10,10,IF(VLOOKUP($C17,工时汇总!$B$2:$AH$2673,12,0)&gt;=8,5,IF(VLOOKUP($C17,工时汇总!$B$2:$AH$2673,12,0)&lt;8,0))))</f>
        <v>10</v>
      </c>
      <c r="O17" s="24">
        <f ca="1">IF(VLOOKUP($C17,工时汇总!$B$2:$AH$2673,13,0)&gt;15,15,IF(VLOOKUP($C17,工时汇总!$B$2:$AH$2673,13,0)&gt;10,10,IF(VLOOKUP($C17,工时汇总!$B$2:$AH$2673,13,0)&gt;=8,5,IF(VLOOKUP($C17,工时汇总!$B$2:$AH$2673,13,0)&lt;8,0))))</f>
        <v>10</v>
      </c>
      <c r="P17" s="24">
        <f ca="1">IF(VLOOKUP($C17,工时汇总!$B$2:$AH$2673,14,0)&gt;15,15,IF(VLOOKUP($C17,工时汇总!$B$2:$AH$2673,14,0)&gt;10,10,IF(VLOOKUP($C17,工时汇总!$B$2:$AH$2673,14,0)&gt;=8,5,IF(VLOOKUP($C17,工时汇总!$B$2:$AH$2673,14,0)&lt;8,0))))</f>
        <v>10</v>
      </c>
      <c r="Q17" s="24">
        <f ca="1">IF(VLOOKUP($C17,工时汇总!$B$2:$AH$2673,15,0)&gt;15,15,IF(VLOOKUP($C17,工时汇总!$B$2:$AH$2673,15,0)&gt;10,10,IF(VLOOKUP($C17,工时汇总!$B$2:$AH$2673,15,0)&gt;=8,5,IF(VLOOKUP($C17,工时汇总!$B$2:$AH$2673,15,0)&lt;8,0))))</f>
        <v>10</v>
      </c>
      <c r="R17" s="24">
        <f ca="1">IF(VLOOKUP($C17,工时汇总!$B$2:$AH$2673,16,0)&gt;15,15,IF(VLOOKUP($C17,工时汇总!$B$2:$AH$2673,16,0)&gt;10,10,IF(VLOOKUP($C17,工时汇总!$B$2:$AH$2673,16,0)&gt;=8,5,IF(VLOOKUP($C17,工时汇总!$B$2:$AH$2673,16,0)&lt;8,0))))</f>
        <v>5</v>
      </c>
      <c r="S17" s="24">
        <f ca="1">IF(VLOOKUP($C17,工时汇总!$B$2:$AH$2673,17,0)&gt;15,15,IF(VLOOKUP($C17,工时汇总!$B$2:$AH$2673,17,0)&gt;10,10,IF(VLOOKUP($C17,工时汇总!$B$2:$AH$2673,17,0)&gt;=8,5,IF(VLOOKUP($C17,工时汇总!$B$2:$AH$2673,17,0)&lt;8,0))))</f>
        <v>10</v>
      </c>
      <c r="T17" s="24">
        <f ca="1">IF(VLOOKUP($C17,工时汇总!$B$2:$AH$2673,18,0)&gt;15,15,IF(VLOOKUP($C17,工时汇总!$B$2:$AH$2673,18,0)&gt;10,10,IF(VLOOKUP($C17,工时汇总!$B$2:$AH$2673,18,0)&gt;=8,5,IF(VLOOKUP($C17,工时汇总!$B$2:$AH$2673,18,0)&lt;8,0))))</f>
        <v>10</v>
      </c>
      <c r="U17" s="24">
        <f ca="1">IF(VLOOKUP($C17,工时汇总!$B$2:$AH$2673,19,0)&gt;15,15,IF(VLOOKUP($C17,工时汇总!$B$2:$AH$2673,19,0)&gt;10,10,IF(VLOOKUP($C17,工时汇总!$B$2:$AH$2673,19,0)&gt;=8,5,IF(VLOOKUP($C17,工时汇总!$B$2:$AH$2673,19,0)&lt;8,0))))</f>
        <v>10</v>
      </c>
      <c r="V17" s="24">
        <f ca="1">IF(VLOOKUP($C17,工时汇总!$B$2:$AH$2673,20,0)&gt;15,15,IF(VLOOKUP($C17,工时汇总!$B$2:$AH$2673,20,0)&gt;10,10,IF(VLOOKUP($C17,工时汇总!$B$2:$AH$2673,20,0)&gt;=8,5,IF(VLOOKUP($C17,工时汇总!$B$2:$AH$2673,20,0)&lt;8,0))))</f>
        <v>10</v>
      </c>
      <c r="W17" s="24">
        <f ca="1">IF(VLOOKUP($C17,工时汇总!$B$2:$AH$2673,21,0)&gt;15,15,IF(VLOOKUP($C17,工时汇总!$B$2:$AH$2673,21,0)&gt;10,10,IF(VLOOKUP($C17,工时汇总!$B$2:$AH$2673,21,0)&gt;=8,5,IF(VLOOKUP($C17,工时汇总!$B$2:$AH$2673,21,0)&lt;8,0))))</f>
        <v>10</v>
      </c>
      <c r="X17" s="24">
        <f ca="1">IF(VLOOKUP($C17,工时汇总!$B$2:$AH$2673,22,0)&gt;15,15,IF(VLOOKUP($C17,工时汇总!$B$2:$AH$2673,22,0)&gt;10,10,IF(VLOOKUP($C17,工时汇总!$B$2:$AH$2673,22,0)&gt;=8,5,IF(VLOOKUP($C17,工时汇总!$B$2:$AH$2673,22,0)&lt;8,0))))</f>
        <v>10</v>
      </c>
      <c r="Y17" s="24">
        <f ca="1">IF(VLOOKUP($C17,工时汇总!$B$2:$AH$2673,23,0)&gt;15,15,IF(VLOOKUP($C17,工时汇总!$B$2:$AH$2673,23,0)&gt;10,10,IF(VLOOKUP($C17,工时汇总!$B$2:$AH$2673,23,0)&gt;=8,5,IF(VLOOKUP($C17,工时汇总!$B$2:$AH$2673,23,0)&lt;8,0))))</f>
        <v>10</v>
      </c>
      <c r="Z17" s="24">
        <f ca="1">IF(VLOOKUP($C17,工时汇总!$B$2:$AH$2673,24,0)&gt;15,15,IF(VLOOKUP($C17,工时汇总!$B$2:$AH$2673,24,0)&gt;10,10,IF(VLOOKUP($C17,工时汇总!$B$2:$AH$2673,24,0)&gt;=8,5,IF(VLOOKUP($C17,工时汇总!$B$2:$AH$2673,24,0)&lt;8,0))))</f>
        <v>10</v>
      </c>
      <c r="AA17" s="24">
        <f ca="1">IF(VLOOKUP($C17,工时汇总!$B$2:$AH$2673,25,0)&gt;15,15,IF(VLOOKUP($C17,工时汇总!$B$2:$AH$2673,25,0)&gt;10,10,IF(VLOOKUP($C17,工时汇总!$B$2:$AH$2673,25,0)&gt;=8,5,IF(VLOOKUP($C17,工时汇总!$B$2:$AH$2673,25,0)&lt;8,0))))</f>
        <v>10</v>
      </c>
      <c r="AB17" s="24">
        <f ca="1">IF(VLOOKUP($C17,工时汇总!$B$2:$AH$2673,26,0)&gt;15,15,IF(VLOOKUP($C17,工时汇总!$B$2:$AH$2673,26,0)&gt;10,10,IF(VLOOKUP($C17,工时汇总!$B$2:$AH$2673,26,0)&gt;=8,5,IF(VLOOKUP($C17,工时汇总!$B$2:$AH$2673,26,0)&lt;8,0))))</f>
        <v>10</v>
      </c>
      <c r="AC17" s="24">
        <f ca="1">IF(VLOOKUP($C17,工时汇总!$B$2:$AH$2673,27,0)&gt;15,15,IF(VLOOKUP($C17,工时汇总!$B$2:$AH$2673,27,0)&gt;10,10,IF(VLOOKUP($C17,工时汇总!$B$2:$AH$2673,27,0)&gt;=8,5,IF(VLOOKUP($C17,工时汇总!$B$2:$AH$2673,27,0)&lt;8,0))))</f>
        <v>10</v>
      </c>
      <c r="AD17" s="24">
        <f ca="1">IF(VLOOKUP($C17,工时汇总!$B$2:$AH$2673,28,0)&gt;15,15,IF(VLOOKUP($C17,工时汇总!$B$2:$AH$2673,28,0)&gt;10,10,IF(VLOOKUP($C17,工时汇总!$B$2:$AH$2673,28,0)&gt;=8,5,IF(VLOOKUP($C17,工时汇总!$B$2:$AH$2673,28,0)&lt;8,0))))</f>
        <v>10</v>
      </c>
      <c r="AE17" s="24">
        <f ca="1">IF(VLOOKUP($C17,工时汇总!$B$2:$AH$2673,29,0)&gt;15,15,IF(VLOOKUP($C17,工时汇总!$B$2:$AH$2673,29,0)&gt;10,10,IF(VLOOKUP($C17,工时汇总!$B$2:$AH$2673,29,0)&gt;=8,5,IF(VLOOKUP($C17,工时汇总!$B$2:$AH$2673,29,0)&lt;8,0))))</f>
        <v>10</v>
      </c>
      <c r="AF17" s="24">
        <f ca="1">IF(VLOOKUP($C17,工时汇总!$B$2:$AH$2673,30,0)&gt;15,15,IF(VLOOKUP($C17,工时汇总!$B$2:$AH$2673,30,0)&gt;10,10,IF(VLOOKUP($C17,工时汇总!$B$2:$AH$2673,30,0)&gt;=8,5,IF(VLOOKUP($C17,工时汇总!$B$2:$AH$2673,30,0)&lt;8,0))))</f>
        <v>10</v>
      </c>
      <c r="AG17" s="24">
        <f ca="1">IF(VLOOKUP($C17,工时汇总!$B$2:$AH$2673,31,0)&gt;15,15,IF(VLOOKUP($C17,工时汇总!$B$2:$AH$2673,31,0)&gt;10,10,IF(VLOOKUP($C17,工时汇总!$B$2:$AH$2673,31,0)&gt;=8,5,IF(VLOOKUP($C17,工时汇总!$B$2:$AH$2673,31,0)&lt;8,0))))</f>
        <v>10</v>
      </c>
      <c r="AH17" s="24">
        <f ca="1">IF(VLOOKUP($C17,工时汇总!$B$2:$AH$2673,32,0)&gt;15,15,IF(VLOOKUP($C17,工时汇总!$B$2:$AH$2673,32,0)&gt;10,10,IF(VLOOKUP($C17,工时汇总!$B$2:$AH$2673,32,0)&gt;=8,5,IF(VLOOKUP($C17,工时汇总!$B$2:$AH$2673,32,0)&lt;8,0))))</f>
        <v>10</v>
      </c>
      <c r="AI17" s="24">
        <f ca="1">IF(VLOOKUP($C17,工时汇总!$B$2:$AH$2673,33,0)&gt;15,15,IF(VLOOKUP($C17,工时汇总!$B$2:$AH$2673,33,0)&gt;10,10,IF(VLOOKUP($C17,工时汇总!$B$2:$AH$2673,33,0)&gt;=8,5,IF(VLOOKUP($C17,工时汇总!$B$2:$AH$2673,33,0)&lt;8,0))))</f>
        <v>10</v>
      </c>
    </row>
    <row r="18" spans="1:35" ht="19.5" customHeight="1" x14ac:dyDescent="0.3">
      <c r="A18" s="22" t="s">
        <v>654</v>
      </c>
      <c r="B18" s="127" t="s">
        <v>41</v>
      </c>
      <c r="C18" s="52" t="s">
        <v>147</v>
      </c>
      <c r="D18" s="23">
        <f t="shared" ca="1" si="0"/>
        <v>130</v>
      </c>
      <c r="E18" s="24">
        <f ca="1">IF(VLOOKUP($C18,工时汇总!$B$2:$AH$2673,3,0)&gt;15,15,IF(VLOOKUP($C18,工时汇总!$B$2:$AH$2673,3,0)&gt;10,10,IF(VLOOKUP($C18,工时汇总!$B$2:$AH$2673,3,0)&gt;=8,5,IF(VLOOKUP($C18,工时汇总!$B$2:$AH$2673,3,0)&lt;8,0))))</f>
        <v>0</v>
      </c>
      <c r="F18" s="24">
        <f ca="1">IF(VLOOKUP($C18,工时汇总!$B$2:$AH$2673,4,0)&gt;15,15,IF(VLOOKUP($C18,工时汇总!$B$2:$AH$2673,4,0)&gt;10,10,IF(VLOOKUP($C18,工时汇总!$B$2:$AH$2673,4,0)&gt;=8,5,IF(VLOOKUP($C18,工时汇总!$B$2:$AH$2673,4,0)&lt;8,0))))</f>
        <v>0</v>
      </c>
      <c r="G18" s="24">
        <f ca="1">IF(VLOOKUP($C18,工时汇总!$B$2:$AH$2673,5,0)&gt;15,15,IF(VLOOKUP($C18,工时汇总!$B$2:$AH$2673,5,0)&gt;10,10,IF(VLOOKUP($C18,工时汇总!$B$2:$AH$2673,5,0)&gt;=8,5,IF(VLOOKUP($C18,工时汇总!$B$2:$AH$2673,5,0)&lt;8,0))))</f>
        <v>10</v>
      </c>
      <c r="H18" s="24">
        <f ca="1">IF(VLOOKUP($C18,工时汇总!$B$2:$AH$2673,6,0)&gt;15,15,IF(VLOOKUP($C18,工时汇总!$B$2:$AH$2673,6,0)&gt;10,10,IF(VLOOKUP($C18,工时汇总!$B$2:$AH$2673,6,0)&gt;=8,5,IF(VLOOKUP($C18,工时汇总!$B$2:$AH$2673,6,0)&lt;8,0))))</f>
        <v>10</v>
      </c>
      <c r="I18" s="24">
        <f ca="1">IF(VLOOKUP($C18,工时汇总!$B$2:$AH$2673,7,0)&gt;15,15,IF(VLOOKUP($C18,工时汇总!$B$2:$AH$2673,7,0)&gt;10,10,IF(VLOOKUP($C18,工时汇总!$B$2:$AH$2673,7,0)&gt;=8,5,IF(VLOOKUP($C18,工时汇总!$B$2:$AH$2673,7,0)&lt;8,0))))</f>
        <v>0</v>
      </c>
      <c r="J18" s="24">
        <f ca="1">IF(VLOOKUP($C18,工时汇总!$B$2:$AH$2673,8,0)&gt;15,15,IF(VLOOKUP($C18,工时汇总!$B$2:$AH$2673,8,0)&gt;10,10,IF(VLOOKUP($C18,工时汇总!$B$2:$AH$2673,8,0)&gt;=8,5,IF(VLOOKUP($C18,工时汇总!$B$2:$AH$2673,8,0)&lt;8,0))))</f>
        <v>0</v>
      </c>
      <c r="K18" s="24">
        <f ca="1">IF(VLOOKUP($C18,工时汇总!$B$2:$AH$2673,9,0)&gt;15,15,IF(VLOOKUP($C18,工时汇总!$B$2:$AH$2673,9,0)&gt;10,10,IF(VLOOKUP($C18,工时汇总!$B$2:$AH$2673,9,0)&gt;=8,5,IF(VLOOKUP($C18,工时汇总!$B$2:$AH$2673,9,0)&lt;8,0))))</f>
        <v>5</v>
      </c>
      <c r="L18" s="24">
        <f ca="1">IF(VLOOKUP($C18,工时汇总!$B$2:$AH$2673,10,0)&gt;15,15,IF(VLOOKUP($C18,工时汇总!$B$2:$AH$2673,10,0)&gt;10,10,IF(VLOOKUP($C18,工时汇总!$B$2:$AH$2673,10,0)&gt;=8,5,IF(VLOOKUP($C18,工时汇总!$B$2:$AH$2673,10,0)&lt;8,0))))</f>
        <v>10</v>
      </c>
      <c r="M18" s="24">
        <f ca="1">IF(VLOOKUP($C18,工时汇总!$B$2:$AH$2673,11,0)&gt;15,15,IF(VLOOKUP($C18,工时汇总!$B$2:$AH$2673,11,0)&gt;10,10,IF(VLOOKUP($C18,工时汇总!$B$2:$AH$2673,11,0)&gt;=8,5,IF(VLOOKUP($C18,工时汇总!$B$2:$AH$2673,11,0)&lt;8,0))))</f>
        <v>10</v>
      </c>
      <c r="N18" s="24">
        <f ca="1">IF(VLOOKUP($C18,工时汇总!$B$2:$AH$2673,12,0)&gt;15,15,IF(VLOOKUP($C18,工时汇总!$B$2:$AH$2673,12,0)&gt;10,10,IF(VLOOKUP($C18,工时汇总!$B$2:$AH$2673,12,0)&gt;=8,5,IF(VLOOKUP($C18,工时汇总!$B$2:$AH$2673,12,0)&lt;8,0))))</f>
        <v>0</v>
      </c>
      <c r="O18" s="24">
        <f ca="1">IF(VLOOKUP($C18,工时汇总!$B$2:$AH$2673,13,0)&gt;15,15,IF(VLOOKUP($C18,工时汇总!$B$2:$AH$2673,13,0)&gt;10,10,IF(VLOOKUP($C18,工时汇总!$B$2:$AH$2673,13,0)&gt;=8,5,IF(VLOOKUP($C18,工时汇总!$B$2:$AH$2673,13,0)&lt;8,0))))</f>
        <v>0</v>
      </c>
      <c r="P18" s="24">
        <f ca="1">IF(VLOOKUP($C18,工时汇总!$B$2:$AH$2673,14,0)&gt;15,15,IF(VLOOKUP($C18,工时汇总!$B$2:$AH$2673,14,0)&gt;10,10,IF(VLOOKUP($C18,工时汇总!$B$2:$AH$2673,14,0)&gt;=8,5,IF(VLOOKUP($C18,工时汇总!$B$2:$AH$2673,14,0)&lt;8,0))))</f>
        <v>10</v>
      </c>
      <c r="Q18" s="24">
        <f ca="1">IF(VLOOKUP($C18,工时汇总!$B$2:$AH$2673,15,0)&gt;15,15,IF(VLOOKUP($C18,工时汇总!$B$2:$AH$2673,15,0)&gt;10,10,IF(VLOOKUP($C18,工时汇总!$B$2:$AH$2673,15,0)&gt;=8,5,IF(VLOOKUP($C18,工时汇总!$B$2:$AH$2673,15,0)&lt;8,0))))</f>
        <v>10</v>
      </c>
      <c r="R18" s="24">
        <f ca="1">IF(VLOOKUP($C18,工时汇总!$B$2:$AH$2673,16,0)&gt;15,15,IF(VLOOKUP($C18,工时汇总!$B$2:$AH$2673,16,0)&gt;10,10,IF(VLOOKUP($C18,工时汇总!$B$2:$AH$2673,16,0)&gt;=8,5,IF(VLOOKUP($C18,工时汇总!$B$2:$AH$2673,16,0)&lt;8,0))))</f>
        <v>5</v>
      </c>
      <c r="S18" s="24">
        <f ca="1">IF(VLOOKUP($C18,工时汇总!$B$2:$AH$2673,17,0)&gt;15,15,IF(VLOOKUP($C18,工时汇总!$B$2:$AH$2673,17,0)&gt;10,10,IF(VLOOKUP($C18,工时汇总!$B$2:$AH$2673,17,0)&gt;=8,5,IF(VLOOKUP($C18,工时汇总!$B$2:$AH$2673,17,0)&lt;8,0))))</f>
        <v>10</v>
      </c>
      <c r="T18" s="24">
        <f ca="1">IF(VLOOKUP($C18,工时汇总!$B$2:$AH$2673,18,0)&gt;15,15,IF(VLOOKUP($C18,工时汇总!$B$2:$AH$2673,18,0)&gt;10,10,IF(VLOOKUP($C18,工时汇总!$B$2:$AH$2673,18,0)&gt;=8,5,IF(VLOOKUP($C18,工时汇总!$B$2:$AH$2673,18,0)&lt;8,0))))</f>
        <v>10</v>
      </c>
      <c r="U18" s="24">
        <f ca="1">IF(VLOOKUP($C18,工时汇总!$B$2:$AH$2673,19,0)&gt;15,15,IF(VLOOKUP($C18,工时汇总!$B$2:$AH$2673,19,0)&gt;10,10,IF(VLOOKUP($C18,工时汇总!$B$2:$AH$2673,19,0)&gt;=8,5,IF(VLOOKUP($C18,工时汇总!$B$2:$AH$2673,19,0)&lt;8,0))))</f>
        <v>0</v>
      </c>
      <c r="V18" s="24">
        <f ca="1">IF(VLOOKUP($C18,工时汇总!$B$2:$AH$2673,20,0)&gt;15,15,IF(VLOOKUP($C18,工时汇总!$B$2:$AH$2673,20,0)&gt;10,10,IF(VLOOKUP($C18,工时汇总!$B$2:$AH$2673,20,0)&gt;=8,5,IF(VLOOKUP($C18,工时汇总!$B$2:$AH$2673,20,0)&lt;8,0))))</f>
        <v>0</v>
      </c>
      <c r="W18" s="24">
        <f ca="1">IF(VLOOKUP($C18,工时汇总!$B$2:$AH$2673,21,0)&gt;15,15,IF(VLOOKUP($C18,工时汇总!$B$2:$AH$2673,21,0)&gt;10,10,IF(VLOOKUP($C18,工时汇总!$B$2:$AH$2673,21,0)&gt;=8,5,IF(VLOOKUP($C18,工时汇总!$B$2:$AH$2673,21,0)&lt;8,0))))</f>
        <v>10</v>
      </c>
      <c r="X18" s="24">
        <f ca="1">IF(VLOOKUP($C18,工时汇总!$B$2:$AH$2673,22,0)&gt;15,15,IF(VLOOKUP($C18,工时汇总!$B$2:$AH$2673,22,0)&gt;10,10,IF(VLOOKUP($C18,工时汇总!$B$2:$AH$2673,22,0)&gt;=8,5,IF(VLOOKUP($C18,工时汇总!$B$2:$AH$2673,22,0)&lt;8,0))))</f>
        <v>5</v>
      </c>
      <c r="Y18" s="24">
        <f ca="1">IF(VLOOKUP($C18,工时汇总!$B$2:$AH$2673,23,0)&gt;15,15,IF(VLOOKUP($C18,工时汇总!$B$2:$AH$2673,23,0)&gt;10,10,IF(VLOOKUP($C18,工时汇总!$B$2:$AH$2673,23,0)&gt;=8,5,IF(VLOOKUP($C18,工时汇总!$B$2:$AH$2673,23,0)&lt;8,0))))</f>
        <v>5</v>
      </c>
      <c r="Z18" s="24">
        <f ca="1">IF(VLOOKUP($C18,工时汇总!$B$2:$AH$2673,24,0)&gt;15,15,IF(VLOOKUP($C18,工时汇总!$B$2:$AH$2673,24,0)&gt;10,10,IF(VLOOKUP($C18,工时汇总!$B$2:$AH$2673,24,0)&gt;=8,5,IF(VLOOKUP($C18,工时汇总!$B$2:$AH$2673,24,0)&lt;8,0))))</f>
        <v>10</v>
      </c>
      <c r="AA18" s="24">
        <f ca="1">IF(VLOOKUP($C18,工时汇总!$B$2:$AH$2673,25,0)&gt;15,15,IF(VLOOKUP($C18,工时汇总!$B$2:$AH$2673,25,0)&gt;10,10,IF(VLOOKUP($C18,工时汇总!$B$2:$AH$2673,25,0)&gt;=8,5,IF(VLOOKUP($C18,工时汇总!$B$2:$AH$2673,25,0)&lt;8,0))))</f>
        <v>10</v>
      </c>
      <c r="AB18" s="24">
        <f ca="1">IF(VLOOKUP($C18,工时汇总!$B$2:$AH$2673,26,0)&gt;15,15,IF(VLOOKUP($C18,工时汇总!$B$2:$AH$2673,26,0)&gt;10,10,IF(VLOOKUP($C18,工时汇总!$B$2:$AH$2673,26,0)&gt;=8,5,IF(VLOOKUP($C18,工时汇总!$B$2:$AH$2673,26,0)&lt;8,0))))</f>
        <v>0</v>
      </c>
      <c r="AC18" s="24">
        <f ca="1">IF(VLOOKUP($C18,工时汇总!$B$2:$AH$2673,27,0)&gt;15,15,IF(VLOOKUP($C18,工时汇总!$B$2:$AH$2673,27,0)&gt;10,10,IF(VLOOKUP($C18,工时汇总!$B$2:$AH$2673,27,0)&gt;=8,5,IF(VLOOKUP($C18,工时汇总!$B$2:$AH$2673,27,0)&lt;8,0))))</f>
        <v>0</v>
      </c>
      <c r="AD18" s="24">
        <f ca="1">IF(VLOOKUP($C18,工时汇总!$B$2:$AH$2673,28,0)&gt;15,15,IF(VLOOKUP($C18,工时汇总!$B$2:$AH$2673,28,0)&gt;10,10,IF(VLOOKUP($C18,工时汇总!$B$2:$AH$2673,28,0)&gt;=8,5,IF(VLOOKUP($C18,工时汇总!$B$2:$AH$2673,28,0)&lt;8,0))))</f>
        <v>0</v>
      </c>
      <c r="AE18" s="24">
        <f ca="1">IF(VLOOKUP($C18,工时汇总!$B$2:$AH$2673,29,0)&gt;15,15,IF(VLOOKUP($C18,工时汇总!$B$2:$AH$2673,29,0)&gt;10,10,IF(VLOOKUP($C18,工时汇总!$B$2:$AH$2673,29,0)&gt;=8,5,IF(VLOOKUP($C18,工时汇总!$B$2:$AH$2673,29,0)&lt;8,0))))</f>
        <v>0</v>
      </c>
      <c r="AF18" s="24">
        <f ca="1">IF(VLOOKUP($C18,工时汇总!$B$2:$AH$2673,30,0)&gt;15,15,IF(VLOOKUP($C18,工时汇总!$B$2:$AH$2673,30,0)&gt;10,10,IF(VLOOKUP($C18,工时汇总!$B$2:$AH$2673,30,0)&gt;=8,5,IF(VLOOKUP($C18,工时汇总!$B$2:$AH$2673,30,0)&lt;8,0))))</f>
        <v>0</v>
      </c>
      <c r="AG18" s="24">
        <f ca="1">IF(VLOOKUP($C18,工时汇总!$B$2:$AH$2673,31,0)&gt;15,15,IF(VLOOKUP($C18,工时汇总!$B$2:$AH$2673,31,0)&gt;10,10,IF(VLOOKUP($C18,工时汇总!$B$2:$AH$2673,31,0)&gt;=8,5,IF(VLOOKUP($C18,工时汇总!$B$2:$AH$2673,31,0)&lt;8,0))))</f>
        <v>0</v>
      </c>
      <c r="AH18" s="24">
        <f ca="1">IF(VLOOKUP($C18,工时汇总!$B$2:$AH$2673,32,0)&gt;15,15,IF(VLOOKUP($C18,工时汇总!$B$2:$AH$2673,32,0)&gt;10,10,IF(VLOOKUP($C18,工时汇总!$B$2:$AH$2673,32,0)&gt;=8,5,IF(VLOOKUP($C18,工时汇总!$B$2:$AH$2673,32,0)&lt;8,0))))</f>
        <v>0</v>
      </c>
      <c r="AI18" s="24">
        <f ca="1">IF(VLOOKUP($C18,工时汇总!$B$2:$AH$2673,33,0)&gt;15,15,IF(VLOOKUP($C18,工时汇总!$B$2:$AH$2673,33,0)&gt;10,10,IF(VLOOKUP($C18,工时汇总!$B$2:$AH$2673,33,0)&gt;=8,5,IF(VLOOKUP($C18,工时汇总!$B$2:$AH$2673,33,0)&lt;8,0))))</f>
        <v>0</v>
      </c>
    </row>
    <row r="19" spans="1:35" ht="19.5" customHeight="1" x14ac:dyDescent="0.3">
      <c r="A19" s="22" t="s">
        <v>654</v>
      </c>
      <c r="B19" s="127" t="s">
        <v>42</v>
      </c>
      <c r="C19" s="52" t="s">
        <v>148</v>
      </c>
      <c r="D19" s="23">
        <f t="shared" ca="1" si="0"/>
        <v>290</v>
      </c>
      <c r="E19" s="24">
        <f ca="1">IF(VLOOKUP($C19,工时汇总!$B$2:$AH$2673,3,0)&gt;15,15,IF(VLOOKUP($C19,工时汇总!$B$2:$AH$2673,3,0)&gt;10,10,IF(VLOOKUP($C19,工时汇总!$B$2:$AH$2673,3,0)&gt;=8,5,IF(VLOOKUP($C19,工时汇总!$B$2:$AH$2673,3,0)&lt;8,0))))</f>
        <v>0</v>
      </c>
      <c r="F19" s="24">
        <f ca="1">IF(VLOOKUP($C19,工时汇总!$B$2:$AH$2673,4,0)&gt;15,15,IF(VLOOKUP($C19,工时汇总!$B$2:$AH$2673,4,0)&gt;10,10,IF(VLOOKUP($C19,工时汇总!$B$2:$AH$2673,4,0)&gt;=8,5,IF(VLOOKUP($C19,工时汇总!$B$2:$AH$2673,4,0)&lt;8,0))))</f>
        <v>10</v>
      </c>
      <c r="G19" s="24">
        <f ca="1">IF(VLOOKUP($C19,工时汇总!$B$2:$AH$2673,5,0)&gt;15,15,IF(VLOOKUP($C19,工时汇总!$B$2:$AH$2673,5,0)&gt;10,10,IF(VLOOKUP($C19,工时汇总!$B$2:$AH$2673,5,0)&gt;=8,5,IF(VLOOKUP($C19,工时汇总!$B$2:$AH$2673,5,0)&lt;8,0))))</f>
        <v>10</v>
      </c>
      <c r="H19" s="24">
        <f ca="1">IF(VLOOKUP($C19,工时汇总!$B$2:$AH$2673,6,0)&gt;15,15,IF(VLOOKUP($C19,工时汇总!$B$2:$AH$2673,6,0)&gt;10,10,IF(VLOOKUP($C19,工时汇总!$B$2:$AH$2673,6,0)&gt;=8,5,IF(VLOOKUP($C19,工时汇总!$B$2:$AH$2673,6,0)&lt;8,0))))</f>
        <v>10</v>
      </c>
      <c r="I19" s="24">
        <f ca="1">IF(VLOOKUP($C19,工时汇总!$B$2:$AH$2673,7,0)&gt;15,15,IF(VLOOKUP($C19,工时汇总!$B$2:$AH$2673,7,0)&gt;10,10,IF(VLOOKUP($C19,工时汇总!$B$2:$AH$2673,7,0)&gt;=8,5,IF(VLOOKUP($C19,工时汇总!$B$2:$AH$2673,7,0)&lt;8,0))))</f>
        <v>10</v>
      </c>
      <c r="J19" s="24">
        <f ca="1">IF(VLOOKUP($C19,工时汇总!$B$2:$AH$2673,8,0)&gt;15,15,IF(VLOOKUP($C19,工时汇总!$B$2:$AH$2673,8,0)&gt;10,10,IF(VLOOKUP($C19,工时汇总!$B$2:$AH$2673,8,0)&gt;=8,5,IF(VLOOKUP($C19,工时汇总!$B$2:$AH$2673,8,0)&lt;8,0))))</f>
        <v>10</v>
      </c>
      <c r="K19" s="24">
        <f ca="1">IF(VLOOKUP($C19,工时汇总!$B$2:$AH$2673,9,0)&gt;15,15,IF(VLOOKUP($C19,工时汇总!$B$2:$AH$2673,9,0)&gt;10,10,IF(VLOOKUP($C19,工时汇总!$B$2:$AH$2673,9,0)&gt;=8,5,IF(VLOOKUP($C19,工时汇总!$B$2:$AH$2673,9,0)&lt;8,0))))</f>
        <v>5</v>
      </c>
      <c r="L19" s="24">
        <f ca="1">IF(VLOOKUP($C19,工时汇总!$B$2:$AH$2673,10,0)&gt;15,15,IF(VLOOKUP($C19,工时汇总!$B$2:$AH$2673,10,0)&gt;10,10,IF(VLOOKUP($C19,工时汇总!$B$2:$AH$2673,10,0)&gt;=8,5,IF(VLOOKUP($C19,工时汇总!$B$2:$AH$2673,10,0)&lt;8,0))))</f>
        <v>10</v>
      </c>
      <c r="M19" s="24">
        <f ca="1">IF(VLOOKUP($C19,工时汇总!$B$2:$AH$2673,11,0)&gt;15,15,IF(VLOOKUP($C19,工时汇总!$B$2:$AH$2673,11,0)&gt;10,10,IF(VLOOKUP($C19,工时汇总!$B$2:$AH$2673,11,0)&gt;=8,5,IF(VLOOKUP($C19,工时汇总!$B$2:$AH$2673,11,0)&lt;8,0))))</f>
        <v>10</v>
      </c>
      <c r="N19" s="24">
        <f ca="1">IF(VLOOKUP($C19,工时汇总!$B$2:$AH$2673,12,0)&gt;15,15,IF(VLOOKUP($C19,工时汇总!$B$2:$AH$2673,12,0)&gt;10,10,IF(VLOOKUP($C19,工时汇总!$B$2:$AH$2673,12,0)&gt;=8,5,IF(VLOOKUP($C19,工时汇总!$B$2:$AH$2673,12,0)&lt;8,0))))</f>
        <v>10</v>
      </c>
      <c r="O19" s="24">
        <f ca="1">IF(VLOOKUP($C19,工时汇总!$B$2:$AH$2673,13,0)&gt;15,15,IF(VLOOKUP($C19,工时汇总!$B$2:$AH$2673,13,0)&gt;10,10,IF(VLOOKUP($C19,工时汇总!$B$2:$AH$2673,13,0)&gt;=8,5,IF(VLOOKUP($C19,工时汇总!$B$2:$AH$2673,13,0)&lt;8,0))))</f>
        <v>10</v>
      </c>
      <c r="P19" s="24">
        <f ca="1">IF(VLOOKUP($C19,工时汇总!$B$2:$AH$2673,14,0)&gt;15,15,IF(VLOOKUP($C19,工时汇总!$B$2:$AH$2673,14,0)&gt;10,10,IF(VLOOKUP($C19,工时汇总!$B$2:$AH$2673,14,0)&gt;=8,5,IF(VLOOKUP($C19,工时汇总!$B$2:$AH$2673,14,0)&lt;8,0))))</f>
        <v>10</v>
      </c>
      <c r="Q19" s="24">
        <f ca="1">IF(VLOOKUP($C19,工时汇总!$B$2:$AH$2673,15,0)&gt;15,15,IF(VLOOKUP($C19,工时汇总!$B$2:$AH$2673,15,0)&gt;10,10,IF(VLOOKUP($C19,工时汇总!$B$2:$AH$2673,15,0)&gt;=8,5,IF(VLOOKUP($C19,工时汇总!$B$2:$AH$2673,15,0)&lt;8,0))))</f>
        <v>10</v>
      </c>
      <c r="R19" s="24">
        <f ca="1">IF(VLOOKUP($C19,工时汇总!$B$2:$AH$2673,16,0)&gt;15,15,IF(VLOOKUP($C19,工时汇总!$B$2:$AH$2673,16,0)&gt;10,10,IF(VLOOKUP($C19,工时汇总!$B$2:$AH$2673,16,0)&gt;=8,5,IF(VLOOKUP($C19,工时汇总!$B$2:$AH$2673,16,0)&lt;8,0))))</f>
        <v>5</v>
      </c>
      <c r="S19" s="24">
        <f ca="1">IF(VLOOKUP($C19,工时汇总!$B$2:$AH$2673,17,0)&gt;15,15,IF(VLOOKUP($C19,工时汇总!$B$2:$AH$2673,17,0)&gt;10,10,IF(VLOOKUP($C19,工时汇总!$B$2:$AH$2673,17,0)&gt;=8,5,IF(VLOOKUP($C19,工时汇总!$B$2:$AH$2673,17,0)&lt;8,0))))</f>
        <v>10</v>
      </c>
      <c r="T19" s="24">
        <f ca="1">IF(VLOOKUP($C19,工时汇总!$B$2:$AH$2673,18,0)&gt;15,15,IF(VLOOKUP($C19,工时汇总!$B$2:$AH$2673,18,0)&gt;10,10,IF(VLOOKUP($C19,工时汇总!$B$2:$AH$2673,18,0)&gt;=8,5,IF(VLOOKUP($C19,工时汇总!$B$2:$AH$2673,18,0)&lt;8,0))))</f>
        <v>10</v>
      </c>
      <c r="U19" s="24">
        <f ca="1">IF(VLOOKUP($C19,工时汇总!$B$2:$AH$2673,19,0)&gt;15,15,IF(VLOOKUP($C19,工时汇总!$B$2:$AH$2673,19,0)&gt;10,10,IF(VLOOKUP($C19,工时汇总!$B$2:$AH$2673,19,0)&gt;=8,5,IF(VLOOKUP($C19,工时汇总!$B$2:$AH$2673,19,0)&lt;8,0))))</f>
        <v>10</v>
      </c>
      <c r="V19" s="24">
        <f ca="1">IF(VLOOKUP($C19,工时汇总!$B$2:$AH$2673,20,0)&gt;15,15,IF(VLOOKUP($C19,工时汇总!$B$2:$AH$2673,20,0)&gt;10,10,IF(VLOOKUP($C19,工时汇总!$B$2:$AH$2673,20,0)&gt;=8,5,IF(VLOOKUP($C19,工时汇总!$B$2:$AH$2673,20,0)&lt;8,0))))</f>
        <v>10</v>
      </c>
      <c r="W19" s="24">
        <f ca="1">IF(VLOOKUP($C19,工时汇总!$B$2:$AH$2673,21,0)&gt;15,15,IF(VLOOKUP($C19,工时汇总!$B$2:$AH$2673,21,0)&gt;10,10,IF(VLOOKUP($C19,工时汇总!$B$2:$AH$2673,21,0)&gt;=8,5,IF(VLOOKUP($C19,工时汇总!$B$2:$AH$2673,21,0)&lt;8,0))))</f>
        <v>10</v>
      </c>
      <c r="X19" s="24">
        <f ca="1">IF(VLOOKUP($C19,工时汇总!$B$2:$AH$2673,22,0)&gt;15,15,IF(VLOOKUP($C19,工时汇总!$B$2:$AH$2673,22,0)&gt;10,10,IF(VLOOKUP($C19,工时汇总!$B$2:$AH$2673,22,0)&gt;=8,5,IF(VLOOKUP($C19,工时汇总!$B$2:$AH$2673,22,0)&lt;8,0))))</f>
        <v>10</v>
      </c>
      <c r="Y19" s="24">
        <f ca="1">IF(VLOOKUP($C19,工时汇总!$B$2:$AH$2673,23,0)&gt;15,15,IF(VLOOKUP($C19,工时汇总!$B$2:$AH$2673,23,0)&gt;10,10,IF(VLOOKUP($C19,工时汇总!$B$2:$AH$2673,23,0)&gt;=8,5,IF(VLOOKUP($C19,工时汇总!$B$2:$AH$2673,23,0)&lt;8,0))))</f>
        <v>10</v>
      </c>
      <c r="Z19" s="24">
        <f ca="1">IF(VLOOKUP($C19,工时汇总!$B$2:$AH$2673,24,0)&gt;15,15,IF(VLOOKUP($C19,工时汇总!$B$2:$AH$2673,24,0)&gt;10,10,IF(VLOOKUP($C19,工时汇总!$B$2:$AH$2673,24,0)&gt;=8,5,IF(VLOOKUP($C19,工时汇总!$B$2:$AH$2673,24,0)&lt;8,0))))</f>
        <v>10</v>
      </c>
      <c r="AA19" s="24">
        <f ca="1">IF(VLOOKUP($C19,工时汇总!$B$2:$AH$2673,25,0)&gt;15,15,IF(VLOOKUP($C19,工时汇总!$B$2:$AH$2673,25,0)&gt;10,10,IF(VLOOKUP($C19,工时汇总!$B$2:$AH$2673,25,0)&gt;=8,5,IF(VLOOKUP($C19,工时汇总!$B$2:$AH$2673,25,0)&lt;8,0))))</f>
        <v>10</v>
      </c>
      <c r="AB19" s="24">
        <f ca="1">IF(VLOOKUP($C19,工时汇总!$B$2:$AH$2673,26,0)&gt;15,15,IF(VLOOKUP($C19,工时汇总!$B$2:$AH$2673,26,0)&gt;10,10,IF(VLOOKUP($C19,工时汇总!$B$2:$AH$2673,26,0)&gt;=8,5,IF(VLOOKUP($C19,工时汇总!$B$2:$AH$2673,26,0)&lt;8,0))))</f>
        <v>10</v>
      </c>
      <c r="AC19" s="24">
        <f ca="1">IF(VLOOKUP($C19,工时汇总!$B$2:$AH$2673,27,0)&gt;15,15,IF(VLOOKUP($C19,工时汇总!$B$2:$AH$2673,27,0)&gt;10,10,IF(VLOOKUP($C19,工时汇总!$B$2:$AH$2673,27,0)&gt;=8,5,IF(VLOOKUP($C19,工时汇总!$B$2:$AH$2673,27,0)&lt;8,0))))</f>
        <v>10</v>
      </c>
      <c r="AD19" s="24">
        <f ca="1">IF(VLOOKUP($C19,工时汇总!$B$2:$AH$2673,28,0)&gt;15,15,IF(VLOOKUP($C19,工时汇总!$B$2:$AH$2673,28,0)&gt;10,10,IF(VLOOKUP($C19,工时汇总!$B$2:$AH$2673,28,0)&gt;=8,5,IF(VLOOKUP($C19,工时汇总!$B$2:$AH$2673,28,0)&lt;8,0))))</f>
        <v>10</v>
      </c>
      <c r="AE19" s="24">
        <f ca="1">IF(VLOOKUP($C19,工时汇总!$B$2:$AH$2673,29,0)&gt;15,15,IF(VLOOKUP($C19,工时汇总!$B$2:$AH$2673,29,0)&gt;10,10,IF(VLOOKUP($C19,工时汇总!$B$2:$AH$2673,29,0)&gt;=8,5,IF(VLOOKUP($C19,工时汇总!$B$2:$AH$2673,29,0)&lt;8,0))))</f>
        <v>10</v>
      </c>
      <c r="AF19" s="24">
        <f ca="1">IF(VLOOKUP($C19,工时汇总!$B$2:$AH$2673,30,0)&gt;15,15,IF(VLOOKUP($C19,工时汇总!$B$2:$AH$2673,30,0)&gt;10,10,IF(VLOOKUP($C19,工时汇总!$B$2:$AH$2673,30,0)&gt;=8,5,IF(VLOOKUP($C19,工时汇总!$B$2:$AH$2673,30,0)&lt;8,0))))</f>
        <v>10</v>
      </c>
      <c r="AG19" s="24">
        <f ca="1">IF(VLOOKUP($C19,工时汇总!$B$2:$AH$2673,31,0)&gt;15,15,IF(VLOOKUP($C19,工时汇总!$B$2:$AH$2673,31,0)&gt;10,10,IF(VLOOKUP($C19,工时汇总!$B$2:$AH$2673,31,0)&gt;=8,5,IF(VLOOKUP($C19,工时汇总!$B$2:$AH$2673,31,0)&lt;8,0))))</f>
        <v>10</v>
      </c>
      <c r="AH19" s="24">
        <f ca="1">IF(VLOOKUP($C19,工时汇总!$B$2:$AH$2673,32,0)&gt;15,15,IF(VLOOKUP($C19,工时汇总!$B$2:$AH$2673,32,0)&gt;10,10,IF(VLOOKUP($C19,工时汇总!$B$2:$AH$2673,32,0)&gt;=8,5,IF(VLOOKUP($C19,工时汇总!$B$2:$AH$2673,32,0)&lt;8,0))))</f>
        <v>10</v>
      </c>
      <c r="AI19" s="24">
        <f ca="1">IF(VLOOKUP($C19,工时汇总!$B$2:$AH$2673,33,0)&gt;15,15,IF(VLOOKUP($C19,工时汇总!$B$2:$AH$2673,33,0)&gt;10,10,IF(VLOOKUP($C19,工时汇总!$B$2:$AH$2673,33,0)&gt;=8,5,IF(VLOOKUP($C19,工时汇总!$B$2:$AH$2673,33,0)&lt;8,0))))</f>
        <v>10</v>
      </c>
    </row>
    <row r="20" spans="1:35" ht="19.5" customHeight="1" x14ac:dyDescent="0.3">
      <c r="A20" s="22" t="s">
        <v>654</v>
      </c>
      <c r="B20" s="127" t="s">
        <v>150</v>
      </c>
      <c r="C20" s="52" t="s">
        <v>149</v>
      </c>
      <c r="D20" s="23">
        <f t="shared" ca="1" si="0"/>
        <v>255</v>
      </c>
      <c r="E20" s="24">
        <f ca="1">IF(VLOOKUP($C20,工时汇总!$B$2:$AH$2673,3,0)&gt;15,15,IF(VLOOKUP($C20,工时汇总!$B$2:$AH$2673,3,0)&gt;10,10,IF(VLOOKUP($C20,工时汇总!$B$2:$AH$2673,3,0)&gt;=8,5,IF(VLOOKUP($C20,工时汇总!$B$2:$AH$2673,3,0)&lt;8,0))))</f>
        <v>0</v>
      </c>
      <c r="F20" s="24">
        <f ca="1">IF(VLOOKUP($C20,工时汇总!$B$2:$AH$2673,4,0)&gt;15,15,IF(VLOOKUP($C20,工时汇总!$B$2:$AH$2673,4,0)&gt;10,10,IF(VLOOKUP($C20,工时汇总!$B$2:$AH$2673,4,0)&gt;=8,5,IF(VLOOKUP($C20,工时汇总!$B$2:$AH$2673,4,0)&lt;8,0))))</f>
        <v>10</v>
      </c>
      <c r="G20" s="24">
        <f ca="1">IF(VLOOKUP($C20,工时汇总!$B$2:$AH$2673,5,0)&gt;15,15,IF(VLOOKUP($C20,工时汇总!$B$2:$AH$2673,5,0)&gt;10,10,IF(VLOOKUP($C20,工时汇总!$B$2:$AH$2673,5,0)&gt;=8,5,IF(VLOOKUP($C20,工时汇总!$B$2:$AH$2673,5,0)&lt;8,0))))</f>
        <v>10</v>
      </c>
      <c r="H20" s="24">
        <f ca="1">IF(VLOOKUP($C20,工时汇总!$B$2:$AH$2673,6,0)&gt;15,15,IF(VLOOKUP($C20,工时汇总!$B$2:$AH$2673,6,0)&gt;10,10,IF(VLOOKUP($C20,工时汇总!$B$2:$AH$2673,6,0)&gt;=8,5,IF(VLOOKUP($C20,工时汇总!$B$2:$AH$2673,6,0)&lt;8,0))))</f>
        <v>10</v>
      </c>
      <c r="I20" s="24">
        <f ca="1">IF(VLOOKUP($C20,工时汇总!$B$2:$AH$2673,7,0)&gt;15,15,IF(VLOOKUP($C20,工时汇总!$B$2:$AH$2673,7,0)&gt;10,10,IF(VLOOKUP($C20,工时汇总!$B$2:$AH$2673,7,0)&gt;=8,5,IF(VLOOKUP($C20,工时汇总!$B$2:$AH$2673,7,0)&lt;8,0))))</f>
        <v>10</v>
      </c>
      <c r="J20" s="24">
        <f ca="1">IF(VLOOKUP($C20,工时汇总!$B$2:$AH$2673,8,0)&gt;15,15,IF(VLOOKUP($C20,工时汇总!$B$2:$AH$2673,8,0)&gt;10,10,IF(VLOOKUP($C20,工时汇总!$B$2:$AH$2673,8,0)&gt;=8,5,IF(VLOOKUP($C20,工时汇总!$B$2:$AH$2673,8,0)&lt;8,0))))</f>
        <v>10</v>
      </c>
      <c r="K20" s="24">
        <f ca="1">IF(VLOOKUP($C20,工时汇总!$B$2:$AH$2673,9,0)&gt;15,15,IF(VLOOKUP($C20,工时汇总!$B$2:$AH$2673,9,0)&gt;10,10,IF(VLOOKUP($C20,工时汇总!$B$2:$AH$2673,9,0)&gt;=8,5,IF(VLOOKUP($C20,工时汇总!$B$2:$AH$2673,9,0)&lt;8,0))))</f>
        <v>5</v>
      </c>
      <c r="L20" s="24">
        <f ca="1">IF(VLOOKUP($C20,工时汇总!$B$2:$AH$2673,10,0)&gt;15,15,IF(VLOOKUP($C20,工时汇总!$B$2:$AH$2673,10,0)&gt;10,10,IF(VLOOKUP($C20,工时汇总!$B$2:$AH$2673,10,0)&gt;=8,5,IF(VLOOKUP($C20,工时汇总!$B$2:$AH$2673,10,0)&lt;8,0))))</f>
        <v>10</v>
      </c>
      <c r="M20" s="24">
        <f ca="1">IF(VLOOKUP($C20,工时汇总!$B$2:$AH$2673,11,0)&gt;15,15,IF(VLOOKUP($C20,工时汇总!$B$2:$AH$2673,11,0)&gt;10,10,IF(VLOOKUP($C20,工时汇总!$B$2:$AH$2673,11,0)&gt;=8,5,IF(VLOOKUP($C20,工时汇总!$B$2:$AH$2673,11,0)&lt;8,0))))</f>
        <v>10</v>
      </c>
      <c r="N20" s="24">
        <f ca="1">IF(VLOOKUP($C20,工时汇总!$B$2:$AH$2673,12,0)&gt;15,15,IF(VLOOKUP($C20,工时汇总!$B$2:$AH$2673,12,0)&gt;10,10,IF(VLOOKUP($C20,工时汇总!$B$2:$AH$2673,12,0)&gt;=8,5,IF(VLOOKUP($C20,工时汇总!$B$2:$AH$2673,12,0)&lt;8,0))))</f>
        <v>10</v>
      </c>
      <c r="O20" s="24">
        <f ca="1">IF(VLOOKUP($C20,工时汇总!$B$2:$AH$2673,13,0)&gt;15,15,IF(VLOOKUP($C20,工时汇总!$B$2:$AH$2673,13,0)&gt;10,10,IF(VLOOKUP($C20,工时汇总!$B$2:$AH$2673,13,0)&gt;=8,5,IF(VLOOKUP($C20,工时汇总!$B$2:$AH$2673,13,0)&lt;8,0))))</f>
        <v>10</v>
      </c>
      <c r="P20" s="24">
        <f ca="1">IF(VLOOKUP($C20,工时汇总!$B$2:$AH$2673,14,0)&gt;15,15,IF(VLOOKUP($C20,工时汇总!$B$2:$AH$2673,14,0)&gt;10,10,IF(VLOOKUP($C20,工时汇总!$B$2:$AH$2673,14,0)&gt;=8,5,IF(VLOOKUP($C20,工时汇总!$B$2:$AH$2673,14,0)&lt;8,0))))</f>
        <v>10</v>
      </c>
      <c r="Q20" s="24">
        <f ca="1">IF(VLOOKUP($C20,工时汇总!$B$2:$AH$2673,15,0)&gt;15,15,IF(VLOOKUP($C20,工时汇总!$B$2:$AH$2673,15,0)&gt;10,10,IF(VLOOKUP($C20,工时汇总!$B$2:$AH$2673,15,0)&gt;=8,5,IF(VLOOKUP($C20,工时汇总!$B$2:$AH$2673,15,0)&lt;8,0))))</f>
        <v>10</v>
      </c>
      <c r="R20" s="24">
        <f ca="1">IF(VLOOKUP($C20,工时汇总!$B$2:$AH$2673,16,0)&gt;15,15,IF(VLOOKUP($C20,工时汇总!$B$2:$AH$2673,16,0)&gt;10,10,IF(VLOOKUP($C20,工时汇总!$B$2:$AH$2673,16,0)&gt;=8,5,IF(VLOOKUP($C20,工时汇总!$B$2:$AH$2673,16,0)&lt;8,0))))</f>
        <v>5</v>
      </c>
      <c r="S20" s="24">
        <f ca="1">IF(VLOOKUP($C20,工时汇总!$B$2:$AH$2673,17,0)&gt;15,15,IF(VLOOKUP($C20,工时汇总!$B$2:$AH$2673,17,0)&gt;10,10,IF(VLOOKUP($C20,工时汇总!$B$2:$AH$2673,17,0)&gt;=8,5,IF(VLOOKUP($C20,工时汇总!$B$2:$AH$2673,17,0)&lt;8,0))))</f>
        <v>10</v>
      </c>
      <c r="T20" s="24">
        <f ca="1">IF(VLOOKUP($C20,工时汇总!$B$2:$AH$2673,18,0)&gt;15,15,IF(VLOOKUP($C20,工时汇总!$B$2:$AH$2673,18,0)&gt;10,10,IF(VLOOKUP($C20,工时汇总!$B$2:$AH$2673,18,0)&gt;=8,5,IF(VLOOKUP($C20,工时汇总!$B$2:$AH$2673,18,0)&lt;8,0))))</f>
        <v>10</v>
      </c>
      <c r="U20" s="24">
        <f ca="1">IF(VLOOKUP($C20,工时汇总!$B$2:$AH$2673,19,0)&gt;15,15,IF(VLOOKUP($C20,工时汇总!$B$2:$AH$2673,19,0)&gt;10,10,IF(VLOOKUP($C20,工时汇总!$B$2:$AH$2673,19,0)&gt;=8,5,IF(VLOOKUP($C20,工时汇总!$B$2:$AH$2673,19,0)&lt;8,0))))</f>
        <v>10</v>
      </c>
      <c r="V20" s="24">
        <f ca="1">IF(VLOOKUP($C20,工时汇总!$B$2:$AH$2673,20,0)&gt;15,15,IF(VLOOKUP($C20,工时汇总!$B$2:$AH$2673,20,0)&gt;10,10,IF(VLOOKUP($C20,工时汇总!$B$2:$AH$2673,20,0)&gt;=8,5,IF(VLOOKUP($C20,工时汇总!$B$2:$AH$2673,20,0)&lt;8,0))))</f>
        <v>10</v>
      </c>
      <c r="W20" s="24">
        <f ca="1">IF(VLOOKUP($C20,工时汇总!$B$2:$AH$2673,21,0)&gt;15,15,IF(VLOOKUP($C20,工时汇总!$B$2:$AH$2673,21,0)&gt;10,10,IF(VLOOKUP($C20,工时汇总!$B$2:$AH$2673,21,0)&gt;=8,5,IF(VLOOKUP($C20,工时汇总!$B$2:$AH$2673,21,0)&lt;8,0))))</f>
        <v>10</v>
      </c>
      <c r="X20" s="24">
        <f ca="1">IF(VLOOKUP($C20,工时汇总!$B$2:$AH$2673,22,0)&gt;15,15,IF(VLOOKUP($C20,工时汇总!$B$2:$AH$2673,22,0)&gt;10,10,IF(VLOOKUP($C20,工时汇总!$B$2:$AH$2673,22,0)&gt;=8,5,IF(VLOOKUP($C20,工时汇总!$B$2:$AH$2673,22,0)&lt;8,0))))</f>
        <v>5</v>
      </c>
      <c r="Y20" s="24">
        <f ca="1">IF(VLOOKUP($C20,工时汇总!$B$2:$AH$2673,23,0)&gt;15,15,IF(VLOOKUP($C20,工时汇总!$B$2:$AH$2673,23,0)&gt;10,10,IF(VLOOKUP($C20,工时汇总!$B$2:$AH$2673,23,0)&gt;=8,5,IF(VLOOKUP($C20,工时汇总!$B$2:$AH$2673,23,0)&lt;8,0))))</f>
        <v>5</v>
      </c>
      <c r="Z20" s="24">
        <f ca="1">IF(VLOOKUP($C20,工时汇总!$B$2:$AH$2673,24,0)&gt;15,15,IF(VLOOKUP($C20,工时汇总!$B$2:$AH$2673,24,0)&gt;10,10,IF(VLOOKUP($C20,工时汇总!$B$2:$AH$2673,24,0)&gt;=8,5,IF(VLOOKUP($C20,工时汇总!$B$2:$AH$2673,24,0)&lt;8,0))))</f>
        <v>10</v>
      </c>
      <c r="AA20" s="24">
        <f ca="1">IF(VLOOKUP($C20,工时汇总!$B$2:$AH$2673,25,0)&gt;15,15,IF(VLOOKUP($C20,工时汇总!$B$2:$AH$2673,25,0)&gt;10,10,IF(VLOOKUP($C20,工时汇总!$B$2:$AH$2673,25,0)&gt;=8,5,IF(VLOOKUP($C20,工时汇总!$B$2:$AH$2673,25,0)&lt;8,0))))</f>
        <v>10</v>
      </c>
      <c r="AB20" s="24">
        <f ca="1">IF(VLOOKUP($C20,工时汇总!$B$2:$AH$2673,26,0)&gt;15,15,IF(VLOOKUP($C20,工时汇总!$B$2:$AH$2673,26,0)&gt;10,10,IF(VLOOKUP($C20,工时汇总!$B$2:$AH$2673,26,0)&gt;=8,5,IF(VLOOKUP($C20,工时汇总!$B$2:$AH$2673,26,0)&lt;8,0))))</f>
        <v>5</v>
      </c>
      <c r="AC20" s="24">
        <f ca="1">IF(VLOOKUP($C20,工时汇总!$B$2:$AH$2673,27,0)&gt;15,15,IF(VLOOKUP($C20,工时汇总!$B$2:$AH$2673,27,0)&gt;10,10,IF(VLOOKUP($C20,工时汇总!$B$2:$AH$2673,27,0)&gt;=8,5,IF(VLOOKUP($C20,工时汇总!$B$2:$AH$2673,27,0)&lt;8,0))))</f>
        <v>10</v>
      </c>
      <c r="AD20" s="24">
        <f ca="1">IF(VLOOKUP($C20,工时汇总!$B$2:$AH$2673,28,0)&gt;15,15,IF(VLOOKUP($C20,工时汇总!$B$2:$AH$2673,28,0)&gt;10,10,IF(VLOOKUP($C20,工时汇总!$B$2:$AH$2673,28,0)&gt;=8,5,IF(VLOOKUP($C20,工时汇总!$B$2:$AH$2673,28,0)&lt;8,0))))</f>
        <v>10</v>
      </c>
      <c r="AE20" s="24">
        <f ca="1">IF(VLOOKUP($C20,工时汇总!$B$2:$AH$2673,29,0)&gt;15,15,IF(VLOOKUP($C20,工时汇总!$B$2:$AH$2673,29,0)&gt;10,10,IF(VLOOKUP($C20,工时汇总!$B$2:$AH$2673,29,0)&gt;=8,5,IF(VLOOKUP($C20,工时汇总!$B$2:$AH$2673,29,0)&lt;8,0))))</f>
        <v>5</v>
      </c>
      <c r="AF20" s="24">
        <f ca="1">IF(VLOOKUP($C20,工时汇总!$B$2:$AH$2673,30,0)&gt;15,15,IF(VLOOKUP($C20,工时汇总!$B$2:$AH$2673,30,0)&gt;10,10,IF(VLOOKUP($C20,工时汇总!$B$2:$AH$2673,30,0)&gt;=8,5,IF(VLOOKUP($C20,工时汇总!$B$2:$AH$2673,30,0)&lt;8,0))))</f>
        <v>5</v>
      </c>
      <c r="AG20" s="24">
        <f ca="1">IF(VLOOKUP($C20,工时汇总!$B$2:$AH$2673,31,0)&gt;15,15,IF(VLOOKUP($C20,工时汇总!$B$2:$AH$2673,31,0)&gt;10,10,IF(VLOOKUP($C20,工时汇总!$B$2:$AH$2673,31,0)&gt;=8,5,IF(VLOOKUP($C20,工时汇总!$B$2:$AH$2673,31,0)&lt;8,0))))</f>
        <v>10</v>
      </c>
      <c r="AH20" s="24">
        <f ca="1">IF(VLOOKUP($C20,工时汇总!$B$2:$AH$2673,32,0)&gt;15,15,IF(VLOOKUP($C20,工时汇总!$B$2:$AH$2673,32,0)&gt;10,10,IF(VLOOKUP($C20,工时汇总!$B$2:$AH$2673,32,0)&gt;=8,5,IF(VLOOKUP($C20,工时汇总!$B$2:$AH$2673,32,0)&lt;8,0))))</f>
        <v>10</v>
      </c>
      <c r="AI20" s="24">
        <f ca="1">IF(VLOOKUP($C20,工时汇总!$B$2:$AH$2673,33,0)&gt;15,15,IF(VLOOKUP($C20,工时汇总!$B$2:$AH$2673,33,0)&gt;10,10,IF(VLOOKUP($C20,工时汇总!$B$2:$AH$2673,33,0)&gt;=8,5,IF(VLOOKUP($C20,工时汇总!$B$2:$AH$2673,33,0)&lt;8,0))))</f>
        <v>0</v>
      </c>
    </row>
    <row r="21" spans="1:35" ht="19.5" customHeight="1" x14ac:dyDescent="0.3">
      <c r="A21" s="22" t="s">
        <v>654</v>
      </c>
      <c r="B21" s="127" t="s">
        <v>203</v>
      </c>
      <c r="C21" s="52" t="s">
        <v>222</v>
      </c>
      <c r="D21" s="23">
        <f t="shared" ca="1" si="0"/>
        <v>290</v>
      </c>
      <c r="E21" s="24">
        <f ca="1">IF(VLOOKUP($C21,工时汇总!$B$2:$AH$2673,3,0)&gt;15,15,IF(VLOOKUP($C21,工时汇总!$B$2:$AH$2673,3,0)&gt;10,10,IF(VLOOKUP($C21,工时汇总!$B$2:$AH$2673,3,0)&gt;=8,5,IF(VLOOKUP($C21,工时汇总!$B$2:$AH$2673,3,0)&lt;8,0))))</f>
        <v>0</v>
      </c>
      <c r="F21" s="24">
        <f ca="1">IF(VLOOKUP($C21,工时汇总!$B$2:$AH$2673,4,0)&gt;15,15,IF(VLOOKUP($C21,工时汇总!$B$2:$AH$2673,4,0)&gt;10,10,IF(VLOOKUP($C21,工时汇总!$B$2:$AH$2673,4,0)&gt;=8,5,IF(VLOOKUP($C21,工时汇总!$B$2:$AH$2673,4,0)&lt;8,0))))</f>
        <v>10</v>
      </c>
      <c r="G21" s="24">
        <f ca="1">IF(VLOOKUP($C21,工时汇总!$B$2:$AH$2673,5,0)&gt;15,15,IF(VLOOKUP($C21,工时汇总!$B$2:$AH$2673,5,0)&gt;10,10,IF(VLOOKUP($C21,工时汇总!$B$2:$AH$2673,5,0)&gt;=8,5,IF(VLOOKUP($C21,工时汇总!$B$2:$AH$2673,5,0)&lt;8,0))))</f>
        <v>10</v>
      </c>
      <c r="H21" s="24">
        <f ca="1">IF(VLOOKUP($C21,工时汇总!$B$2:$AH$2673,6,0)&gt;15,15,IF(VLOOKUP($C21,工时汇总!$B$2:$AH$2673,6,0)&gt;10,10,IF(VLOOKUP($C21,工时汇总!$B$2:$AH$2673,6,0)&gt;=8,5,IF(VLOOKUP($C21,工时汇总!$B$2:$AH$2673,6,0)&lt;8,0))))</f>
        <v>10</v>
      </c>
      <c r="I21" s="24">
        <f ca="1">IF(VLOOKUP($C21,工时汇总!$B$2:$AH$2673,7,0)&gt;15,15,IF(VLOOKUP($C21,工时汇总!$B$2:$AH$2673,7,0)&gt;10,10,IF(VLOOKUP($C21,工时汇总!$B$2:$AH$2673,7,0)&gt;=8,5,IF(VLOOKUP($C21,工时汇总!$B$2:$AH$2673,7,0)&lt;8,0))))</f>
        <v>10</v>
      </c>
      <c r="J21" s="24">
        <f ca="1">IF(VLOOKUP($C21,工时汇总!$B$2:$AH$2673,8,0)&gt;15,15,IF(VLOOKUP($C21,工时汇总!$B$2:$AH$2673,8,0)&gt;10,10,IF(VLOOKUP($C21,工时汇总!$B$2:$AH$2673,8,0)&gt;=8,5,IF(VLOOKUP($C21,工时汇总!$B$2:$AH$2673,8,0)&lt;8,0))))</f>
        <v>10</v>
      </c>
      <c r="K21" s="24">
        <f ca="1">IF(VLOOKUP($C21,工时汇总!$B$2:$AH$2673,9,0)&gt;15,15,IF(VLOOKUP($C21,工时汇总!$B$2:$AH$2673,9,0)&gt;10,10,IF(VLOOKUP($C21,工时汇总!$B$2:$AH$2673,9,0)&gt;=8,5,IF(VLOOKUP($C21,工时汇总!$B$2:$AH$2673,9,0)&lt;8,0))))</f>
        <v>5</v>
      </c>
      <c r="L21" s="24">
        <f ca="1">IF(VLOOKUP($C21,工时汇总!$B$2:$AH$2673,10,0)&gt;15,15,IF(VLOOKUP($C21,工时汇总!$B$2:$AH$2673,10,0)&gt;10,10,IF(VLOOKUP($C21,工时汇总!$B$2:$AH$2673,10,0)&gt;=8,5,IF(VLOOKUP($C21,工时汇总!$B$2:$AH$2673,10,0)&lt;8,0))))</f>
        <v>10</v>
      </c>
      <c r="M21" s="24">
        <f ca="1">IF(VLOOKUP($C21,工时汇总!$B$2:$AH$2673,11,0)&gt;15,15,IF(VLOOKUP($C21,工时汇总!$B$2:$AH$2673,11,0)&gt;10,10,IF(VLOOKUP($C21,工时汇总!$B$2:$AH$2673,11,0)&gt;=8,5,IF(VLOOKUP($C21,工时汇总!$B$2:$AH$2673,11,0)&lt;8,0))))</f>
        <v>10</v>
      </c>
      <c r="N21" s="24">
        <f ca="1">IF(VLOOKUP($C21,工时汇总!$B$2:$AH$2673,12,0)&gt;15,15,IF(VLOOKUP($C21,工时汇总!$B$2:$AH$2673,12,0)&gt;10,10,IF(VLOOKUP($C21,工时汇总!$B$2:$AH$2673,12,0)&gt;=8,5,IF(VLOOKUP($C21,工时汇总!$B$2:$AH$2673,12,0)&lt;8,0))))</f>
        <v>10</v>
      </c>
      <c r="O21" s="24">
        <f ca="1">IF(VLOOKUP($C21,工时汇总!$B$2:$AH$2673,13,0)&gt;15,15,IF(VLOOKUP($C21,工时汇总!$B$2:$AH$2673,13,0)&gt;10,10,IF(VLOOKUP($C21,工时汇总!$B$2:$AH$2673,13,0)&gt;=8,5,IF(VLOOKUP($C21,工时汇总!$B$2:$AH$2673,13,0)&lt;8,0))))</f>
        <v>10</v>
      </c>
      <c r="P21" s="24">
        <f ca="1">IF(VLOOKUP($C21,工时汇总!$B$2:$AH$2673,14,0)&gt;15,15,IF(VLOOKUP($C21,工时汇总!$B$2:$AH$2673,14,0)&gt;10,10,IF(VLOOKUP($C21,工时汇总!$B$2:$AH$2673,14,0)&gt;=8,5,IF(VLOOKUP($C21,工时汇总!$B$2:$AH$2673,14,0)&lt;8,0))))</f>
        <v>10</v>
      </c>
      <c r="Q21" s="24">
        <f ca="1">IF(VLOOKUP($C21,工时汇总!$B$2:$AH$2673,15,0)&gt;15,15,IF(VLOOKUP($C21,工时汇总!$B$2:$AH$2673,15,0)&gt;10,10,IF(VLOOKUP($C21,工时汇总!$B$2:$AH$2673,15,0)&gt;=8,5,IF(VLOOKUP($C21,工时汇总!$B$2:$AH$2673,15,0)&lt;8,0))))</f>
        <v>10</v>
      </c>
      <c r="R21" s="24">
        <f ca="1">IF(VLOOKUP($C21,工时汇总!$B$2:$AH$2673,16,0)&gt;15,15,IF(VLOOKUP($C21,工时汇总!$B$2:$AH$2673,16,0)&gt;10,10,IF(VLOOKUP($C21,工时汇总!$B$2:$AH$2673,16,0)&gt;=8,5,IF(VLOOKUP($C21,工时汇总!$B$2:$AH$2673,16,0)&lt;8,0))))</f>
        <v>5</v>
      </c>
      <c r="S21" s="24">
        <f ca="1">IF(VLOOKUP($C21,工时汇总!$B$2:$AH$2673,17,0)&gt;15,15,IF(VLOOKUP($C21,工时汇总!$B$2:$AH$2673,17,0)&gt;10,10,IF(VLOOKUP($C21,工时汇总!$B$2:$AH$2673,17,0)&gt;=8,5,IF(VLOOKUP($C21,工时汇总!$B$2:$AH$2673,17,0)&lt;8,0))))</f>
        <v>10</v>
      </c>
      <c r="T21" s="24">
        <f ca="1">IF(VLOOKUP($C21,工时汇总!$B$2:$AH$2673,18,0)&gt;15,15,IF(VLOOKUP($C21,工时汇总!$B$2:$AH$2673,18,0)&gt;10,10,IF(VLOOKUP($C21,工时汇总!$B$2:$AH$2673,18,0)&gt;=8,5,IF(VLOOKUP($C21,工时汇总!$B$2:$AH$2673,18,0)&lt;8,0))))</f>
        <v>10</v>
      </c>
      <c r="U21" s="24">
        <f ca="1">IF(VLOOKUP($C21,工时汇总!$B$2:$AH$2673,19,0)&gt;15,15,IF(VLOOKUP($C21,工时汇总!$B$2:$AH$2673,19,0)&gt;10,10,IF(VLOOKUP($C21,工时汇总!$B$2:$AH$2673,19,0)&gt;=8,5,IF(VLOOKUP($C21,工时汇总!$B$2:$AH$2673,19,0)&lt;8,0))))</f>
        <v>10</v>
      </c>
      <c r="V21" s="24">
        <f ca="1">IF(VLOOKUP($C21,工时汇总!$B$2:$AH$2673,20,0)&gt;15,15,IF(VLOOKUP($C21,工时汇总!$B$2:$AH$2673,20,0)&gt;10,10,IF(VLOOKUP($C21,工时汇总!$B$2:$AH$2673,20,0)&gt;=8,5,IF(VLOOKUP($C21,工时汇总!$B$2:$AH$2673,20,0)&lt;8,0))))</f>
        <v>10</v>
      </c>
      <c r="W21" s="24">
        <f ca="1">IF(VLOOKUP($C21,工时汇总!$B$2:$AH$2673,21,0)&gt;15,15,IF(VLOOKUP($C21,工时汇总!$B$2:$AH$2673,21,0)&gt;10,10,IF(VLOOKUP($C21,工时汇总!$B$2:$AH$2673,21,0)&gt;=8,5,IF(VLOOKUP($C21,工时汇总!$B$2:$AH$2673,21,0)&lt;8,0))))</f>
        <v>10</v>
      </c>
      <c r="X21" s="24">
        <f ca="1">IF(VLOOKUP($C21,工时汇总!$B$2:$AH$2673,22,0)&gt;15,15,IF(VLOOKUP($C21,工时汇总!$B$2:$AH$2673,22,0)&gt;10,10,IF(VLOOKUP($C21,工时汇总!$B$2:$AH$2673,22,0)&gt;=8,5,IF(VLOOKUP($C21,工时汇总!$B$2:$AH$2673,22,0)&lt;8,0))))</f>
        <v>10</v>
      </c>
      <c r="Y21" s="24">
        <f ca="1">IF(VLOOKUP($C21,工时汇总!$B$2:$AH$2673,23,0)&gt;15,15,IF(VLOOKUP($C21,工时汇总!$B$2:$AH$2673,23,0)&gt;10,10,IF(VLOOKUP($C21,工时汇总!$B$2:$AH$2673,23,0)&gt;=8,5,IF(VLOOKUP($C21,工时汇总!$B$2:$AH$2673,23,0)&lt;8,0))))</f>
        <v>10</v>
      </c>
      <c r="Z21" s="24">
        <f ca="1">IF(VLOOKUP($C21,工时汇总!$B$2:$AH$2673,24,0)&gt;15,15,IF(VLOOKUP($C21,工时汇总!$B$2:$AH$2673,24,0)&gt;10,10,IF(VLOOKUP($C21,工时汇总!$B$2:$AH$2673,24,0)&gt;=8,5,IF(VLOOKUP($C21,工时汇总!$B$2:$AH$2673,24,0)&lt;8,0))))</f>
        <v>10</v>
      </c>
      <c r="AA21" s="24">
        <f ca="1">IF(VLOOKUP($C21,工时汇总!$B$2:$AH$2673,25,0)&gt;15,15,IF(VLOOKUP($C21,工时汇总!$B$2:$AH$2673,25,0)&gt;10,10,IF(VLOOKUP($C21,工时汇总!$B$2:$AH$2673,25,0)&gt;=8,5,IF(VLOOKUP($C21,工时汇总!$B$2:$AH$2673,25,0)&lt;8,0))))</f>
        <v>10</v>
      </c>
      <c r="AB21" s="24">
        <f ca="1">IF(VLOOKUP($C21,工时汇总!$B$2:$AH$2673,26,0)&gt;15,15,IF(VLOOKUP($C21,工时汇总!$B$2:$AH$2673,26,0)&gt;10,10,IF(VLOOKUP($C21,工时汇总!$B$2:$AH$2673,26,0)&gt;=8,5,IF(VLOOKUP($C21,工时汇总!$B$2:$AH$2673,26,0)&lt;8,0))))</f>
        <v>10</v>
      </c>
      <c r="AC21" s="24">
        <f ca="1">IF(VLOOKUP($C21,工时汇总!$B$2:$AH$2673,27,0)&gt;15,15,IF(VLOOKUP($C21,工时汇总!$B$2:$AH$2673,27,0)&gt;10,10,IF(VLOOKUP($C21,工时汇总!$B$2:$AH$2673,27,0)&gt;=8,5,IF(VLOOKUP($C21,工时汇总!$B$2:$AH$2673,27,0)&lt;8,0))))</f>
        <v>10</v>
      </c>
      <c r="AD21" s="24">
        <f ca="1">IF(VLOOKUP($C21,工时汇总!$B$2:$AH$2673,28,0)&gt;15,15,IF(VLOOKUP($C21,工时汇总!$B$2:$AH$2673,28,0)&gt;10,10,IF(VLOOKUP($C21,工时汇总!$B$2:$AH$2673,28,0)&gt;=8,5,IF(VLOOKUP($C21,工时汇总!$B$2:$AH$2673,28,0)&lt;8,0))))</f>
        <v>10</v>
      </c>
      <c r="AE21" s="24">
        <f ca="1">IF(VLOOKUP($C21,工时汇总!$B$2:$AH$2673,29,0)&gt;15,15,IF(VLOOKUP($C21,工时汇总!$B$2:$AH$2673,29,0)&gt;10,10,IF(VLOOKUP($C21,工时汇总!$B$2:$AH$2673,29,0)&gt;=8,5,IF(VLOOKUP($C21,工时汇总!$B$2:$AH$2673,29,0)&lt;8,0))))</f>
        <v>10</v>
      </c>
      <c r="AF21" s="24">
        <f ca="1">IF(VLOOKUP($C21,工时汇总!$B$2:$AH$2673,30,0)&gt;15,15,IF(VLOOKUP($C21,工时汇总!$B$2:$AH$2673,30,0)&gt;10,10,IF(VLOOKUP($C21,工时汇总!$B$2:$AH$2673,30,0)&gt;=8,5,IF(VLOOKUP($C21,工时汇总!$B$2:$AH$2673,30,0)&lt;8,0))))</f>
        <v>10</v>
      </c>
      <c r="AG21" s="24">
        <f ca="1">IF(VLOOKUP($C21,工时汇总!$B$2:$AH$2673,31,0)&gt;15,15,IF(VLOOKUP($C21,工时汇总!$B$2:$AH$2673,31,0)&gt;10,10,IF(VLOOKUP($C21,工时汇总!$B$2:$AH$2673,31,0)&gt;=8,5,IF(VLOOKUP($C21,工时汇总!$B$2:$AH$2673,31,0)&lt;8,0))))</f>
        <v>10</v>
      </c>
      <c r="AH21" s="24">
        <f ca="1">IF(VLOOKUP($C21,工时汇总!$B$2:$AH$2673,32,0)&gt;15,15,IF(VLOOKUP($C21,工时汇总!$B$2:$AH$2673,32,0)&gt;10,10,IF(VLOOKUP($C21,工时汇总!$B$2:$AH$2673,32,0)&gt;=8,5,IF(VLOOKUP($C21,工时汇总!$B$2:$AH$2673,32,0)&lt;8,0))))</f>
        <v>10</v>
      </c>
      <c r="AI21" s="24">
        <f ca="1">IF(VLOOKUP($C21,工时汇总!$B$2:$AH$2673,33,0)&gt;15,15,IF(VLOOKUP($C21,工时汇总!$B$2:$AH$2673,33,0)&gt;10,10,IF(VLOOKUP($C21,工时汇总!$B$2:$AH$2673,33,0)&gt;=8,5,IF(VLOOKUP($C21,工时汇总!$B$2:$AH$2673,33,0)&lt;8,0))))</f>
        <v>10</v>
      </c>
    </row>
    <row r="22" spans="1:35" ht="19.5" customHeight="1" x14ac:dyDescent="0.3">
      <c r="A22" s="22" t="s">
        <v>654</v>
      </c>
      <c r="B22" s="127" t="s">
        <v>159</v>
      </c>
      <c r="C22" s="52" t="s">
        <v>158</v>
      </c>
      <c r="D22" s="23">
        <f t="shared" ca="1" si="0"/>
        <v>30</v>
      </c>
      <c r="E22" s="24">
        <f ca="1">IF(VLOOKUP($C22,工时汇总!$B$2:$AH$2673,3,0)&gt;15,15,IF(VLOOKUP($C22,工时汇总!$B$2:$AH$2673,3,0)&gt;10,10,IF(VLOOKUP($C22,工时汇总!$B$2:$AH$2673,3,0)&gt;=8,5,IF(VLOOKUP($C22,工时汇总!$B$2:$AH$2673,3,0)&lt;8,0))))</f>
        <v>0</v>
      </c>
      <c r="F22" s="24">
        <f ca="1">IF(VLOOKUP($C22,工时汇总!$B$2:$AH$2673,4,0)&gt;15,15,IF(VLOOKUP($C22,工时汇总!$B$2:$AH$2673,4,0)&gt;10,10,IF(VLOOKUP($C22,工时汇总!$B$2:$AH$2673,4,0)&gt;=8,5,IF(VLOOKUP($C22,工时汇总!$B$2:$AH$2673,4,0)&lt;8,0))))</f>
        <v>10</v>
      </c>
      <c r="G22" s="24">
        <f ca="1">IF(VLOOKUP($C22,工时汇总!$B$2:$AH$2673,5,0)&gt;15,15,IF(VLOOKUP($C22,工时汇总!$B$2:$AH$2673,5,0)&gt;10,10,IF(VLOOKUP($C22,工时汇总!$B$2:$AH$2673,5,0)&gt;=8,5,IF(VLOOKUP($C22,工时汇总!$B$2:$AH$2673,5,0)&lt;8,0))))</f>
        <v>10</v>
      </c>
      <c r="H22" s="24">
        <f ca="1">IF(VLOOKUP($C22,工时汇总!$B$2:$AH$2673,6,0)&gt;15,15,IF(VLOOKUP($C22,工时汇总!$B$2:$AH$2673,6,0)&gt;10,10,IF(VLOOKUP($C22,工时汇总!$B$2:$AH$2673,6,0)&gt;=8,5,IF(VLOOKUP($C22,工时汇总!$B$2:$AH$2673,6,0)&lt;8,0))))</f>
        <v>10</v>
      </c>
      <c r="I22" s="24">
        <f ca="1">IF(VLOOKUP($C22,工时汇总!$B$2:$AH$2673,7,0)&gt;15,15,IF(VLOOKUP($C22,工时汇总!$B$2:$AH$2673,7,0)&gt;10,10,IF(VLOOKUP($C22,工时汇总!$B$2:$AH$2673,7,0)&gt;=8,5,IF(VLOOKUP($C22,工时汇总!$B$2:$AH$2673,7,0)&lt;8,0))))</f>
        <v>0</v>
      </c>
      <c r="J22" s="24">
        <f ca="1">IF(VLOOKUP($C22,工时汇总!$B$2:$AH$2673,8,0)&gt;15,15,IF(VLOOKUP($C22,工时汇总!$B$2:$AH$2673,8,0)&gt;10,10,IF(VLOOKUP($C22,工时汇总!$B$2:$AH$2673,8,0)&gt;=8,5,IF(VLOOKUP($C22,工时汇总!$B$2:$AH$2673,8,0)&lt;8,0))))</f>
        <v>0</v>
      </c>
      <c r="K22" s="24">
        <f ca="1">IF(VLOOKUP($C22,工时汇总!$B$2:$AH$2673,9,0)&gt;15,15,IF(VLOOKUP($C22,工时汇总!$B$2:$AH$2673,9,0)&gt;10,10,IF(VLOOKUP($C22,工时汇总!$B$2:$AH$2673,9,0)&gt;=8,5,IF(VLOOKUP($C22,工时汇总!$B$2:$AH$2673,9,0)&lt;8,0))))</f>
        <v>0</v>
      </c>
      <c r="L22" s="24">
        <f ca="1">IF(VLOOKUP($C22,工时汇总!$B$2:$AH$2673,10,0)&gt;15,15,IF(VLOOKUP($C22,工时汇总!$B$2:$AH$2673,10,0)&gt;10,10,IF(VLOOKUP($C22,工时汇总!$B$2:$AH$2673,10,0)&gt;=8,5,IF(VLOOKUP($C22,工时汇总!$B$2:$AH$2673,10,0)&lt;8,0))))</f>
        <v>0</v>
      </c>
      <c r="M22" s="24">
        <f ca="1">IF(VLOOKUP($C22,工时汇总!$B$2:$AH$2673,11,0)&gt;15,15,IF(VLOOKUP($C22,工时汇总!$B$2:$AH$2673,11,0)&gt;10,10,IF(VLOOKUP($C22,工时汇总!$B$2:$AH$2673,11,0)&gt;=8,5,IF(VLOOKUP($C22,工时汇总!$B$2:$AH$2673,11,0)&lt;8,0))))</f>
        <v>0</v>
      </c>
      <c r="N22" s="24">
        <f ca="1">IF(VLOOKUP($C22,工时汇总!$B$2:$AH$2673,12,0)&gt;15,15,IF(VLOOKUP($C22,工时汇总!$B$2:$AH$2673,12,0)&gt;10,10,IF(VLOOKUP($C22,工时汇总!$B$2:$AH$2673,12,0)&gt;=8,5,IF(VLOOKUP($C22,工时汇总!$B$2:$AH$2673,12,0)&lt;8,0))))</f>
        <v>0</v>
      </c>
      <c r="O22" s="24">
        <f ca="1">IF(VLOOKUP($C22,工时汇总!$B$2:$AH$2673,13,0)&gt;15,15,IF(VLOOKUP($C22,工时汇总!$B$2:$AH$2673,13,0)&gt;10,10,IF(VLOOKUP($C22,工时汇总!$B$2:$AH$2673,13,0)&gt;=8,5,IF(VLOOKUP($C22,工时汇总!$B$2:$AH$2673,13,0)&lt;8,0))))</f>
        <v>0</v>
      </c>
      <c r="P22" s="24">
        <f ca="1">IF(VLOOKUP($C22,工时汇总!$B$2:$AH$2673,14,0)&gt;15,15,IF(VLOOKUP($C22,工时汇总!$B$2:$AH$2673,14,0)&gt;10,10,IF(VLOOKUP($C22,工时汇总!$B$2:$AH$2673,14,0)&gt;=8,5,IF(VLOOKUP($C22,工时汇总!$B$2:$AH$2673,14,0)&lt;8,0))))</f>
        <v>0</v>
      </c>
      <c r="Q22" s="24">
        <f ca="1">IF(VLOOKUP($C22,工时汇总!$B$2:$AH$2673,15,0)&gt;15,15,IF(VLOOKUP($C22,工时汇总!$B$2:$AH$2673,15,0)&gt;10,10,IF(VLOOKUP($C22,工时汇总!$B$2:$AH$2673,15,0)&gt;=8,5,IF(VLOOKUP($C22,工时汇总!$B$2:$AH$2673,15,0)&lt;8,0))))</f>
        <v>0</v>
      </c>
      <c r="R22" s="24">
        <f ca="1">IF(VLOOKUP($C22,工时汇总!$B$2:$AH$2673,16,0)&gt;15,15,IF(VLOOKUP($C22,工时汇总!$B$2:$AH$2673,16,0)&gt;10,10,IF(VLOOKUP($C22,工时汇总!$B$2:$AH$2673,16,0)&gt;=8,5,IF(VLOOKUP($C22,工时汇总!$B$2:$AH$2673,16,0)&lt;8,0))))</f>
        <v>0</v>
      </c>
      <c r="S22" s="24">
        <f ca="1">IF(VLOOKUP($C22,工时汇总!$B$2:$AH$2673,17,0)&gt;15,15,IF(VLOOKUP($C22,工时汇总!$B$2:$AH$2673,17,0)&gt;10,10,IF(VLOOKUP($C22,工时汇总!$B$2:$AH$2673,17,0)&gt;=8,5,IF(VLOOKUP($C22,工时汇总!$B$2:$AH$2673,17,0)&lt;8,0))))</f>
        <v>0</v>
      </c>
      <c r="T22" s="24">
        <f ca="1">IF(VLOOKUP($C22,工时汇总!$B$2:$AH$2673,18,0)&gt;15,15,IF(VLOOKUP($C22,工时汇总!$B$2:$AH$2673,18,0)&gt;10,10,IF(VLOOKUP($C22,工时汇总!$B$2:$AH$2673,18,0)&gt;=8,5,IF(VLOOKUP($C22,工时汇总!$B$2:$AH$2673,18,0)&lt;8,0))))</f>
        <v>0</v>
      </c>
      <c r="U22" s="24">
        <f ca="1">IF(VLOOKUP($C22,工时汇总!$B$2:$AH$2673,19,0)&gt;15,15,IF(VLOOKUP($C22,工时汇总!$B$2:$AH$2673,19,0)&gt;10,10,IF(VLOOKUP($C22,工时汇总!$B$2:$AH$2673,19,0)&gt;=8,5,IF(VLOOKUP($C22,工时汇总!$B$2:$AH$2673,19,0)&lt;8,0))))</f>
        <v>0</v>
      </c>
      <c r="V22" s="24">
        <f ca="1">IF(VLOOKUP($C22,工时汇总!$B$2:$AH$2673,20,0)&gt;15,15,IF(VLOOKUP($C22,工时汇总!$B$2:$AH$2673,20,0)&gt;10,10,IF(VLOOKUP($C22,工时汇总!$B$2:$AH$2673,20,0)&gt;=8,5,IF(VLOOKUP($C22,工时汇总!$B$2:$AH$2673,20,0)&lt;8,0))))</f>
        <v>0</v>
      </c>
      <c r="W22" s="24">
        <f ca="1">IF(VLOOKUP($C22,工时汇总!$B$2:$AH$2673,21,0)&gt;15,15,IF(VLOOKUP($C22,工时汇总!$B$2:$AH$2673,21,0)&gt;10,10,IF(VLOOKUP($C22,工时汇总!$B$2:$AH$2673,21,0)&gt;=8,5,IF(VLOOKUP($C22,工时汇总!$B$2:$AH$2673,21,0)&lt;8,0))))</f>
        <v>0</v>
      </c>
      <c r="X22" s="24">
        <f ca="1">IF(VLOOKUP($C22,工时汇总!$B$2:$AH$2673,22,0)&gt;15,15,IF(VLOOKUP($C22,工时汇总!$B$2:$AH$2673,22,0)&gt;10,10,IF(VLOOKUP($C22,工时汇总!$B$2:$AH$2673,22,0)&gt;=8,5,IF(VLOOKUP($C22,工时汇总!$B$2:$AH$2673,22,0)&lt;8,0))))</f>
        <v>0</v>
      </c>
      <c r="Y22" s="24">
        <f ca="1">IF(VLOOKUP($C22,工时汇总!$B$2:$AH$2673,23,0)&gt;15,15,IF(VLOOKUP($C22,工时汇总!$B$2:$AH$2673,23,0)&gt;10,10,IF(VLOOKUP($C22,工时汇总!$B$2:$AH$2673,23,0)&gt;=8,5,IF(VLOOKUP($C22,工时汇总!$B$2:$AH$2673,23,0)&lt;8,0))))</f>
        <v>0</v>
      </c>
      <c r="Z22" s="24">
        <f ca="1">IF(VLOOKUP($C22,工时汇总!$B$2:$AH$2673,24,0)&gt;15,15,IF(VLOOKUP($C22,工时汇总!$B$2:$AH$2673,24,0)&gt;10,10,IF(VLOOKUP($C22,工时汇总!$B$2:$AH$2673,24,0)&gt;=8,5,IF(VLOOKUP($C22,工时汇总!$B$2:$AH$2673,24,0)&lt;8,0))))</f>
        <v>0</v>
      </c>
      <c r="AA22" s="24">
        <f ca="1">IF(VLOOKUP($C22,工时汇总!$B$2:$AH$2673,25,0)&gt;15,15,IF(VLOOKUP($C22,工时汇总!$B$2:$AH$2673,25,0)&gt;10,10,IF(VLOOKUP($C22,工时汇总!$B$2:$AH$2673,25,0)&gt;=8,5,IF(VLOOKUP($C22,工时汇总!$B$2:$AH$2673,25,0)&lt;8,0))))</f>
        <v>0</v>
      </c>
      <c r="AB22" s="24">
        <f ca="1">IF(VLOOKUP($C22,工时汇总!$B$2:$AH$2673,26,0)&gt;15,15,IF(VLOOKUP($C22,工时汇总!$B$2:$AH$2673,26,0)&gt;10,10,IF(VLOOKUP($C22,工时汇总!$B$2:$AH$2673,26,0)&gt;=8,5,IF(VLOOKUP($C22,工时汇总!$B$2:$AH$2673,26,0)&lt;8,0))))</f>
        <v>0</v>
      </c>
      <c r="AC22" s="24">
        <f ca="1">IF(VLOOKUP($C22,工时汇总!$B$2:$AH$2673,27,0)&gt;15,15,IF(VLOOKUP($C22,工时汇总!$B$2:$AH$2673,27,0)&gt;10,10,IF(VLOOKUP($C22,工时汇总!$B$2:$AH$2673,27,0)&gt;=8,5,IF(VLOOKUP($C22,工时汇总!$B$2:$AH$2673,27,0)&lt;8,0))))</f>
        <v>0</v>
      </c>
      <c r="AD22" s="24">
        <f ca="1">IF(VLOOKUP($C22,工时汇总!$B$2:$AH$2673,28,0)&gt;15,15,IF(VLOOKUP($C22,工时汇总!$B$2:$AH$2673,28,0)&gt;10,10,IF(VLOOKUP($C22,工时汇总!$B$2:$AH$2673,28,0)&gt;=8,5,IF(VLOOKUP($C22,工时汇总!$B$2:$AH$2673,28,0)&lt;8,0))))</f>
        <v>0</v>
      </c>
      <c r="AE22" s="24">
        <f ca="1">IF(VLOOKUP($C22,工时汇总!$B$2:$AH$2673,29,0)&gt;15,15,IF(VLOOKUP($C22,工时汇总!$B$2:$AH$2673,29,0)&gt;10,10,IF(VLOOKUP($C22,工时汇总!$B$2:$AH$2673,29,0)&gt;=8,5,IF(VLOOKUP($C22,工时汇总!$B$2:$AH$2673,29,0)&lt;8,0))))</f>
        <v>0</v>
      </c>
      <c r="AF22" s="24">
        <f ca="1">IF(VLOOKUP($C22,工时汇总!$B$2:$AH$2673,30,0)&gt;15,15,IF(VLOOKUP($C22,工时汇总!$B$2:$AH$2673,30,0)&gt;10,10,IF(VLOOKUP($C22,工时汇总!$B$2:$AH$2673,30,0)&gt;=8,5,IF(VLOOKUP($C22,工时汇总!$B$2:$AH$2673,30,0)&lt;8,0))))</f>
        <v>0</v>
      </c>
      <c r="AG22" s="24">
        <f ca="1">IF(VLOOKUP($C22,工时汇总!$B$2:$AH$2673,31,0)&gt;15,15,IF(VLOOKUP($C22,工时汇总!$B$2:$AH$2673,31,0)&gt;10,10,IF(VLOOKUP($C22,工时汇总!$B$2:$AH$2673,31,0)&gt;=8,5,IF(VLOOKUP($C22,工时汇总!$B$2:$AH$2673,31,0)&lt;8,0))))</f>
        <v>0</v>
      </c>
      <c r="AH22" s="24">
        <f ca="1">IF(VLOOKUP($C22,工时汇总!$B$2:$AH$2673,32,0)&gt;15,15,IF(VLOOKUP($C22,工时汇总!$B$2:$AH$2673,32,0)&gt;10,10,IF(VLOOKUP($C22,工时汇总!$B$2:$AH$2673,32,0)&gt;=8,5,IF(VLOOKUP($C22,工时汇总!$B$2:$AH$2673,32,0)&lt;8,0))))</f>
        <v>0</v>
      </c>
      <c r="AI22" s="24">
        <f ca="1">IF(VLOOKUP($C22,工时汇总!$B$2:$AH$2673,33,0)&gt;15,15,IF(VLOOKUP($C22,工时汇总!$B$2:$AH$2673,33,0)&gt;10,10,IF(VLOOKUP($C22,工时汇总!$B$2:$AH$2673,33,0)&gt;=8,5,IF(VLOOKUP($C22,工时汇总!$B$2:$AH$2673,33,0)&lt;8,0))))</f>
        <v>0</v>
      </c>
    </row>
    <row r="23" spans="1:35" ht="19.5" customHeight="1" x14ac:dyDescent="0.3">
      <c r="A23" s="22" t="s">
        <v>654</v>
      </c>
      <c r="B23" s="127" t="s">
        <v>157</v>
      </c>
      <c r="C23" s="52" t="s">
        <v>156</v>
      </c>
      <c r="D23" s="23">
        <f t="shared" ca="1" si="0"/>
        <v>170</v>
      </c>
      <c r="E23" s="24">
        <f ca="1">IF(VLOOKUP($C23,工时汇总!$B$2:$AH$2673,3,0)&gt;15,15,IF(VLOOKUP($C23,工时汇总!$B$2:$AH$2673,3,0)&gt;10,10,IF(VLOOKUP($C23,工时汇总!$B$2:$AH$2673,3,0)&gt;=8,5,IF(VLOOKUP($C23,工时汇总!$B$2:$AH$2673,3,0)&lt;8,0))))</f>
        <v>0</v>
      </c>
      <c r="F23" s="24">
        <f ca="1">IF(VLOOKUP($C23,工时汇总!$B$2:$AH$2673,4,0)&gt;15,15,IF(VLOOKUP($C23,工时汇总!$B$2:$AH$2673,4,0)&gt;10,10,IF(VLOOKUP($C23,工时汇总!$B$2:$AH$2673,4,0)&gt;=8,5,IF(VLOOKUP($C23,工时汇总!$B$2:$AH$2673,4,0)&lt;8,0))))</f>
        <v>0</v>
      </c>
      <c r="G23" s="24">
        <f ca="1">IF(VLOOKUP($C23,工时汇总!$B$2:$AH$2673,5,0)&gt;15,15,IF(VLOOKUP($C23,工时汇总!$B$2:$AH$2673,5,0)&gt;10,10,IF(VLOOKUP($C23,工时汇总!$B$2:$AH$2673,5,0)&gt;=8,5,IF(VLOOKUP($C23,工时汇总!$B$2:$AH$2673,5,0)&lt;8,0))))</f>
        <v>10</v>
      </c>
      <c r="H23" s="24">
        <f ca="1">IF(VLOOKUP($C23,工时汇总!$B$2:$AH$2673,6,0)&gt;15,15,IF(VLOOKUP($C23,工时汇总!$B$2:$AH$2673,6,0)&gt;10,10,IF(VLOOKUP($C23,工时汇总!$B$2:$AH$2673,6,0)&gt;=8,5,IF(VLOOKUP($C23,工时汇总!$B$2:$AH$2673,6,0)&lt;8,0))))</f>
        <v>10</v>
      </c>
      <c r="I23" s="24">
        <f ca="1">IF(VLOOKUP($C23,工时汇总!$B$2:$AH$2673,7,0)&gt;15,15,IF(VLOOKUP($C23,工时汇总!$B$2:$AH$2673,7,0)&gt;10,10,IF(VLOOKUP($C23,工时汇总!$B$2:$AH$2673,7,0)&gt;=8,5,IF(VLOOKUP($C23,工时汇总!$B$2:$AH$2673,7,0)&lt;8,0))))</f>
        <v>5</v>
      </c>
      <c r="J23" s="24">
        <f ca="1">IF(VLOOKUP($C23,工时汇总!$B$2:$AH$2673,8,0)&gt;15,15,IF(VLOOKUP($C23,工时汇总!$B$2:$AH$2673,8,0)&gt;10,10,IF(VLOOKUP($C23,工时汇总!$B$2:$AH$2673,8,0)&gt;=8,5,IF(VLOOKUP($C23,工时汇总!$B$2:$AH$2673,8,0)&lt;8,0))))</f>
        <v>0</v>
      </c>
      <c r="K23" s="24">
        <f ca="1">IF(VLOOKUP($C23,工时汇总!$B$2:$AH$2673,9,0)&gt;15,15,IF(VLOOKUP($C23,工时汇总!$B$2:$AH$2673,9,0)&gt;10,10,IF(VLOOKUP($C23,工时汇总!$B$2:$AH$2673,9,0)&gt;=8,5,IF(VLOOKUP($C23,工时汇总!$B$2:$AH$2673,9,0)&lt;8,0))))</f>
        <v>0</v>
      </c>
      <c r="L23" s="24">
        <f ca="1">IF(VLOOKUP($C23,工时汇总!$B$2:$AH$2673,10,0)&gt;15,15,IF(VLOOKUP($C23,工时汇总!$B$2:$AH$2673,10,0)&gt;10,10,IF(VLOOKUP($C23,工时汇总!$B$2:$AH$2673,10,0)&gt;=8,5,IF(VLOOKUP($C23,工时汇总!$B$2:$AH$2673,10,0)&lt;8,0))))</f>
        <v>0</v>
      </c>
      <c r="M23" s="24">
        <f ca="1">IF(VLOOKUP($C23,工时汇总!$B$2:$AH$2673,11,0)&gt;15,15,IF(VLOOKUP($C23,工时汇总!$B$2:$AH$2673,11,0)&gt;10,10,IF(VLOOKUP($C23,工时汇总!$B$2:$AH$2673,11,0)&gt;=8,5,IF(VLOOKUP($C23,工时汇总!$B$2:$AH$2673,11,0)&lt;8,0))))</f>
        <v>0</v>
      </c>
      <c r="N23" s="24">
        <f ca="1">IF(VLOOKUP($C23,工时汇总!$B$2:$AH$2673,12,0)&gt;15,15,IF(VLOOKUP($C23,工时汇总!$B$2:$AH$2673,12,0)&gt;10,10,IF(VLOOKUP($C23,工时汇总!$B$2:$AH$2673,12,0)&gt;=8,5,IF(VLOOKUP($C23,工时汇总!$B$2:$AH$2673,12,0)&lt;8,0))))</f>
        <v>10</v>
      </c>
      <c r="O23" s="24">
        <f ca="1">IF(VLOOKUP($C23,工时汇总!$B$2:$AH$2673,13,0)&gt;15,15,IF(VLOOKUP($C23,工时汇总!$B$2:$AH$2673,13,0)&gt;10,10,IF(VLOOKUP($C23,工时汇总!$B$2:$AH$2673,13,0)&gt;=8,5,IF(VLOOKUP($C23,工时汇总!$B$2:$AH$2673,13,0)&lt;8,0))))</f>
        <v>10</v>
      </c>
      <c r="P23" s="24">
        <f ca="1">IF(VLOOKUP($C23,工时汇总!$B$2:$AH$2673,14,0)&gt;15,15,IF(VLOOKUP($C23,工时汇总!$B$2:$AH$2673,14,0)&gt;10,10,IF(VLOOKUP($C23,工时汇总!$B$2:$AH$2673,14,0)&gt;=8,5,IF(VLOOKUP($C23,工时汇总!$B$2:$AH$2673,14,0)&lt;8,0))))</f>
        <v>0</v>
      </c>
      <c r="Q23" s="24">
        <f ca="1">IF(VLOOKUP($C23,工时汇总!$B$2:$AH$2673,15,0)&gt;15,15,IF(VLOOKUP($C23,工时汇总!$B$2:$AH$2673,15,0)&gt;10,10,IF(VLOOKUP($C23,工时汇总!$B$2:$AH$2673,15,0)&gt;=8,5,IF(VLOOKUP($C23,工时汇总!$B$2:$AH$2673,15,0)&lt;8,0))))</f>
        <v>0</v>
      </c>
      <c r="R23" s="24">
        <f ca="1">IF(VLOOKUP($C23,工时汇总!$B$2:$AH$2673,16,0)&gt;15,15,IF(VLOOKUP($C23,工时汇总!$B$2:$AH$2673,16,0)&gt;10,10,IF(VLOOKUP($C23,工时汇总!$B$2:$AH$2673,16,0)&gt;=8,5,IF(VLOOKUP($C23,工时汇总!$B$2:$AH$2673,16,0)&lt;8,0))))</f>
        <v>0</v>
      </c>
      <c r="S23" s="24">
        <f ca="1">IF(VLOOKUP($C23,工时汇总!$B$2:$AH$2673,17,0)&gt;15,15,IF(VLOOKUP($C23,工时汇总!$B$2:$AH$2673,17,0)&gt;10,10,IF(VLOOKUP($C23,工时汇总!$B$2:$AH$2673,17,0)&gt;=8,5,IF(VLOOKUP($C23,工时汇总!$B$2:$AH$2673,17,0)&lt;8,0))))</f>
        <v>10</v>
      </c>
      <c r="T23" s="24">
        <f ca="1">IF(VLOOKUP($C23,工时汇总!$B$2:$AH$2673,18,0)&gt;15,15,IF(VLOOKUP($C23,工时汇总!$B$2:$AH$2673,18,0)&gt;10,10,IF(VLOOKUP($C23,工时汇总!$B$2:$AH$2673,18,0)&gt;=8,5,IF(VLOOKUP($C23,工时汇总!$B$2:$AH$2673,18,0)&lt;8,0))))</f>
        <v>10</v>
      </c>
      <c r="U23" s="24">
        <f ca="1">IF(VLOOKUP($C23,工时汇总!$B$2:$AH$2673,19,0)&gt;15,15,IF(VLOOKUP($C23,工时汇总!$B$2:$AH$2673,19,0)&gt;10,10,IF(VLOOKUP($C23,工时汇总!$B$2:$AH$2673,19,0)&gt;=8,5,IF(VLOOKUP($C23,工时汇总!$B$2:$AH$2673,19,0)&lt;8,0))))</f>
        <v>5</v>
      </c>
      <c r="V23" s="24">
        <f ca="1">IF(VLOOKUP($C23,工时汇总!$B$2:$AH$2673,20,0)&gt;15,15,IF(VLOOKUP($C23,工时汇总!$B$2:$AH$2673,20,0)&gt;10,10,IF(VLOOKUP($C23,工时汇总!$B$2:$AH$2673,20,0)&gt;=8,5,IF(VLOOKUP($C23,工时汇总!$B$2:$AH$2673,20,0)&lt;8,0))))</f>
        <v>0</v>
      </c>
      <c r="W23" s="24">
        <f ca="1">IF(VLOOKUP($C23,工时汇总!$B$2:$AH$2673,21,0)&gt;15,15,IF(VLOOKUP($C23,工时汇总!$B$2:$AH$2673,21,0)&gt;10,10,IF(VLOOKUP($C23,工时汇总!$B$2:$AH$2673,21,0)&gt;=8,5,IF(VLOOKUP($C23,工时汇总!$B$2:$AH$2673,21,0)&lt;8,0))))</f>
        <v>0</v>
      </c>
      <c r="X23" s="24">
        <f ca="1">IF(VLOOKUP($C23,工时汇总!$B$2:$AH$2673,22,0)&gt;15,15,IF(VLOOKUP($C23,工时汇总!$B$2:$AH$2673,22,0)&gt;10,10,IF(VLOOKUP($C23,工时汇总!$B$2:$AH$2673,22,0)&gt;=8,5,IF(VLOOKUP($C23,工时汇总!$B$2:$AH$2673,22,0)&lt;8,0))))</f>
        <v>0</v>
      </c>
      <c r="Y23" s="24">
        <f ca="1">IF(VLOOKUP($C23,工时汇总!$B$2:$AH$2673,23,0)&gt;15,15,IF(VLOOKUP($C23,工时汇总!$B$2:$AH$2673,23,0)&gt;10,10,IF(VLOOKUP($C23,工时汇总!$B$2:$AH$2673,23,0)&gt;=8,5,IF(VLOOKUP($C23,工时汇总!$B$2:$AH$2673,23,0)&lt;8,0))))</f>
        <v>10</v>
      </c>
      <c r="Z23" s="24">
        <f ca="1">IF(VLOOKUP($C23,工时汇总!$B$2:$AH$2673,24,0)&gt;15,15,IF(VLOOKUP($C23,工时汇总!$B$2:$AH$2673,24,0)&gt;10,10,IF(VLOOKUP($C23,工时汇总!$B$2:$AH$2673,24,0)&gt;=8,5,IF(VLOOKUP($C23,工时汇总!$B$2:$AH$2673,24,0)&lt;8,0))))</f>
        <v>10</v>
      </c>
      <c r="AA23" s="24">
        <f ca="1">IF(VLOOKUP($C23,工时汇总!$B$2:$AH$2673,25,0)&gt;15,15,IF(VLOOKUP($C23,工时汇总!$B$2:$AH$2673,25,0)&gt;10,10,IF(VLOOKUP($C23,工时汇总!$B$2:$AH$2673,25,0)&gt;=8,5,IF(VLOOKUP($C23,工时汇总!$B$2:$AH$2673,25,0)&lt;8,0))))</f>
        <v>10</v>
      </c>
      <c r="AB23" s="24">
        <f ca="1">IF(VLOOKUP($C23,工时汇总!$B$2:$AH$2673,26,0)&gt;15,15,IF(VLOOKUP($C23,工时汇总!$B$2:$AH$2673,26,0)&gt;10,10,IF(VLOOKUP($C23,工时汇总!$B$2:$AH$2673,26,0)&gt;=8,5,IF(VLOOKUP($C23,工时汇总!$B$2:$AH$2673,26,0)&lt;8,0))))</f>
        <v>10</v>
      </c>
      <c r="AC23" s="24">
        <f ca="1">IF(VLOOKUP($C23,工时汇总!$B$2:$AH$2673,27,0)&gt;15,15,IF(VLOOKUP($C23,工时汇总!$B$2:$AH$2673,27,0)&gt;10,10,IF(VLOOKUP($C23,工时汇总!$B$2:$AH$2673,27,0)&gt;=8,5,IF(VLOOKUP($C23,工时汇总!$B$2:$AH$2673,27,0)&lt;8,0))))</f>
        <v>10</v>
      </c>
      <c r="AD23" s="24">
        <f ca="1">IF(VLOOKUP($C23,工时汇总!$B$2:$AH$2673,28,0)&gt;15,15,IF(VLOOKUP($C23,工时汇总!$B$2:$AH$2673,28,0)&gt;10,10,IF(VLOOKUP($C23,工时汇总!$B$2:$AH$2673,28,0)&gt;=8,5,IF(VLOOKUP($C23,工时汇总!$B$2:$AH$2673,28,0)&lt;8,0))))</f>
        <v>10</v>
      </c>
      <c r="AE23" s="24">
        <f ca="1">IF(VLOOKUP($C23,工时汇总!$B$2:$AH$2673,29,0)&gt;15,15,IF(VLOOKUP($C23,工时汇总!$B$2:$AH$2673,29,0)&gt;10,10,IF(VLOOKUP($C23,工时汇总!$B$2:$AH$2673,29,0)&gt;=8,5,IF(VLOOKUP($C23,工时汇总!$B$2:$AH$2673,29,0)&lt;8,0))))</f>
        <v>10</v>
      </c>
      <c r="AF23" s="24">
        <f ca="1">IF(VLOOKUP($C23,工时汇总!$B$2:$AH$2673,30,0)&gt;15,15,IF(VLOOKUP($C23,工时汇总!$B$2:$AH$2673,30,0)&gt;10,10,IF(VLOOKUP($C23,工时汇总!$B$2:$AH$2673,30,0)&gt;=8,5,IF(VLOOKUP($C23,工时汇总!$B$2:$AH$2673,30,0)&lt;8,0))))</f>
        <v>5</v>
      </c>
      <c r="AG23" s="24">
        <f ca="1">IF(VLOOKUP($C23,工时汇总!$B$2:$AH$2673,31,0)&gt;15,15,IF(VLOOKUP($C23,工时汇总!$B$2:$AH$2673,31,0)&gt;10,10,IF(VLOOKUP($C23,工时汇总!$B$2:$AH$2673,31,0)&gt;=8,5,IF(VLOOKUP($C23,工时汇总!$B$2:$AH$2673,31,0)&lt;8,0))))</f>
        <v>10</v>
      </c>
      <c r="AH23" s="24">
        <f ca="1">IF(VLOOKUP($C23,工时汇总!$B$2:$AH$2673,32,0)&gt;15,15,IF(VLOOKUP($C23,工时汇总!$B$2:$AH$2673,32,0)&gt;10,10,IF(VLOOKUP($C23,工时汇总!$B$2:$AH$2673,32,0)&gt;=8,5,IF(VLOOKUP($C23,工时汇总!$B$2:$AH$2673,32,0)&lt;8,0))))</f>
        <v>10</v>
      </c>
      <c r="AI23" s="24">
        <f ca="1">IF(VLOOKUP($C23,工时汇总!$B$2:$AH$2673,33,0)&gt;15,15,IF(VLOOKUP($C23,工时汇总!$B$2:$AH$2673,33,0)&gt;10,10,IF(VLOOKUP($C23,工时汇总!$B$2:$AH$2673,33,0)&gt;=8,5,IF(VLOOKUP($C23,工时汇总!$B$2:$AH$2673,33,0)&lt;8,0))))</f>
        <v>5</v>
      </c>
    </row>
    <row r="24" spans="1:35" ht="19.5" customHeight="1" x14ac:dyDescent="0.3">
      <c r="A24" s="22" t="s">
        <v>654</v>
      </c>
      <c r="B24" s="127" t="s">
        <v>219</v>
      </c>
      <c r="C24" s="52" t="s">
        <v>59</v>
      </c>
      <c r="D24" s="23">
        <f t="shared" ca="1" si="0"/>
        <v>210</v>
      </c>
      <c r="E24" s="24">
        <f ca="1">IF(VLOOKUP($C24,工时汇总!$B$2:$AH$2673,3,0)&gt;15,15,IF(VLOOKUP($C24,工时汇总!$B$2:$AH$2673,3,0)&gt;10,10,IF(VLOOKUP($C24,工时汇总!$B$2:$AH$2673,3,0)&gt;=8,5,IF(VLOOKUP($C24,工时汇总!$B$2:$AH$2673,3,0)&lt;8,0))))</f>
        <v>0</v>
      </c>
      <c r="F24" s="24">
        <f ca="1">IF(VLOOKUP($C24,工时汇总!$B$2:$AH$2673,4,0)&gt;15,15,IF(VLOOKUP($C24,工时汇总!$B$2:$AH$2673,4,0)&gt;10,10,IF(VLOOKUP($C24,工时汇总!$B$2:$AH$2673,4,0)&gt;=8,5,IF(VLOOKUP($C24,工时汇总!$B$2:$AH$2673,4,0)&lt;8,0))))</f>
        <v>10</v>
      </c>
      <c r="G24" s="24">
        <f ca="1">IF(VLOOKUP($C24,工时汇总!$B$2:$AH$2673,5,0)&gt;15,15,IF(VLOOKUP($C24,工时汇总!$B$2:$AH$2673,5,0)&gt;10,10,IF(VLOOKUP($C24,工时汇总!$B$2:$AH$2673,5,0)&gt;=8,5,IF(VLOOKUP($C24,工时汇总!$B$2:$AH$2673,5,0)&lt;8,0))))</f>
        <v>10</v>
      </c>
      <c r="H24" s="24">
        <f ca="1">IF(VLOOKUP($C24,工时汇总!$B$2:$AH$2673,6,0)&gt;15,15,IF(VLOOKUP($C24,工时汇总!$B$2:$AH$2673,6,0)&gt;10,10,IF(VLOOKUP($C24,工时汇总!$B$2:$AH$2673,6,0)&gt;=8,5,IF(VLOOKUP($C24,工时汇总!$B$2:$AH$2673,6,0)&lt;8,0))))</f>
        <v>10</v>
      </c>
      <c r="I24" s="24">
        <f ca="1">IF(VLOOKUP($C24,工时汇总!$B$2:$AH$2673,7,0)&gt;15,15,IF(VLOOKUP($C24,工时汇总!$B$2:$AH$2673,7,0)&gt;10,10,IF(VLOOKUP($C24,工时汇总!$B$2:$AH$2673,7,0)&gt;=8,5,IF(VLOOKUP($C24,工时汇总!$B$2:$AH$2673,7,0)&lt;8,0))))</f>
        <v>10</v>
      </c>
      <c r="J24" s="24">
        <f ca="1">IF(VLOOKUP($C24,工时汇总!$B$2:$AH$2673,8,0)&gt;15,15,IF(VLOOKUP($C24,工时汇总!$B$2:$AH$2673,8,0)&gt;10,10,IF(VLOOKUP($C24,工时汇总!$B$2:$AH$2673,8,0)&gt;=8,5,IF(VLOOKUP($C24,工时汇总!$B$2:$AH$2673,8,0)&lt;8,0))))</f>
        <v>10</v>
      </c>
      <c r="K24" s="24">
        <f ca="1">IF(VLOOKUP($C24,工时汇总!$B$2:$AH$2673,9,0)&gt;15,15,IF(VLOOKUP($C24,工时汇总!$B$2:$AH$2673,9,0)&gt;10,10,IF(VLOOKUP($C24,工时汇总!$B$2:$AH$2673,9,0)&gt;=8,5,IF(VLOOKUP($C24,工时汇总!$B$2:$AH$2673,9,0)&lt;8,0))))</f>
        <v>5</v>
      </c>
      <c r="L24" s="24">
        <f ca="1">IF(VLOOKUP($C24,工时汇总!$B$2:$AH$2673,10,0)&gt;15,15,IF(VLOOKUP($C24,工时汇总!$B$2:$AH$2673,10,0)&gt;10,10,IF(VLOOKUP($C24,工时汇总!$B$2:$AH$2673,10,0)&gt;=8,5,IF(VLOOKUP($C24,工时汇总!$B$2:$AH$2673,10,0)&lt;8,0))))</f>
        <v>10</v>
      </c>
      <c r="M24" s="24">
        <f ca="1">IF(VLOOKUP($C24,工时汇总!$B$2:$AH$2673,11,0)&gt;15,15,IF(VLOOKUP($C24,工时汇总!$B$2:$AH$2673,11,0)&gt;10,10,IF(VLOOKUP($C24,工时汇总!$B$2:$AH$2673,11,0)&gt;=8,5,IF(VLOOKUP($C24,工时汇总!$B$2:$AH$2673,11,0)&lt;8,0))))</f>
        <v>10</v>
      </c>
      <c r="N24" s="24">
        <f ca="1">IF(VLOOKUP($C24,工时汇总!$B$2:$AH$2673,12,0)&gt;15,15,IF(VLOOKUP($C24,工时汇总!$B$2:$AH$2673,12,0)&gt;10,10,IF(VLOOKUP($C24,工时汇总!$B$2:$AH$2673,12,0)&gt;=8,5,IF(VLOOKUP($C24,工时汇总!$B$2:$AH$2673,12,0)&lt;8,0))))</f>
        <v>10</v>
      </c>
      <c r="O24" s="24">
        <f ca="1">IF(VLOOKUP($C24,工时汇总!$B$2:$AH$2673,13,0)&gt;15,15,IF(VLOOKUP($C24,工时汇总!$B$2:$AH$2673,13,0)&gt;10,10,IF(VLOOKUP($C24,工时汇总!$B$2:$AH$2673,13,0)&gt;=8,5,IF(VLOOKUP($C24,工时汇总!$B$2:$AH$2673,13,0)&lt;8,0))))</f>
        <v>10</v>
      </c>
      <c r="P24" s="24">
        <f ca="1">IF(VLOOKUP($C24,工时汇总!$B$2:$AH$2673,14,0)&gt;15,15,IF(VLOOKUP($C24,工时汇总!$B$2:$AH$2673,14,0)&gt;10,10,IF(VLOOKUP($C24,工时汇总!$B$2:$AH$2673,14,0)&gt;=8,5,IF(VLOOKUP($C24,工时汇总!$B$2:$AH$2673,14,0)&lt;8,0))))</f>
        <v>0</v>
      </c>
      <c r="Q24" s="24">
        <f ca="1">IF(VLOOKUP($C24,工时汇总!$B$2:$AH$2673,15,0)&gt;15,15,IF(VLOOKUP($C24,工时汇总!$B$2:$AH$2673,15,0)&gt;10,10,IF(VLOOKUP($C24,工时汇总!$B$2:$AH$2673,15,0)&gt;=8,5,IF(VLOOKUP($C24,工时汇总!$B$2:$AH$2673,15,0)&lt;8,0))))</f>
        <v>0</v>
      </c>
      <c r="R24" s="24">
        <f ca="1">IF(VLOOKUP($C24,工时汇总!$B$2:$AH$2673,16,0)&gt;15,15,IF(VLOOKUP($C24,工时汇总!$B$2:$AH$2673,16,0)&gt;10,10,IF(VLOOKUP($C24,工时汇总!$B$2:$AH$2673,16,0)&gt;=8,5,IF(VLOOKUP($C24,工时汇总!$B$2:$AH$2673,16,0)&lt;8,0))))</f>
        <v>5</v>
      </c>
      <c r="S24" s="24">
        <f ca="1">IF(VLOOKUP($C24,工时汇总!$B$2:$AH$2673,17,0)&gt;15,15,IF(VLOOKUP($C24,工时汇总!$B$2:$AH$2673,17,0)&gt;10,10,IF(VLOOKUP($C24,工时汇总!$B$2:$AH$2673,17,0)&gt;=8,5,IF(VLOOKUP($C24,工时汇总!$B$2:$AH$2673,17,0)&lt;8,0))))</f>
        <v>10</v>
      </c>
      <c r="T24" s="24">
        <f ca="1">IF(VLOOKUP($C24,工时汇总!$B$2:$AH$2673,18,0)&gt;15,15,IF(VLOOKUP($C24,工时汇总!$B$2:$AH$2673,18,0)&gt;10,10,IF(VLOOKUP($C24,工时汇总!$B$2:$AH$2673,18,0)&gt;=8,5,IF(VLOOKUP($C24,工时汇总!$B$2:$AH$2673,18,0)&lt;8,0))))</f>
        <v>0</v>
      </c>
      <c r="U24" s="24">
        <f ca="1">IF(VLOOKUP($C24,工时汇总!$B$2:$AH$2673,19,0)&gt;15,15,IF(VLOOKUP($C24,工时汇总!$B$2:$AH$2673,19,0)&gt;10,10,IF(VLOOKUP($C24,工时汇总!$B$2:$AH$2673,19,0)&gt;=8,5,IF(VLOOKUP($C24,工时汇总!$B$2:$AH$2673,19,0)&lt;8,0))))</f>
        <v>0</v>
      </c>
      <c r="V24" s="24">
        <f ca="1">IF(VLOOKUP($C24,工时汇总!$B$2:$AH$2673,20,0)&gt;15,15,IF(VLOOKUP($C24,工时汇总!$B$2:$AH$2673,20,0)&gt;10,10,IF(VLOOKUP($C24,工时汇总!$B$2:$AH$2673,20,0)&gt;=8,5,IF(VLOOKUP($C24,工时汇总!$B$2:$AH$2673,20,0)&lt;8,0))))</f>
        <v>0</v>
      </c>
      <c r="W24" s="24">
        <f ca="1">IF(VLOOKUP($C24,工时汇总!$B$2:$AH$2673,21,0)&gt;15,15,IF(VLOOKUP($C24,工时汇总!$B$2:$AH$2673,21,0)&gt;10,10,IF(VLOOKUP($C24,工时汇总!$B$2:$AH$2673,21,0)&gt;=8,5,IF(VLOOKUP($C24,工时汇总!$B$2:$AH$2673,21,0)&lt;8,0))))</f>
        <v>0</v>
      </c>
      <c r="X24" s="24">
        <f ca="1">IF(VLOOKUP($C24,工时汇总!$B$2:$AH$2673,22,0)&gt;15,15,IF(VLOOKUP($C24,工时汇总!$B$2:$AH$2673,22,0)&gt;10,10,IF(VLOOKUP($C24,工时汇总!$B$2:$AH$2673,22,0)&gt;=8,5,IF(VLOOKUP($C24,工时汇总!$B$2:$AH$2673,22,0)&lt;8,0))))</f>
        <v>0</v>
      </c>
      <c r="Y24" s="24">
        <f ca="1">IF(VLOOKUP($C24,工时汇总!$B$2:$AH$2673,23,0)&gt;15,15,IF(VLOOKUP($C24,工时汇总!$B$2:$AH$2673,23,0)&gt;10,10,IF(VLOOKUP($C24,工时汇总!$B$2:$AH$2673,23,0)&gt;=8,5,IF(VLOOKUP($C24,工时汇总!$B$2:$AH$2673,23,0)&lt;8,0))))</f>
        <v>10</v>
      </c>
      <c r="Z24" s="24">
        <f ca="1">IF(VLOOKUP($C24,工时汇总!$B$2:$AH$2673,24,0)&gt;15,15,IF(VLOOKUP($C24,工时汇总!$B$2:$AH$2673,24,0)&gt;10,10,IF(VLOOKUP($C24,工时汇总!$B$2:$AH$2673,24,0)&gt;=8,5,IF(VLOOKUP($C24,工时汇总!$B$2:$AH$2673,24,0)&lt;8,0))))</f>
        <v>5</v>
      </c>
      <c r="AA24" s="24">
        <f ca="1">IF(VLOOKUP($C24,工时汇总!$B$2:$AH$2673,25,0)&gt;15,15,IF(VLOOKUP($C24,工时汇总!$B$2:$AH$2673,25,0)&gt;10,10,IF(VLOOKUP($C24,工时汇总!$B$2:$AH$2673,25,0)&gt;=8,5,IF(VLOOKUP($C24,工时汇总!$B$2:$AH$2673,25,0)&lt;8,0))))</f>
        <v>10</v>
      </c>
      <c r="AB24" s="24">
        <f ca="1">IF(VLOOKUP($C24,工时汇总!$B$2:$AH$2673,26,0)&gt;15,15,IF(VLOOKUP($C24,工时汇总!$B$2:$AH$2673,26,0)&gt;10,10,IF(VLOOKUP($C24,工时汇总!$B$2:$AH$2673,26,0)&gt;=8,5,IF(VLOOKUP($C24,工时汇总!$B$2:$AH$2673,26,0)&lt;8,0))))</f>
        <v>10</v>
      </c>
      <c r="AC24" s="24">
        <f ca="1">IF(VLOOKUP($C24,工时汇总!$B$2:$AH$2673,27,0)&gt;15,15,IF(VLOOKUP($C24,工时汇总!$B$2:$AH$2673,27,0)&gt;10,10,IF(VLOOKUP($C24,工时汇总!$B$2:$AH$2673,27,0)&gt;=8,5,IF(VLOOKUP($C24,工时汇总!$B$2:$AH$2673,27,0)&lt;8,0))))</f>
        <v>5</v>
      </c>
      <c r="AD24" s="24">
        <f ca="1">IF(VLOOKUP($C24,工时汇总!$B$2:$AH$2673,28,0)&gt;15,15,IF(VLOOKUP($C24,工时汇总!$B$2:$AH$2673,28,0)&gt;10,10,IF(VLOOKUP($C24,工时汇总!$B$2:$AH$2673,28,0)&gt;=8,5,IF(VLOOKUP($C24,工时汇总!$B$2:$AH$2673,28,0)&lt;8,0))))</f>
        <v>10</v>
      </c>
      <c r="AE24" s="24">
        <f ca="1">IF(VLOOKUP($C24,工时汇总!$B$2:$AH$2673,29,0)&gt;15,15,IF(VLOOKUP($C24,工时汇总!$B$2:$AH$2673,29,0)&gt;10,10,IF(VLOOKUP($C24,工时汇总!$B$2:$AH$2673,29,0)&gt;=8,5,IF(VLOOKUP($C24,工时汇总!$B$2:$AH$2673,29,0)&lt;8,0))))</f>
        <v>10</v>
      </c>
      <c r="AF24" s="24">
        <f ca="1">IF(VLOOKUP($C24,工时汇总!$B$2:$AH$2673,30,0)&gt;15,15,IF(VLOOKUP($C24,工时汇总!$B$2:$AH$2673,30,0)&gt;10,10,IF(VLOOKUP($C24,工时汇总!$B$2:$AH$2673,30,0)&gt;=8,5,IF(VLOOKUP($C24,工时汇总!$B$2:$AH$2673,30,0)&lt;8,0))))</f>
        <v>10</v>
      </c>
      <c r="AG24" s="24">
        <f ca="1">IF(VLOOKUP($C24,工时汇总!$B$2:$AH$2673,31,0)&gt;15,15,IF(VLOOKUP($C24,工时汇总!$B$2:$AH$2673,31,0)&gt;10,10,IF(VLOOKUP($C24,工时汇总!$B$2:$AH$2673,31,0)&gt;=8,5,IF(VLOOKUP($C24,工时汇总!$B$2:$AH$2673,31,0)&lt;8,0))))</f>
        <v>10</v>
      </c>
      <c r="AH24" s="24">
        <f ca="1">IF(VLOOKUP($C24,工时汇总!$B$2:$AH$2673,32,0)&gt;15,15,IF(VLOOKUP($C24,工时汇总!$B$2:$AH$2673,32,0)&gt;10,10,IF(VLOOKUP($C24,工时汇总!$B$2:$AH$2673,32,0)&gt;=8,5,IF(VLOOKUP($C24,工时汇总!$B$2:$AH$2673,32,0)&lt;8,0))))</f>
        <v>10</v>
      </c>
      <c r="AI24" s="24">
        <f ca="1">IF(VLOOKUP($C24,工时汇总!$B$2:$AH$2673,33,0)&gt;15,15,IF(VLOOKUP($C24,工时汇总!$B$2:$AH$2673,33,0)&gt;10,10,IF(VLOOKUP($C24,工时汇总!$B$2:$AH$2673,33,0)&gt;=8,5,IF(VLOOKUP($C24,工时汇总!$B$2:$AH$2673,33,0)&lt;8,0))))</f>
        <v>10</v>
      </c>
    </row>
    <row r="25" spans="1:35" ht="19.5" customHeight="1" x14ac:dyDescent="0.3">
      <c r="A25" s="22" t="s">
        <v>654</v>
      </c>
      <c r="B25" s="127" t="s">
        <v>643</v>
      </c>
      <c r="C25" s="52" t="s">
        <v>277</v>
      </c>
      <c r="D25" s="23">
        <f t="shared" ca="1" si="0"/>
        <v>270</v>
      </c>
      <c r="E25" s="24">
        <f ca="1">IF(VLOOKUP($C25,工时汇总!$B$2:$AH$2673,3,0)&gt;15,15,IF(VLOOKUP($C25,工时汇总!$B$2:$AH$2673,3,0)&gt;10,10,IF(VLOOKUP($C25,工时汇总!$B$2:$AH$2673,3,0)&gt;=8,5,IF(VLOOKUP($C25,工时汇总!$B$2:$AH$2673,3,0)&lt;8,0))))</f>
        <v>0</v>
      </c>
      <c r="F25" s="24">
        <f ca="1">IF(VLOOKUP($C25,工时汇总!$B$2:$AH$2673,4,0)&gt;15,15,IF(VLOOKUP($C25,工时汇总!$B$2:$AH$2673,4,0)&gt;10,10,IF(VLOOKUP($C25,工时汇总!$B$2:$AH$2673,4,0)&gt;=8,5,IF(VLOOKUP($C25,工时汇总!$B$2:$AH$2673,4,0)&lt;8,0))))</f>
        <v>10</v>
      </c>
      <c r="G25" s="24">
        <f ca="1">IF(VLOOKUP($C25,工时汇总!$B$2:$AH$2673,5,0)&gt;15,15,IF(VLOOKUP($C25,工时汇总!$B$2:$AH$2673,5,0)&gt;10,10,IF(VLOOKUP($C25,工时汇总!$B$2:$AH$2673,5,0)&gt;=8,5,IF(VLOOKUP($C25,工时汇总!$B$2:$AH$2673,5,0)&lt;8,0))))</f>
        <v>10</v>
      </c>
      <c r="H25" s="24">
        <f ca="1">IF(VLOOKUP($C25,工时汇总!$B$2:$AH$2673,6,0)&gt;15,15,IF(VLOOKUP($C25,工时汇总!$B$2:$AH$2673,6,0)&gt;10,10,IF(VLOOKUP($C25,工时汇总!$B$2:$AH$2673,6,0)&gt;=8,5,IF(VLOOKUP($C25,工时汇总!$B$2:$AH$2673,6,0)&lt;8,0))))</f>
        <v>10</v>
      </c>
      <c r="I25" s="24">
        <f ca="1">IF(VLOOKUP($C25,工时汇总!$B$2:$AH$2673,7,0)&gt;15,15,IF(VLOOKUP($C25,工时汇总!$B$2:$AH$2673,7,0)&gt;10,10,IF(VLOOKUP($C25,工时汇总!$B$2:$AH$2673,7,0)&gt;=8,5,IF(VLOOKUP($C25,工时汇总!$B$2:$AH$2673,7,0)&lt;8,0))))</f>
        <v>10</v>
      </c>
      <c r="J25" s="24">
        <f ca="1">IF(VLOOKUP($C25,工时汇总!$B$2:$AH$2673,8,0)&gt;15,15,IF(VLOOKUP($C25,工时汇总!$B$2:$AH$2673,8,0)&gt;10,10,IF(VLOOKUP($C25,工时汇总!$B$2:$AH$2673,8,0)&gt;=8,5,IF(VLOOKUP($C25,工时汇总!$B$2:$AH$2673,8,0)&lt;8,0))))</f>
        <v>10</v>
      </c>
      <c r="K25" s="24">
        <f ca="1">IF(VLOOKUP($C25,工时汇总!$B$2:$AH$2673,9,0)&gt;15,15,IF(VLOOKUP($C25,工时汇总!$B$2:$AH$2673,9,0)&gt;10,10,IF(VLOOKUP($C25,工时汇总!$B$2:$AH$2673,9,0)&gt;=8,5,IF(VLOOKUP($C25,工时汇总!$B$2:$AH$2673,9,0)&lt;8,0))))</f>
        <v>5</v>
      </c>
      <c r="L25" s="24">
        <f ca="1">IF(VLOOKUP($C25,工时汇总!$B$2:$AH$2673,10,0)&gt;15,15,IF(VLOOKUP($C25,工时汇总!$B$2:$AH$2673,10,0)&gt;10,10,IF(VLOOKUP($C25,工时汇总!$B$2:$AH$2673,10,0)&gt;=8,5,IF(VLOOKUP($C25,工时汇总!$B$2:$AH$2673,10,0)&lt;8,0))))</f>
        <v>10</v>
      </c>
      <c r="M25" s="24">
        <f ca="1">IF(VLOOKUP($C25,工时汇总!$B$2:$AH$2673,11,0)&gt;15,15,IF(VLOOKUP($C25,工时汇总!$B$2:$AH$2673,11,0)&gt;10,10,IF(VLOOKUP($C25,工时汇总!$B$2:$AH$2673,11,0)&gt;=8,5,IF(VLOOKUP($C25,工时汇总!$B$2:$AH$2673,11,0)&lt;8,0))))</f>
        <v>10</v>
      </c>
      <c r="N25" s="24">
        <f ca="1">IF(VLOOKUP($C25,工时汇总!$B$2:$AH$2673,12,0)&gt;15,15,IF(VLOOKUP($C25,工时汇总!$B$2:$AH$2673,12,0)&gt;10,10,IF(VLOOKUP($C25,工时汇总!$B$2:$AH$2673,12,0)&gt;=8,5,IF(VLOOKUP($C25,工时汇总!$B$2:$AH$2673,12,0)&lt;8,0))))</f>
        <v>10</v>
      </c>
      <c r="O25" s="24">
        <f ca="1">IF(VLOOKUP($C25,工时汇总!$B$2:$AH$2673,13,0)&gt;15,15,IF(VLOOKUP($C25,工时汇总!$B$2:$AH$2673,13,0)&gt;10,10,IF(VLOOKUP($C25,工时汇总!$B$2:$AH$2673,13,0)&gt;=8,5,IF(VLOOKUP($C25,工时汇总!$B$2:$AH$2673,13,0)&lt;8,0))))</f>
        <v>10</v>
      </c>
      <c r="P25" s="24">
        <f ca="1">IF(VLOOKUP($C25,工时汇总!$B$2:$AH$2673,14,0)&gt;15,15,IF(VLOOKUP($C25,工时汇总!$B$2:$AH$2673,14,0)&gt;10,10,IF(VLOOKUP($C25,工时汇总!$B$2:$AH$2673,14,0)&gt;=8,5,IF(VLOOKUP($C25,工时汇总!$B$2:$AH$2673,14,0)&lt;8,0))))</f>
        <v>10</v>
      </c>
      <c r="Q25" s="24">
        <f ca="1">IF(VLOOKUP($C25,工时汇总!$B$2:$AH$2673,15,0)&gt;15,15,IF(VLOOKUP($C25,工时汇总!$B$2:$AH$2673,15,0)&gt;10,10,IF(VLOOKUP($C25,工时汇总!$B$2:$AH$2673,15,0)&gt;=8,5,IF(VLOOKUP($C25,工时汇总!$B$2:$AH$2673,15,0)&lt;8,0))))</f>
        <v>10</v>
      </c>
      <c r="R25" s="24">
        <f ca="1">IF(VLOOKUP($C25,工时汇总!$B$2:$AH$2673,16,0)&gt;15,15,IF(VLOOKUP($C25,工时汇总!$B$2:$AH$2673,16,0)&gt;10,10,IF(VLOOKUP($C25,工时汇总!$B$2:$AH$2673,16,0)&gt;=8,5,IF(VLOOKUP($C25,工时汇总!$B$2:$AH$2673,16,0)&lt;8,0))))</f>
        <v>5</v>
      </c>
      <c r="S25" s="24">
        <f ca="1">IF(VLOOKUP($C25,工时汇总!$B$2:$AH$2673,17,0)&gt;15,15,IF(VLOOKUP($C25,工时汇总!$B$2:$AH$2673,17,0)&gt;10,10,IF(VLOOKUP($C25,工时汇总!$B$2:$AH$2673,17,0)&gt;=8,5,IF(VLOOKUP($C25,工时汇总!$B$2:$AH$2673,17,0)&lt;8,0))))</f>
        <v>10</v>
      </c>
      <c r="T25" s="24">
        <f ca="1">IF(VLOOKUP($C25,工时汇总!$B$2:$AH$2673,18,0)&gt;15,15,IF(VLOOKUP($C25,工时汇总!$B$2:$AH$2673,18,0)&gt;10,10,IF(VLOOKUP($C25,工时汇总!$B$2:$AH$2673,18,0)&gt;=8,5,IF(VLOOKUP($C25,工时汇总!$B$2:$AH$2673,18,0)&lt;8,0))))</f>
        <v>10</v>
      </c>
      <c r="U25" s="24">
        <f ca="1">IF(VLOOKUP($C25,工时汇总!$B$2:$AH$2673,19,0)&gt;15,15,IF(VLOOKUP($C25,工时汇总!$B$2:$AH$2673,19,0)&gt;10,10,IF(VLOOKUP($C25,工时汇总!$B$2:$AH$2673,19,0)&gt;=8,5,IF(VLOOKUP($C25,工时汇总!$B$2:$AH$2673,19,0)&lt;8,0))))</f>
        <v>10</v>
      </c>
      <c r="V25" s="24">
        <f ca="1">IF(VLOOKUP($C25,工时汇总!$B$2:$AH$2673,20,0)&gt;15,15,IF(VLOOKUP($C25,工时汇总!$B$2:$AH$2673,20,0)&gt;10,10,IF(VLOOKUP($C25,工时汇总!$B$2:$AH$2673,20,0)&gt;=8,5,IF(VLOOKUP($C25,工时汇总!$B$2:$AH$2673,20,0)&lt;8,0))))</f>
        <v>10</v>
      </c>
      <c r="W25" s="24">
        <f ca="1">IF(VLOOKUP($C25,工时汇总!$B$2:$AH$2673,21,0)&gt;15,15,IF(VLOOKUP($C25,工时汇总!$B$2:$AH$2673,21,0)&gt;10,10,IF(VLOOKUP($C25,工时汇总!$B$2:$AH$2673,21,0)&gt;=8,5,IF(VLOOKUP($C25,工时汇总!$B$2:$AH$2673,21,0)&lt;8,0))))</f>
        <v>10</v>
      </c>
      <c r="X25" s="24">
        <f ca="1">IF(VLOOKUP($C25,工时汇总!$B$2:$AH$2673,22,0)&gt;15,15,IF(VLOOKUP($C25,工时汇总!$B$2:$AH$2673,22,0)&gt;10,10,IF(VLOOKUP($C25,工时汇总!$B$2:$AH$2673,22,0)&gt;=8,5,IF(VLOOKUP($C25,工时汇总!$B$2:$AH$2673,22,0)&lt;8,0))))</f>
        <v>5</v>
      </c>
      <c r="Y25" s="24">
        <f ca="1">IF(VLOOKUP($C25,工时汇总!$B$2:$AH$2673,23,0)&gt;15,15,IF(VLOOKUP($C25,工时汇总!$B$2:$AH$2673,23,0)&gt;10,10,IF(VLOOKUP($C25,工时汇总!$B$2:$AH$2673,23,0)&gt;=8,5,IF(VLOOKUP($C25,工时汇总!$B$2:$AH$2673,23,0)&lt;8,0))))</f>
        <v>5</v>
      </c>
      <c r="Z25" s="24">
        <f ca="1">IF(VLOOKUP($C25,工时汇总!$B$2:$AH$2673,24,0)&gt;15,15,IF(VLOOKUP($C25,工时汇总!$B$2:$AH$2673,24,0)&gt;10,10,IF(VLOOKUP($C25,工时汇总!$B$2:$AH$2673,24,0)&gt;=8,5,IF(VLOOKUP($C25,工时汇总!$B$2:$AH$2673,24,0)&lt;8,0))))</f>
        <v>5</v>
      </c>
      <c r="AA25" s="24">
        <f ca="1">IF(VLOOKUP($C25,工时汇总!$B$2:$AH$2673,25,0)&gt;15,15,IF(VLOOKUP($C25,工时汇总!$B$2:$AH$2673,25,0)&gt;10,10,IF(VLOOKUP($C25,工时汇总!$B$2:$AH$2673,25,0)&gt;=8,5,IF(VLOOKUP($C25,工时汇总!$B$2:$AH$2673,25,0)&lt;8,0))))</f>
        <v>10</v>
      </c>
      <c r="AB25" s="24">
        <f ca="1">IF(VLOOKUP($C25,工时汇总!$B$2:$AH$2673,26,0)&gt;15,15,IF(VLOOKUP($C25,工时汇总!$B$2:$AH$2673,26,0)&gt;10,10,IF(VLOOKUP($C25,工时汇总!$B$2:$AH$2673,26,0)&gt;=8,5,IF(VLOOKUP($C25,工时汇总!$B$2:$AH$2673,26,0)&lt;8,0))))</f>
        <v>10</v>
      </c>
      <c r="AC25" s="24">
        <f ca="1">IF(VLOOKUP($C25,工时汇总!$B$2:$AH$2673,27,0)&gt;15,15,IF(VLOOKUP($C25,工时汇总!$B$2:$AH$2673,27,0)&gt;10,10,IF(VLOOKUP($C25,工时汇总!$B$2:$AH$2673,27,0)&gt;=8,5,IF(VLOOKUP($C25,工时汇总!$B$2:$AH$2673,27,0)&lt;8,0))))</f>
        <v>10</v>
      </c>
      <c r="AD25" s="24">
        <f ca="1">IF(VLOOKUP($C25,工时汇总!$B$2:$AH$2673,28,0)&gt;15,15,IF(VLOOKUP($C25,工时汇总!$B$2:$AH$2673,28,0)&gt;10,10,IF(VLOOKUP($C25,工时汇总!$B$2:$AH$2673,28,0)&gt;=8,5,IF(VLOOKUP($C25,工时汇总!$B$2:$AH$2673,28,0)&lt;8,0))))</f>
        <v>10</v>
      </c>
      <c r="AE25" s="24">
        <f ca="1">IF(VLOOKUP($C25,工时汇总!$B$2:$AH$2673,29,0)&gt;15,15,IF(VLOOKUP($C25,工时汇总!$B$2:$AH$2673,29,0)&gt;10,10,IF(VLOOKUP($C25,工时汇总!$B$2:$AH$2673,29,0)&gt;=8,5,IF(VLOOKUP($C25,工时汇总!$B$2:$AH$2673,29,0)&lt;8,0))))</f>
        <v>10</v>
      </c>
      <c r="AF25" s="24">
        <f ca="1">IF(VLOOKUP($C25,工时汇总!$B$2:$AH$2673,30,0)&gt;15,15,IF(VLOOKUP($C25,工时汇总!$B$2:$AH$2673,30,0)&gt;10,10,IF(VLOOKUP($C25,工时汇总!$B$2:$AH$2673,30,0)&gt;=8,5,IF(VLOOKUP($C25,工时汇总!$B$2:$AH$2673,30,0)&lt;8,0))))</f>
        <v>10</v>
      </c>
      <c r="AG25" s="24">
        <f ca="1">IF(VLOOKUP($C25,工时汇总!$B$2:$AH$2673,31,0)&gt;15,15,IF(VLOOKUP($C25,工时汇总!$B$2:$AH$2673,31,0)&gt;10,10,IF(VLOOKUP($C25,工时汇总!$B$2:$AH$2673,31,0)&gt;=8,5,IF(VLOOKUP($C25,工时汇总!$B$2:$AH$2673,31,0)&lt;8,0))))</f>
        <v>10</v>
      </c>
      <c r="AH25" s="24">
        <f ca="1">IF(VLOOKUP($C25,工时汇总!$B$2:$AH$2673,32,0)&gt;15,15,IF(VLOOKUP($C25,工时汇总!$B$2:$AH$2673,32,0)&gt;10,10,IF(VLOOKUP($C25,工时汇总!$B$2:$AH$2673,32,0)&gt;=8,5,IF(VLOOKUP($C25,工时汇总!$B$2:$AH$2673,32,0)&lt;8,0))))</f>
        <v>10</v>
      </c>
      <c r="AI25" s="24">
        <f ca="1">IF(VLOOKUP($C25,工时汇总!$B$2:$AH$2673,33,0)&gt;15,15,IF(VLOOKUP($C25,工时汇总!$B$2:$AH$2673,33,0)&gt;10,10,IF(VLOOKUP($C25,工时汇总!$B$2:$AH$2673,33,0)&gt;=8,5,IF(VLOOKUP($C25,工时汇总!$B$2:$AH$2673,33,0)&lt;8,0))))</f>
        <v>5</v>
      </c>
    </row>
    <row r="26" spans="1:35" ht="19.5" customHeight="1" x14ac:dyDescent="0.3">
      <c r="A26" s="22" t="s">
        <v>654</v>
      </c>
      <c r="B26" s="127" t="s">
        <v>288</v>
      </c>
      <c r="C26" s="52" t="s">
        <v>359</v>
      </c>
      <c r="D26" s="23">
        <f t="shared" ca="1" si="0"/>
        <v>30</v>
      </c>
      <c r="E26" s="24">
        <f ca="1">IF(VLOOKUP($C26,工时汇总!$B$2:$AH$2673,3,0)&gt;15,15,IF(VLOOKUP($C26,工时汇总!$B$2:$AH$2673,3,0)&gt;10,10,IF(VLOOKUP($C26,工时汇总!$B$2:$AH$2673,3,0)&gt;=8,5,IF(VLOOKUP($C26,工时汇总!$B$2:$AH$2673,3,0)&lt;8,0))))</f>
        <v>0</v>
      </c>
      <c r="F26" s="24">
        <f ca="1">IF(VLOOKUP($C26,工时汇总!$B$2:$AH$2673,4,0)&gt;15,15,IF(VLOOKUP($C26,工时汇总!$B$2:$AH$2673,4,0)&gt;10,10,IF(VLOOKUP($C26,工时汇总!$B$2:$AH$2673,4,0)&gt;=8,5,IF(VLOOKUP($C26,工时汇总!$B$2:$AH$2673,4,0)&lt;8,0))))</f>
        <v>10</v>
      </c>
      <c r="G26" s="24">
        <f ca="1">IF(VLOOKUP($C26,工时汇总!$B$2:$AH$2673,5,0)&gt;15,15,IF(VLOOKUP($C26,工时汇总!$B$2:$AH$2673,5,0)&gt;10,10,IF(VLOOKUP($C26,工时汇总!$B$2:$AH$2673,5,0)&gt;=8,5,IF(VLOOKUP($C26,工时汇总!$B$2:$AH$2673,5,0)&lt;8,0))))</f>
        <v>10</v>
      </c>
      <c r="H26" s="24">
        <f ca="1">IF(VLOOKUP($C26,工时汇总!$B$2:$AH$2673,6,0)&gt;15,15,IF(VLOOKUP($C26,工时汇总!$B$2:$AH$2673,6,0)&gt;10,10,IF(VLOOKUP($C26,工时汇总!$B$2:$AH$2673,6,0)&gt;=8,5,IF(VLOOKUP($C26,工时汇总!$B$2:$AH$2673,6,0)&lt;8,0))))</f>
        <v>10</v>
      </c>
      <c r="I26" s="24">
        <f ca="1">IF(VLOOKUP($C26,工时汇总!$B$2:$AH$2673,7,0)&gt;15,15,IF(VLOOKUP($C26,工时汇总!$B$2:$AH$2673,7,0)&gt;10,10,IF(VLOOKUP($C26,工时汇总!$B$2:$AH$2673,7,0)&gt;=8,5,IF(VLOOKUP($C26,工时汇总!$B$2:$AH$2673,7,0)&lt;8,0))))</f>
        <v>0</v>
      </c>
      <c r="J26" s="24">
        <f ca="1">IF(VLOOKUP($C26,工时汇总!$B$2:$AH$2673,8,0)&gt;15,15,IF(VLOOKUP($C26,工时汇总!$B$2:$AH$2673,8,0)&gt;10,10,IF(VLOOKUP($C26,工时汇总!$B$2:$AH$2673,8,0)&gt;=8,5,IF(VLOOKUP($C26,工时汇总!$B$2:$AH$2673,8,0)&lt;8,0))))</f>
        <v>0</v>
      </c>
      <c r="K26" s="24">
        <f ca="1">IF(VLOOKUP($C26,工时汇总!$B$2:$AH$2673,9,0)&gt;15,15,IF(VLOOKUP($C26,工时汇总!$B$2:$AH$2673,9,0)&gt;10,10,IF(VLOOKUP($C26,工时汇总!$B$2:$AH$2673,9,0)&gt;=8,5,IF(VLOOKUP($C26,工时汇总!$B$2:$AH$2673,9,0)&lt;8,0))))</f>
        <v>0</v>
      </c>
      <c r="L26" s="24">
        <f ca="1">IF(VLOOKUP($C26,工时汇总!$B$2:$AH$2673,10,0)&gt;15,15,IF(VLOOKUP($C26,工时汇总!$B$2:$AH$2673,10,0)&gt;10,10,IF(VLOOKUP($C26,工时汇总!$B$2:$AH$2673,10,0)&gt;=8,5,IF(VLOOKUP($C26,工时汇总!$B$2:$AH$2673,10,0)&lt;8,0))))</f>
        <v>0</v>
      </c>
      <c r="M26" s="24">
        <f ca="1">IF(VLOOKUP($C26,工时汇总!$B$2:$AH$2673,11,0)&gt;15,15,IF(VLOOKUP($C26,工时汇总!$B$2:$AH$2673,11,0)&gt;10,10,IF(VLOOKUP($C26,工时汇总!$B$2:$AH$2673,11,0)&gt;=8,5,IF(VLOOKUP($C26,工时汇总!$B$2:$AH$2673,11,0)&lt;8,0))))</f>
        <v>0</v>
      </c>
      <c r="N26" s="24">
        <f ca="1">IF(VLOOKUP($C26,工时汇总!$B$2:$AH$2673,12,0)&gt;15,15,IF(VLOOKUP($C26,工时汇总!$B$2:$AH$2673,12,0)&gt;10,10,IF(VLOOKUP($C26,工时汇总!$B$2:$AH$2673,12,0)&gt;=8,5,IF(VLOOKUP($C26,工时汇总!$B$2:$AH$2673,12,0)&lt;8,0))))</f>
        <v>0</v>
      </c>
      <c r="O26" s="24">
        <f ca="1">IF(VLOOKUP($C26,工时汇总!$B$2:$AH$2673,13,0)&gt;15,15,IF(VLOOKUP($C26,工时汇总!$B$2:$AH$2673,13,0)&gt;10,10,IF(VLOOKUP($C26,工时汇总!$B$2:$AH$2673,13,0)&gt;=8,5,IF(VLOOKUP($C26,工时汇总!$B$2:$AH$2673,13,0)&lt;8,0))))</f>
        <v>0</v>
      </c>
      <c r="P26" s="24">
        <f ca="1">IF(VLOOKUP($C26,工时汇总!$B$2:$AH$2673,14,0)&gt;15,15,IF(VLOOKUP($C26,工时汇总!$B$2:$AH$2673,14,0)&gt;10,10,IF(VLOOKUP($C26,工时汇总!$B$2:$AH$2673,14,0)&gt;=8,5,IF(VLOOKUP($C26,工时汇总!$B$2:$AH$2673,14,0)&lt;8,0))))</f>
        <v>0</v>
      </c>
      <c r="Q26" s="24">
        <f ca="1">IF(VLOOKUP($C26,工时汇总!$B$2:$AH$2673,15,0)&gt;15,15,IF(VLOOKUP($C26,工时汇总!$B$2:$AH$2673,15,0)&gt;10,10,IF(VLOOKUP($C26,工时汇总!$B$2:$AH$2673,15,0)&gt;=8,5,IF(VLOOKUP($C26,工时汇总!$B$2:$AH$2673,15,0)&lt;8,0))))</f>
        <v>0</v>
      </c>
      <c r="R26" s="24">
        <f ca="1">IF(VLOOKUP($C26,工时汇总!$B$2:$AH$2673,16,0)&gt;15,15,IF(VLOOKUP($C26,工时汇总!$B$2:$AH$2673,16,0)&gt;10,10,IF(VLOOKUP($C26,工时汇总!$B$2:$AH$2673,16,0)&gt;=8,5,IF(VLOOKUP($C26,工时汇总!$B$2:$AH$2673,16,0)&lt;8,0))))</f>
        <v>0</v>
      </c>
      <c r="S26" s="24">
        <f ca="1">IF(VLOOKUP($C26,工时汇总!$B$2:$AH$2673,17,0)&gt;15,15,IF(VLOOKUP($C26,工时汇总!$B$2:$AH$2673,17,0)&gt;10,10,IF(VLOOKUP($C26,工时汇总!$B$2:$AH$2673,17,0)&gt;=8,5,IF(VLOOKUP($C26,工时汇总!$B$2:$AH$2673,17,0)&lt;8,0))))</f>
        <v>0</v>
      </c>
      <c r="T26" s="24">
        <f ca="1">IF(VLOOKUP($C26,工时汇总!$B$2:$AH$2673,18,0)&gt;15,15,IF(VLOOKUP($C26,工时汇总!$B$2:$AH$2673,18,0)&gt;10,10,IF(VLOOKUP($C26,工时汇总!$B$2:$AH$2673,18,0)&gt;=8,5,IF(VLOOKUP($C26,工时汇总!$B$2:$AH$2673,18,0)&lt;8,0))))</f>
        <v>0</v>
      </c>
      <c r="U26" s="24">
        <f ca="1">IF(VLOOKUP($C26,工时汇总!$B$2:$AH$2673,19,0)&gt;15,15,IF(VLOOKUP($C26,工时汇总!$B$2:$AH$2673,19,0)&gt;10,10,IF(VLOOKUP($C26,工时汇总!$B$2:$AH$2673,19,0)&gt;=8,5,IF(VLOOKUP($C26,工时汇总!$B$2:$AH$2673,19,0)&lt;8,0))))</f>
        <v>0</v>
      </c>
      <c r="V26" s="24">
        <f ca="1">IF(VLOOKUP($C26,工时汇总!$B$2:$AH$2673,20,0)&gt;15,15,IF(VLOOKUP($C26,工时汇总!$B$2:$AH$2673,20,0)&gt;10,10,IF(VLOOKUP($C26,工时汇总!$B$2:$AH$2673,20,0)&gt;=8,5,IF(VLOOKUP($C26,工时汇总!$B$2:$AH$2673,20,0)&lt;8,0))))</f>
        <v>0</v>
      </c>
      <c r="W26" s="24">
        <f ca="1">IF(VLOOKUP($C26,工时汇总!$B$2:$AH$2673,21,0)&gt;15,15,IF(VLOOKUP($C26,工时汇总!$B$2:$AH$2673,21,0)&gt;10,10,IF(VLOOKUP($C26,工时汇总!$B$2:$AH$2673,21,0)&gt;=8,5,IF(VLOOKUP($C26,工时汇总!$B$2:$AH$2673,21,0)&lt;8,0))))</f>
        <v>0</v>
      </c>
      <c r="X26" s="24">
        <f ca="1">IF(VLOOKUP($C26,工时汇总!$B$2:$AH$2673,22,0)&gt;15,15,IF(VLOOKUP($C26,工时汇总!$B$2:$AH$2673,22,0)&gt;10,10,IF(VLOOKUP($C26,工时汇总!$B$2:$AH$2673,22,0)&gt;=8,5,IF(VLOOKUP($C26,工时汇总!$B$2:$AH$2673,22,0)&lt;8,0))))</f>
        <v>0</v>
      </c>
      <c r="Y26" s="24">
        <f ca="1">IF(VLOOKUP($C26,工时汇总!$B$2:$AH$2673,23,0)&gt;15,15,IF(VLOOKUP($C26,工时汇总!$B$2:$AH$2673,23,0)&gt;10,10,IF(VLOOKUP($C26,工时汇总!$B$2:$AH$2673,23,0)&gt;=8,5,IF(VLOOKUP($C26,工时汇总!$B$2:$AH$2673,23,0)&lt;8,0))))</f>
        <v>0</v>
      </c>
      <c r="Z26" s="24">
        <f ca="1">IF(VLOOKUP($C26,工时汇总!$B$2:$AH$2673,24,0)&gt;15,15,IF(VLOOKUP($C26,工时汇总!$B$2:$AH$2673,24,0)&gt;10,10,IF(VLOOKUP($C26,工时汇总!$B$2:$AH$2673,24,0)&gt;=8,5,IF(VLOOKUP($C26,工时汇总!$B$2:$AH$2673,24,0)&lt;8,0))))</f>
        <v>0</v>
      </c>
      <c r="AA26" s="24">
        <f ca="1">IF(VLOOKUP($C26,工时汇总!$B$2:$AH$2673,25,0)&gt;15,15,IF(VLOOKUP($C26,工时汇总!$B$2:$AH$2673,25,0)&gt;10,10,IF(VLOOKUP($C26,工时汇总!$B$2:$AH$2673,25,0)&gt;=8,5,IF(VLOOKUP($C26,工时汇总!$B$2:$AH$2673,25,0)&lt;8,0))))</f>
        <v>0</v>
      </c>
      <c r="AB26" s="24">
        <f ca="1">IF(VLOOKUP($C26,工时汇总!$B$2:$AH$2673,26,0)&gt;15,15,IF(VLOOKUP($C26,工时汇总!$B$2:$AH$2673,26,0)&gt;10,10,IF(VLOOKUP($C26,工时汇总!$B$2:$AH$2673,26,0)&gt;=8,5,IF(VLOOKUP($C26,工时汇总!$B$2:$AH$2673,26,0)&lt;8,0))))</f>
        <v>0</v>
      </c>
      <c r="AC26" s="24">
        <f ca="1">IF(VLOOKUP($C26,工时汇总!$B$2:$AH$2673,27,0)&gt;15,15,IF(VLOOKUP($C26,工时汇总!$B$2:$AH$2673,27,0)&gt;10,10,IF(VLOOKUP($C26,工时汇总!$B$2:$AH$2673,27,0)&gt;=8,5,IF(VLOOKUP($C26,工时汇总!$B$2:$AH$2673,27,0)&lt;8,0))))</f>
        <v>0</v>
      </c>
      <c r="AD26" s="24">
        <f ca="1">IF(VLOOKUP($C26,工时汇总!$B$2:$AH$2673,28,0)&gt;15,15,IF(VLOOKUP($C26,工时汇总!$B$2:$AH$2673,28,0)&gt;10,10,IF(VLOOKUP($C26,工时汇总!$B$2:$AH$2673,28,0)&gt;=8,5,IF(VLOOKUP($C26,工时汇总!$B$2:$AH$2673,28,0)&lt;8,0))))</f>
        <v>0</v>
      </c>
      <c r="AE26" s="24">
        <f ca="1">IF(VLOOKUP($C26,工时汇总!$B$2:$AH$2673,29,0)&gt;15,15,IF(VLOOKUP($C26,工时汇总!$B$2:$AH$2673,29,0)&gt;10,10,IF(VLOOKUP($C26,工时汇总!$B$2:$AH$2673,29,0)&gt;=8,5,IF(VLOOKUP($C26,工时汇总!$B$2:$AH$2673,29,0)&lt;8,0))))</f>
        <v>0</v>
      </c>
      <c r="AF26" s="24">
        <f ca="1">IF(VLOOKUP($C26,工时汇总!$B$2:$AH$2673,30,0)&gt;15,15,IF(VLOOKUP($C26,工时汇总!$B$2:$AH$2673,30,0)&gt;10,10,IF(VLOOKUP($C26,工时汇总!$B$2:$AH$2673,30,0)&gt;=8,5,IF(VLOOKUP($C26,工时汇总!$B$2:$AH$2673,30,0)&lt;8,0))))</f>
        <v>0</v>
      </c>
      <c r="AG26" s="24">
        <f ca="1">IF(VLOOKUP($C26,工时汇总!$B$2:$AH$2673,31,0)&gt;15,15,IF(VLOOKUP($C26,工时汇总!$B$2:$AH$2673,31,0)&gt;10,10,IF(VLOOKUP($C26,工时汇总!$B$2:$AH$2673,31,0)&gt;=8,5,IF(VLOOKUP($C26,工时汇总!$B$2:$AH$2673,31,0)&lt;8,0))))</f>
        <v>0</v>
      </c>
      <c r="AH26" s="24">
        <f ca="1">IF(VLOOKUP($C26,工时汇总!$B$2:$AH$2673,32,0)&gt;15,15,IF(VLOOKUP($C26,工时汇总!$B$2:$AH$2673,32,0)&gt;10,10,IF(VLOOKUP($C26,工时汇总!$B$2:$AH$2673,32,0)&gt;=8,5,IF(VLOOKUP($C26,工时汇总!$B$2:$AH$2673,32,0)&lt;8,0))))</f>
        <v>0</v>
      </c>
      <c r="AI26" s="24">
        <f ca="1">IF(VLOOKUP($C26,工时汇总!$B$2:$AH$2673,33,0)&gt;15,15,IF(VLOOKUP($C26,工时汇总!$B$2:$AH$2673,33,0)&gt;10,10,IF(VLOOKUP($C26,工时汇总!$B$2:$AH$2673,33,0)&gt;=8,5,IF(VLOOKUP($C26,工时汇总!$B$2:$AH$2673,33,0)&lt;8,0))))</f>
        <v>0</v>
      </c>
    </row>
    <row r="27" spans="1:35" ht="19.5" customHeight="1" x14ac:dyDescent="0.3">
      <c r="A27" s="22" t="s">
        <v>654</v>
      </c>
      <c r="B27" s="127" t="s">
        <v>644</v>
      </c>
      <c r="C27" s="52" t="s">
        <v>605</v>
      </c>
      <c r="D27" s="23">
        <f t="shared" ca="1" si="0"/>
        <v>135</v>
      </c>
      <c r="E27" s="24">
        <f ca="1">IF(VLOOKUP($C27,工时汇总!$B$2:$AH$2673,3,0)&gt;15,15,IF(VLOOKUP($C27,工时汇总!$B$2:$AH$2673,3,0)&gt;10,10,IF(VLOOKUP($C27,工时汇总!$B$2:$AH$2673,3,0)&gt;=8,5,IF(VLOOKUP($C27,工时汇总!$B$2:$AH$2673,3,0)&lt;8,0))))</f>
        <v>0</v>
      </c>
      <c r="F27" s="24">
        <f ca="1">IF(VLOOKUP($C27,工时汇总!$B$2:$AH$2673,4,0)&gt;15,15,IF(VLOOKUP($C27,工时汇总!$B$2:$AH$2673,4,0)&gt;10,10,IF(VLOOKUP($C27,工时汇总!$B$2:$AH$2673,4,0)&gt;=8,5,IF(VLOOKUP($C27,工时汇总!$B$2:$AH$2673,4,0)&lt;8,0))))</f>
        <v>10</v>
      </c>
      <c r="G27" s="24">
        <f ca="1">IF(VLOOKUP($C27,工时汇总!$B$2:$AH$2673,5,0)&gt;15,15,IF(VLOOKUP($C27,工时汇总!$B$2:$AH$2673,5,0)&gt;10,10,IF(VLOOKUP($C27,工时汇总!$B$2:$AH$2673,5,0)&gt;=8,5,IF(VLOOKUP($C27,工时汇总!$B$2:$AH$2673,5,0)&lt;8,0))))</f>
        <v>10</v>
      </c>
      <c r="H27" s="24">
        <f ca="1">IF(VLOOKUP($C27,工时汇总!$B$2:$AH$2673,6,0)&gt;15,15,IF(VLOOKUP($C27,工时汇总!$B$2:$AH$2673,6,0)&gt;10,10,IF(VLOOKUP($C27,工时汇总!$B$2:$AH$2673,6,0)&gt;=8,5,IF(VLOOKUP($C27,工时汇总!$B$2:$AH$2673,6,0)&lt;8,0))))</f>
        <v>10</v>
      </c>
      <c r="I27" s="24">
        <f ca="1">IF(VLOOKUP($C27,工时汇总!$B$2:$AH$2673,7,0)&gt;15,15,IF(VLOOKUP($C27,工时汇总!$B$2:$AH$2673,7,0)&gt;10,10,IF(VLOOKUP($C27,工时汇总!$B$2:$AH$2673,7,0)&gt;=8,5,IF(VLOOKUP($C27,工时汇总!$B$2:$AH$2673,7,0)&lt;8,0))))</f>
        <v>10</v>
      </c>
      <c r="J27" s="24">
        <f ca="1">IF(VLOOKUP($C27,工时汇总!$B$2:$AH$2673,8,0)&gt;15,15,IF(VLOOKUP($C27,工时汇总!$B$2:$AH$2673,8,0)&gt;10,10,IF(VLOOKUP($C27,工时汇总!$B$2:$AH$2673,8,0)&gt;=8,5,IF(VLOOKUP($C27,工时汇总!$B$2:$AH$2673,8,0)&lt;8,0))))</f>
        <v>10</v>
      </c>
      <c r="K27" s="24">
        <f ca="1">IF(VLOOKUP($C27,工时汇总!$B$2:$AH$2673,9,0)&gt;15,15,IF(VLOOKUP($C27,工时汇总!$B$2:$AH$2673,9,0)&gt;10,10,IF(VLOOKUP($C27,工时汇总!$B$2:$AH$2673,9,0)&gt;=8,5,IF(VLOOKUP($C27,工时汇总!$B$2:$AH$2673,9,0)&lt;8,0))))</f>
        <v>5</v>
      </c>
      <c r="L27" s="24">
        <f ca="1">IF(VLOOKUP($C27,工时汇总!$B$2:$AH$2673,10,0)&gt;15,15,IF(VLOOKUP($C27,工时汇总!$B$2:$AH$2673,10,0)&gt;10,10,IF(VLOOKUP($C27,工时汇总!$B$2:$AH$2673,10,0)&gt;=8,5,IF(VLOOKUP($C27,工时汇总!$B$2:$AH$2673,10,0)&lt;8,0))))</f>
        <v>10</v>
      </c>
      <c r="M27" s="24">
        <f ca="1">IF(VLOOKUP($C27,工时汇总!$B$2:$AH$2673,11,0)&gt;15,15,IF(VLOOKUP($C27,工时汇总!$B$2:$AH$2673,11,0)&gt;10,10,IF(VLOOKUP($C27,工时汇总!$B$2:$AH$2673,11,0)&gt;=8,5,IF(VLOOKUP($C27,工时汇总!$B$2:$AH$2673,11,0)&lt;8,0))))</f>
        <v>10</v>
      </c>
      <c r="N27" s="24">
        <f ca="1">IF(VLOOKUP($C27,工时汇总!$B$2:$AH$2673,12,0)&gt;15,15,IF(VLOOKUP($C27,工时汇总!$B$2:$AH$2673,12,0)&gt;10,10,IF(VLOOKUP($C27,工时汇总!$B$2:$AH$2673,12,0)&gt;=8,5,IF(VLOOKUP($C27,工时汇总!$B$2:$AH$2673,12,0)&lt;8,0))))</f>
        <v>10</v>
      </c>
      <c r="O27" s="24">
        <f ca="1">IF(VLOOKUP($C27,工时汇总!$B$2:$AH$2673,13,0)&gt;15,15,IF(VLOOKUP($C27,工时汇总!$B$2:$AH$2673,13,0)&gt;10,10,IF(VLOOKUP($C27,工时汇总!$B$2:$AH$2673,13,0)&gt;=8,5,IF(VLOOKUP($C27,工时汇总!$B$2:$AH$2673,13,0)&lt;8,0))))</f>
        <v>10</v>
      </c>
      <c r="P27" s="24">
        <f ca="1">IF(VLOOKUP($C27,工时汇总!$B$2:$AH$2673,14,0)&gt;15,15,IF(VLOOKUP($C27,工时汇总!$B$2:$AH$2673,14,0)&gt;10,10,IF(VLOOKUP($C27,工时汇总!$B$2:$AH$2673,14,0)&gt;=8,5,IF(VLOOKUP($C27,工时汇总!$B$2:$AH$2673,14,0)&lt;8,0))))</f>
        <v>10</v>
      </c>
      <c r="Q27" s="24">
        <f ca="1">IF(VLOOKUP($C27,工时汇总!$B$2:$AH$2673,15,0)&gt;15,15,IF(VLOOKUP($C27,工时汇总!$B$2:$AH$2673,15,0)&gt;10,10,IF(VLOOKUP($C27,工时汇总!$B$2:$AH$2673,15,0)&gt;=8,5,IF(VLOOKUP($C27,工时汇总!$B$2:$AH$2673,15,0)&lt;8,0))))</f>
        <v>10</v>
      </c>
      <c r="R27" s="24">
        <f ca="1">IF(VLOOKUP($C27,工时汇总!$B$2:$AH$2673,16,0)&gt;15,15,IF(VLOOKUP($C27,工时汇总!$B$2:$AH$2673,16,0)&gt;10,10,IF(VLOOKUP($C27,工时汇总!$B$2:$AH$2673,16,0)&gt;=8,5,IF(VLOOKUP($C27,工时汇总!$B$2:$AH$2673,16,0)&lt;8,0))))</f>
        <v>5</v>
      </c>
      <c r="S27" s="24">
        <f ca="1">IF(VLOOKUP($C27,工时汇总!$B$2:$AH$2673,17,0)&gt;15,15,IF(VLOOKUP($C27,工时汇总!$B$2:$AH$2673,17,0)&gt;10,10,IF(VLOOKUP($C27,工时汇总!$B$2:$AH$2673,17,0)&gt;=8,5,IF(VLOOKUP($C27,工时汇总!$B$2:$AH$2673,17,0)&lt;8,0))))</f>
        <v>5</v>
      </c>
      <c r="T27" s="24">
        <f ca="1">IF(VLOOKUP($C27,工时汇总!$B$2:$AH$2673,18,0)&gt;15,15,IF(VLOOKUP($C27,工时汇总!$B$2:$AH$2673,18,0)&gt;10,10,IF(VLOOKUP($C27,工时汇总!$B$2:$AH$2673,18,0)&gt;=8,5,IF(VLOOKUP($C27,工时汇总!$B$2:$AH$2673,18,0)&lt;8,0))))</f>
        <v>0</v>
      </c>
      <c r="U27" s="24">
        <f ca="1">IF(VLOOKUP($C27,工时汇总!$B$2:$AH$2673,19,0)&gt;15,15,IF(VLOOKUP($C27,工时汇总!$B$2:$AH$2673,19,0)&gt;10,10,IF(VLOOKUP($C27,工时汇总!$B$2:$AH$2673,19,0)&gt;=8,5,IF(VLOOKUP($C27,工时汇总!$B$2:$AH$2673,19,0)&lt;8,0))))</f>
        <v>10</v>
      </c>
      <c r="V27" s="24">
        <f ca="1">IF(VLOOKUP($C27,工时汇总!$B$2:$AH$2673,20,0)&gt;15,15,IF(VLOOKUP($C27,工时汇总!$B$2:$AH$2673,20,0)&gt;10,10,IF(VLOOKUP($C27,工时汇总!$B$2:$AH$2673,20,0)&gt;=8,5,IF(VLOOKUP($C27,工时汇总!$B$2:$AH$2673,20,0)&lt;8,0))))</f>
        <v>0</v>
      </c>
      <c r="W27" s="24">
        <f ca="1">IF(VLOOKUP($C27,工时汇总!$B$2:$AH$2673,21,0)&gt;15,15,IF(VLOOKUP($C27,工时汇总!$B$2:$AH$2673,21,0)&gt;10,10,IF(VLOOKUP($C27,工时汇总!$B$2:$AH$2673,21,0)&gt;=8,5,IF(VLOOKUP($C27,工时汇总!$B$2:$AH$2673,21,0)&lt;8,0))))</f>
        <v>0</v>
      </c>
      <c r="X27" s="24">
        <f ca="1">IF(VLOOKUP($C27,工时汇总!$B$2:$AH$2673,22,0)&gt;15,15,IF(VLOOKUP($C27,工时汇总!$B$2:$AH$2673,22,0)&gt;10,10,IF(VLOOKUP($C27,工时汇总!$B$2:$AH$2673,22,0)&gt;=8,5,IF(VLOOKUP($C27,工时汇总!$B$2:$AH$2673,22,0)&lt;8,0))))</f>
        <v>0</v>
      </c>
      <c r="Y27" s="24">
        <f ca="1">IF(VLOOKUP($C27,工时汇总!$B$2:$AH$2673,23,0)&gt;15,15,IF(VLOOKUP($C27,工时汇总!$B$2:$AH$2673,23,0)&gt;10,10,IF(VLOOKUP($C27,工时汇总!$B$2:$AH$2673,23,0)&gt;=8,5,IF(VLOOKUP($C27,工时汇总!$B$2:$AH$2673,23,0)&lt;8,0))))</f>
        <v>0</v>
      </c>
      <c r="Z27" s="24">
        <f ca="1">IF(VLOOKUP($C27,工时汇总!$B$2:$AH$2673,24,0)&gt;15,15,IF(VLOOKUP($C27,工时汇总!$B$2:$AH$2673,24,0)&gt;10,10,IF(VLOOKUP($C27,工时汇总!$B$2:$AH$2673,24,0)&gt;=8,5,IF(VLOOKUP($C27,工时汇总!$B$2:$AH$2673,24,0)&lt;8,0))))</f>
        <v>0</v>
      </c>
      <c r="AA27" s="24">
        <f ca="1">IF(VLOOKUP($C27,工时汇总!$B$2:$AH$2673,25,0)&gt;15,15,IF(VLOOKUP($C27,工时汇总!$B$2:$AH$2673,25,0)&gt;10,10,IF(VLOOKUP($C27,工时汇总!$B$2:$AH$2673,25,0)&gt;=8,5,IF(VLOOKUP($C27,工时汇总!$B$2:$AH$2673,25,0)&lt;8,0))))</f>
        <v>0</v>
      </c>
      <c r="AB27" s="24">
        <f ca="1">IF(VLOOKUP($C27,工时汇总!$B$2:$AH$2673,26,0)&gt;15,15,IF(VLOOKUP($C27,工时汇总!$B$2:$AH$2673,26,0)&gt;10,10,IF(VLOOKUP($C27,工时汇总!$B$2:$AH$2673,26,0)&gt;=8,5,IF(VLOOKUP($C27,工时汇总!$B$2:$AH$2673,26,0)&lt;8,0))))</f>
        <v>0</v>
      </c>
      <c r="AC27" s="24">
        <f ca="1">IF(VLOOKUP($C27,工时汇总!$B$2:$AH$2673,27,0)&gt;15,15,IF(VLOOKUP($C27,工时汇总!$B$2:$AH$2673,27,0)&gt;10,10,IF(VLOOKUP($C27,工时汇总!$B$2:$AH$2673,27,0)&gt;=8,5,IF(VLOOKUP($C27,工时汇总!$B$2:$AH$2673,27,0)&lt;8,0))))</f>
        <v>0</v>
      </c>
      <c r="AD27" s="24">
        <f ca="1">IF(VLOOKUP($C27,工时汇总!$B$2:$AH$2673,28,0)&gt;15,15,IF(VLOOKUP($C27,工时汇总!$B$2:$AH$2673,28,0)&gt;10,10,IF(VLOOKUP($C27,工时汇总!$B$2:$AH$2673,28,0)&gt;=8,5,IF(VLOOKUP($C27,工时汇总!$B$2:$AH$2673,28,0)&lt;8,0))))</f>
        <v>0</v>
      </c>
      <c r="AE27" s="24">
        <f ca="1">IF(VLOOKUP($C27,工时汇总!$B$2:$AH$2673,29,0)&gt;15,15,IF(VLOOKUP($C27,工时汇总!$B$2:$AH$2673,29,0)&gt;10,10,IF(VLOOKUP($C27,工时汇总!$B$2:$AH$2673,29,0)&gt;=8,5,IF(VLOOKUP($C27,工时汇总!$B$2:$AH$2673,29,0)&lt;8,0))))</f>
        <v>0</v>
      </c>
      <c r="AF27" s="24">
        <f ca="1">IF(VLOOKUP($C27,工时汇总!$B$2:$AH$2673,30,0)&gt;15,15,IF(VLOOKUP($C27,工时汇总!$B$2:$AH$2673,30,0)&gt;10,10,IF(VLOOKUP($C27,工时汇总!$B$2:$AH$2673,30,0)&gt;=8,5,IF(VLOOKUP($C27,工时汇总!$B$2:$AH$2673,30,0)&lt;8,0))))</f>
        <v>0</v>
      </c>
      <c r="AG27" s="24">
        <f ca="1">IF(VLOOKUP($C27,工时汇总!$B$2:$AH$2673,31,0)&gt;15,15,IF(VLOOKUP($C27,工时汇总!$B$2:$AH$2673,31,0)&gt;10,10,IF(VLOOKUP($C27,工时汇总!$B$2:$AH$2673,31,0)&gt;=8,5,IF(VLOOKUP($C27,工时汇总!$B$2:$AH$2673,31,0)&lt;8,0))))</f>
        <v>0</v>
      </c>
      <c r="AH27" s="24">
        <f ca="1">IF(VLOOKUP($C27,工时汇总!$B$2:$AH$2673,32,0)&gt;15,15,IF(VLOOKUP($C27,工时汇总!$B$2:$AH$2673,32,0)&gt;10,10,IF(VLOOKUP($C27,工时汇总!$B$2:$AH$2673,32,0)&gt;=8,5,IF(VLOOKUP($C27,工时汇总!$B$2:$AH$2673,32,0)&lt;8,0))))</f>
        <v>0</v>
      </c>
      <c r="AI27" s="24">
        <f ca="1">IF(VLOOKUP($C27,工时汇总!$B$2:$AH$2673,33,0)&gt;15,15,IF(VLOOKUP($C27,工时汇总!$B$2:$AH$2673,33,0)&gt;10,10,IF(VLOOKUP($C27,工时汇总!$B$2:$AH$2673,33,0)&gt;=8,5,IF(VLOOKUP($C27,工时汇总!$B$2:$AH$2673,33,0)&lt;8,0))))</f>
        <v>0</v>
      </c>
    </row>
    <row r="28" spans="1:35" ht="19.5" customHeight="1" x14ac:dyDescent="0.3">
      <c r="A28" s="22" t="s">
        <v>654</v>
      </c>
      <c r="B28" s="127" t="s">
        <v>645</v>
      </c>
      <c r="C28" s="52" t="s">
        <v>604</v>
      </c>
      <c r="D28" s="23">
        <f t="shared" ca="1" si="0"/>
        <v>175</v>
      </c>
      <c r="E28" s="24">
        <f ca="1">IF(VLOOKUP($C28,工时汇总!$B$2:$AH$2673,3,0)&gt;15,15,IF(VLOOKUP($C28,工时汇总!$B$2:$AH$2673,3,0)&gt;10,10,IF(VLOOKUP($C28,工时汇总!$B$2:$AH$2673,3,0)&gt;=8,5,IF(VLOOKUP($C28,工时汇总!$B$2:$AH$2673,3,0)&lt;8,0))))</f>
        <v>0</v>
      </c>
      <c r="F28" s="24">
        <f ca="1">IF(VLOOKUP($C28,工时汇总!$B$2:$AH$2673,4,0)&gt;15,15,IF(VLOOKUP($C28,工时汇总!$B$2:$AH$2673,4,0)&gt;10,10,IF(VLOOKUP($C28,工时汇总!$B$2:$AH$2673,4,0)&gt;=8,5,IF(VLOOKUP($C28,工时汇总!$B$2:$AH$2673,4,0)&lt;8,0))))</f>
        <v>10</v>
      </c>
      <c r="G28" s="24">
        <f ca="1">IF(VLOOKUP($C28,工时汇总!$B$2:$AH$2673,5,0)&gt;15,15,IF(VLOOKUP($C28,工时汇总!$B$2:$AH$2673,5,0)&gt;10,10,IF(VLOOKUP($C28,工时汇总!$B$2:$AH$2673,5,0)&gt;=8,5,IF(VLOOKUP($C28,工时汇总!$B$2:$AH$2673,5,0)&lt;8,0))))</f>
        <v>10</v>
      </c>
      <c r="H28" s="24">
        <f ca="1">IF(VLOOKUP($C28,工时汇总!$B$2:$AH$2673,6,0)&gt;15,15,IF(VLOOKUP($C28,工时汇总!$B$2:$AH$2673,6,0)&gt;10,10,IF(VLOOKUP($C28,工时汇总!$B$2:$AH$2673,6,0)&gt;=8,5,IF(VLOOKUP($C28,工时汇总!$B$2:$AH$2673,6,0)&lt;8,0))))</f>
        <v>5</v>
      </c>
      <c r="I28" s="24">
        <f ca="1">IF(VLOOKUP($C28,工时汇总!$B$2:$AH$2673,7,0)&gt;15,15,IF(VLOOKUP($C28,工时汇总!$B$2:$AH$2673,7,0)&gt;10,10,IF(VLOOKUP($C28,工时汇总!$B$2:$AH$2673,7,0)&gt;=8,5,IF(VLOOKUP($C28,工时汇总!$B$2:$AH$2673,7,0)&lt;8,0))))</f>
        <v>10</v>
      </c>
      <c r="J28" s="24">
        <f ca="1">IF(VLOOKUP($C28,工时汇总!$B$2:$AH$2673,8,0)&gt;15,15,IF(VLOOKUP($C28,工时汇总!$B$2:$AH$2673,8,0)&gt;10,10,IF(VLOOKUP($C28,工时汇总!$B$2:$AH$2673,8,0)&gt;=8,5,IF(VLOOKUP($C28,工时汇总!$B$2:$AH$2673,8,0)&lt;8,0))))</f>
        <v>0</v>
      </c>
      <c r="K28" s="24">
        <f ca="1">IF(VLOOKUP($C28,工时汇总!$B$2:$AH$2673,9,0)&gt;15,15,IF(VLOOKUP($C28,工时汇总!$B$2:$AH$2673,9,0)&gt;10,10,IF(VLOOKUP($C28,工时汇总!$B$2:$AH$2673,9,0)&gt;=8,5,IF(VLOOKUP($C28,工时汇总!$B$2:$AH$2673,9,0)&lt;8,0))))</f>
        <v>5</v>
      </c>
      <c r="L28" s="24">
        <f ca="1">IF(VLOOKUP($C28,工时汇总!$B$2:$AH$2673,10,0)&gt;15,15,IF(VLOOKUP($C28,工时汇总!$B$2:$AH$2673,10,0)&gt;10,10,IF(VLOOKUP($C28,工时汇总!$B$2:$AH$2673,10,0)&gt;=8,5,IF(VLOOKUP($C28,工时汇总!$B$2:$AH$2673,10,0)&lt;8,0))))</f>
        <v>10</v>
      </c>
      <c r="M28" s="24">
        <f ca="1">IF(VLOOKUP($C28,工时汇总!$B$2:$AH$2673,11,0)&gt;15,15,IF(VLOOKUP($C28,工时汇总!$B$2:$AH$2673,11,0)&gt;10,10,IF(VLOOKUP($C28,工时汇总!$B$2:$AH$2673,11,0)&gt;=8,5,IF(VLOOKUP($C28,工时汇总!$B$2:$AH$2673,11,0)&lt;8,0))))</f>
        <v>10</v>
      </c>
      <c r="N28" s="24">
        <f ca="1">IF(VLOOKUP($C28,工时汇总!$B$2:$AH$2673,12,0)&gt;15,15,IF(VLOOKUP($C28,工时汇总!$B$2:$AH$2673,12,0)&gt;10,10,IF(VLOOKUP($C28,工时汇总!$B$2:$AH$2673,12,0)&gt;=8,5,IF(VLOOKUP($C28,工时汇总!$B$2:$AH$2673,12,0)&lt;8,0))))</f>
        <v>10</v>
      </c>
      <c r="O28" s="24">
        <f ca="1">IF(VLOOKUP($C28,工时汇总!$B$2:$AH$2673,13,0)&gt;15,15,IF(VLOOKUP($C28,工时汇总!$B$2:$AH$2673,13,0)&gt;10,10,IF(VLOOKUP($C28,工时汇总!$B$2:$AH$2673,13,0)&gt;=8,5,IF(VLOOKUP($C28,工时汇总!$B$2:$AH$2673,13,0)&lt;8,0))))</f>
        <v>10</v>
      </c>
      <c r="P28" s="24">
        <f ca="1">IF(VLOOKUP($C28,工时汇总!$B$2:$AH$2673,14,0)&gt;15,15,IF(VLOOKUP($C28,工时汇总!$B$2:$AH$2673,14,0)&gt;10,10,IF(VLOOKUP($C28,工时汇总!$B$2:$AH$2673,14,0)&gt;=8,5,IF(VLOOKUP($C28,工时汇总!$B$2:$AH$2673,14,0)&lt;8,0))))</f>
        <v>10</v>
      </c>
      <c r="Q28" s="24">
        <f ca="1">IF(VLOOKUP($C28,工时汇总!$B$2:$AH$2673,15,0)&gt;15,15,IF(VLOOKUP($C28,工时汇总!$B$2:$AH$2673,15,0)&gt;10,10,IF(VLOOKUP($C28,工时汇总!$B$2:$AH$2673,15,0)&gt;=8,5,IF(VLOOKUP($C28,工时汇总!$B$2:$AH$2673,15,0)&lt;8,0))))</f>
        <v>10</v>
      </c>
      <c r="R28" s="24">
        <f ca="1">IF(VLOOKUP($C28,工时汇总!$B$2:$AH$2673,16,0)&gt;15,15,IF(VLOOKUP($C28,工时汇总!$B$2:$AH$2673,16,0)&gt;10,10,IF(VLOOKUP($C28,工时汇总!$B$2:$AH$2673,16,0)&gt;=8,5,IF(VLOOKUP($C28,工时汇总!$B$2:$AH$2673,16,0)&lt;8,0))))</f>
        <v>5</v>
      </c>
      <c r="S28" s="24">
        <f ca="1">IF(VLOOKUP($C28,工时汇总!$B$2:$AH$2673,17,0)&gt;15,15,IF(VLOOKUP($C28,工时汇总!$B$2:$AH$2673,17,0)&gt;10,10,IF(VLOOKUP($C28,工时汇总!$B$2:$AH$2673,17,0)&gt;=8,5,IF(VLOOKUP($C28,工时汇总!$B$2:$AH$2673,17,0)&lt;8,0))))</f>
        <v>5</v>
      </c>
      <c r="T28" s="24">
        <f ca="1">IF(VLOOKUP($C28,工时汇总!$B$2:$AH$2673,18,0)&gt;15,15,IF(VLOOKUP($C28,工时汇总!$B$2:$AH$2673,18,0)&gt;10,10,IF(VLOOKUP($C28,工时汇总!$B$2:$AH$2673,18,0)&gt;=8,5,IF(VLOOKUP($C28,工时汇总!$B$2:$AH$2673,18,0)&lt;8,0))))</f>
        <v>0</v>
      </c>
      <c r="U28" s="24">
        <f ca="1">IF(VLOOKUP($C28,工时汇总!$B$2:$AH$2673,19,0)&gt;15,15,IF(VLOOKUP($C28,工时汇总!$B$2:$AH$2673,19,0)&gt;10,10,IF(VLOOKUP($C28,工时汇总!$B$2:$AH$2673,19,0)&gt;=8,5,IF(VLOOKUP($C28,工时汇总!$B$2:$AH$2673,19,0)&lt;8,0))))</f>
        <v>0</v>
      </c>
      <c r="V28" s="24">
        <f ca="1">IF(VLOOKUP($C28,工时汇总!$B$2:$AH$2673,20,0)&gt;15,15,IF(VLOOKUP($C28,工时汇总!$B$2:$AH$2673,20,0)&gt;10,10,IF(VLOOKUP($C28,工时汇总!$B$2:$AH$2673,20,0)&gt;=8,5,IF(VLOOKUP($C28,工时汇总!$B$2:$AH$2673,20,0)&lt;8,0))))</f>
        <v>0</v>
      </c>
      <c r="W28" s="24">
        <f ca="1">IF(VLOOKUP($C28,工时汇总!$B$2:$AH$2673,21,0)&gt;15,15,IF(VLOOKUP($C28,工时汇总!$B$2:$AH$2673,21,0)&gt;10,10,IF(VLOOKUP($C28,工时汇总!$B$2:$AH$2673,21,0)&gt;=8,5,IF(VLOOKUP($C28,工时汇总!$B$2:$AH$2673,21,0)&lt;8,0))))</f>
        <v>0</v>
      </c>
      <c r="X28" s="24">
        <f ca="1">IF(VLOOKUP($C28,工时汇总!$B$2:$AH$2673,22,0)&gt;15,15,IF(VLOOKUP($C28,工时汇总!$B$2:$AH$2673,22,0)&gt;10,10,IF(VLOOKUP($C28,工时汇总!$B$2:$AH$2673,22,0)&gt;=8,5,IF(VLOOKUP($C28,工时汇总!$B$2:$AH$2673,22,0)&lt;8,0))))</f>
        <v>0</v>
      </c>
      <c r="Y28" s="24">
        <f ca="1">IF(VLOOKUP($C28,工时汇总!$B$2:$AH$2673,23,0)&gt;15,15,IF(VLOOKUP($C28,工时汇总!$B$2:$AH$2673,23,0)&gt;10,10,IF(VLOOKUP($C28,工时汇总!$B$2:$AH$2673,23,0)&gt;=8,5,IF(VLOOKUP($C28,工时汇总!$B$2:$AH$2673,23,0)&lt;8,0))))</f>
        <v>5</v>
      </c>
      <c r="Z28" s="24">
        <f ca="1">IF(VLOOKUP($C28,工时汇总!$B$2:$AH$2673,24,0)&gt;15,15,IF(VLOOKUP($C28,工时汇总!$B$2:$AH$2673,24,0)&gt;10,10,IF(VLOOKUP($C28,工时汇总!$B$2:$AH$2673,24,0)&gt;=8,5,IF(VLOOKUP($C28,工时汇总!$B$2:$AH$2673,24,0)&lt;8,0))))</f>
        <v>5</v>
      </c>
      <c r="AA28" s="24">
        <f ca="1">IF(VLOOKUP($C28,工时汇总!$B$2:$AH$2673,25,0)&gt;15,15,IF(VLOOKUP($C28,工时汇总!$B$2:$AH$2673,25,0)&gt;10,10,IF(VLOOKUP($C28,工时汇总!$B$2:$AH$2673,25,0)&gt;=8,5,IF(VLOOKUP($C28,工时汇总!$B$2:$AH$2673,25,0)&lt;8,0))))</f>
        <v>10</v>
      </c>
      <c r="AB28" s="24">
        <f ca="1">IF(VLOOKUP($C28,工时汇总!$B$2:$AH$2673,26,0)&gt;15,15,IF(VLOOKUP($C28,工时汇总!$B$2:$AH$2673,26,0)&gt;10,10,IF(VLOOKUP($C28,工时汇总!$B$2:$AH$2673,26,0)&gt;=8,5,IF(VLOOKUP($C28,工时汇总!$B$2:$AH$2673,26,0)&lt;8,0))))</f>
        <v>5</v>
      </c>
      <c r="AC28" s="24">
        <f ca="1">IF(VLOOKUP($C28,工时汇总!$B$2:$AH$2673,27,0)&gt;15,15,IF(VLOOKUP($C28,工时汇总!$B$2:$AH$2673,27,0)&gt;10,10,IF(VLOOKUP($C28,工时汇总!$B$2:$AH$2673,27,0)&gt;=8,5,IF(VLOOKUP($C28,工时汇总!$B$2:$AH$2673,27,0)&lt;8,0))))</f>
        <v>10</v>
      </c>
      <c r="AD28" s="24">
        <f ca="1">IF(VLOOKUP($C28,工时汇总!$B$2:$AH$2673,28,0)&gt;15,15,IF(VLOOKUP($C28,工时汇总!$B$2:$AH$2673,28,0)&gt;10,10,IF(VLOOKUP($C28,工时汇总!$B$2:$AH$2673,28,0)&gt;=8,5,IF(VLOOKUP($C28,工时汇总!$B$2:$AH$2673,28,0)&lt;8,0))))</f>
        <v>10</v>
      </c>
      <c r="AE28" s="24">
        <f ca="1">IF(VLOOKUP($C28,工时汇总!$B$2:$AH$2673,29,0)&gt;15,15,IF(VLOOKUP($C28,工时汇总!$B$2:$AH$2673,29,0)&gt;10,10,IF(VLOOKUP($C28,工时汇总!$B$2:$AH$2673,29,0)&gt;=8,5,IF(VLOOKUP($C28,工时汇总!$B$2:$AH$2673,29,0)&lt;8,0))))</f>
        <v>0</v>
      </c>
      <c r="AF28" s="24">
        <f ca="1">IF(VLOOKUP($C28,工时汇总!$B$2:$AH$2673,30,0)&gt;15,15,IF(VLOOKUP($C28,工时汇总!$B$2:$AH$2673,30,0)&gt;10,10,IF(VLOOKUP($C28,工时汇总!$B$2:$AH$2673,30,0)&gt;=8,5,IF(VLOOKUP($C28,工时汇总!$B$2:$AH$2673,30,0)&lt;8,0))))</f>
        <v>10</v>
      </c>
      <c r="AG28" s="24">
        <f ca="1">IF(VLOOKUP($C28,工时汇总!$B$2:$AH$2673,31,0)&gt;15,15,IF(VLOOKUP($C28,工时汇总!$B$2:$AH$2673,31,0)&gt;10,10,IF(VLOOKUP($C28,工时汇总!$B$2:$AH$2673,31,0)&gt;=8,5,IF(VLOOKUP($C28,工时汇总!$B$2:$AH$2673,31,0)&lt;8,0))))</f>
        <v>10</v>
      </c>
      <c r="AH28" s="24">
        <f ca="1">IF(VLOOKUP($C28,工时汇总!$B$2:$AH$2673,32,0)&gt;15,15,IF(VLOOKUP($C28,工时汇总!$B$2:$AH$2673,32,0)&gt;10,10,IF(VLOOKUP($C28,工时汇总!$B$2:$AH$2673,32,0)&gt;=8,5,IF(VLOOKUP($C28,工时汇总!$B$2:$AH$2673,32,0)&lt;8,0))))</f>
        <v>0</v>
      </c>
      <c r="AI28" s="24">
        <f ca="1">IF(VLOOKUP($C28,工时汇总!$B$2:$AH$2673,33,0)&gt;15,15,IF(VLOOKUP($C28,工时汇总!$B$2:$AH$2673,33,0)&gt;10,10,IF(VLOOKUP($C28,工时汇总!$B$2:$AH$2673,33,0)&gt;=8,5,IF(VLOOKUP($C28,工时汇总!$B$2:$AH$2673,33,0)&lt;8,0))))</f>
        <v>0</v>
      </c>
    </row>
    <row r="29" spans="1:35" ht="19.5" customHeight="1" x14ac:dyDescent="0.3">
      <c r="A29" s="22" t="s">
        <v>654</v>
      </c>
      <c r="B29" s="127" t="s">
        <v>646</v>
      </c>
      <c r="C29" s="52" t="s">
        <v>603</v>
      </c>
      <c r="D29" s="23">
        <f t="shared" ref="D29" ca="1" si="3">SUM(E29:AI29)</f>
        <v>275</v>
      </c>
      <c r="E29" s="24">
        <f ca="1">IF(VLOOKUP($C29,工时汇总!$B$2:$AH$2673,3,0)&gt;15,15,IF(VLOOKUP($C29,工时汇总!$B$2:$AH$2673,3,0)&gt;10,10,IF(VLOOKUP($C29,工时汇总!$B$2:$AH$2673,3,0)&gt;=8,5,IF(VLOOKUP($C29,工时汇总!$B$2:$AH$2673,3,0)&lt;8,0))))</f>
        <v>0</v>
      </c>
      <c r="F29" s="24">
        <f ca="1">IF(VLOOKUP($C29,工时汇总!$B$2:$AH$2673,4,0)&gt;15,15,IF(VLOOKUP($C29,工时汇总!$B$2:$AH$2673,4,0)&gt;10,10,IF(VLOOKUP($C29,工时汇总!$B$2:$AH$2673,4,0)&gt;=8,5,IF(VLOOKUP($C29,工时汇总!$B$2:$AH$2673,4,0)&lt;8,0))))</f>
        <v>10</v>
      </c>
      <c r="G29" s="24">
        <f ca="1">IF(VLOOKUP($C29,工时汇总!$B$2:$AH$2673,5,0)&gt;15,15,IF(VLOOKUP($C29,工时汇总!$B$2:$AH$2673,5,0)&gt;10,10,IF(VLOOKUP($C29,工时汇总!$B$2:$AH$2673,5,0)&gt;=8,5,IF(VLOOKUP($C29,工时汇总!$B$2:$AH$2673,5,0)&lt;8,0))))</f>
        <v>10</v>
      </c>
      <c r="H29" s="24">
        <f ca="1">IF(VLOOKUP($C29,工时汇总!$B$2:$AH$2673,6,0)&gt;15,15,IF(VLOOKUP($C29,工时汇总!$B$2:$AH$2673,6,0)&gt;10,10,IF(VLOOKUP($C29,工时汇总!$B$2:$AH$2673,6,0)&gt;=8,5,IF(VLOOKUP($C29,工时汇总!$B$2:$AH$2673,6,0)&lt;8,0))))</f>
        <v>10</v>
      </c>
      <c r="I29" s="24">
        <f ca="1">IF(VLOOKUP($C29,工时汇总!$B$2:$AH$2673,7,0)&gt;15,15,IF(VLOOKUP($C29,工时汇总!$B$2:$AH$2673,7,0)&gt;10,10,IF(VLOOKUP($C29,工时汇总!$B$2:$AH$2673,7,0)&gt;=8,5,IF(VLOOKUP($C29,工时汇总!$B$2:$AH$2673,7,0)&lt;8,0))))</f>
        <v>10</v>
      </c>
      <c r="J29" s="24">
        <f ca="1">IF(VLOOKUP($C29,工时汇总!$B$2:$AH$2673,8,0)&gt;15,15,IF(VLOOKUP($C29,工时汇总!$B$2:$AH$2673,8,0)&gt;10,10,IF(VLOOKUP($C29,工时汇总!$B$2:$AH$2673,8,0)&gt;=8,5,IF(VLOOKUP($C29,工时汇总!$B$2:$AH$2673,8,0)&lt;8,0))))</f>
        <v>10</v>
      </c>
      <c r="K29" s="24">
        <f ca="1">IF(VLOOKUP($C29,工时汇总!$B$2:$AH$2673,9,0)&gt;15,15,IF(VLOOKUP($C29,工时汇总!$B$2:$AH$2673,9,0)&gt;10,10,IF(VLOOKUP($C29,工时汇总!$B$2:$AH$2673,9,0)&gt;=8,5,IF(VLOOKUP($C29,工时汇总!$B$2:$AH$2673,9,0)&lt;8,0))))</f>
        <v>5</v>
      </c>
      <c r="L29" s="24">
        <f ca="1">IF(VLOOKUP($C29,工时汇总!$B$2:$AH$2673,10,0)&gt;15,15,IF(VLOOKUP($C29,工时汇总!$B$2:$AH$2673,10,0)&gt;10,10,IF(VLOOKUP($C29,工时汇总!$B$2:$AH$2673,10,0)&gt;=8,5,IF(VLOOKUP($C29,工时汇总!$B$2:$AH$2673,10,0)&lt;8,0))))</f>
        <v>10</v>
      </c>
      <c r="M29" s="24">
        <f ca="1">IF(VLOOKUP($C29,工时汇总!$B$2:$AH$2673,11,0)&gt;15,15,IF(VLOOKUP($C29,工时汇总!$B$2:$AH$2673,11,0)&gt;10,10,IF(VLOOKUP($C29,工时汇总!$B$2:$AH$2673,11,0)&gt;=8,5,IF(VLOOKUP($C29,工时汇总!$B$2:$AH$2673,11,0)&lt;8,0))))</f>
        <v>10</v>
      </c>
      <c r="N29" s="24">
        <f ca="1">IF(VLOOKUP($C29,工时汇总!$B$2:$AH$2673,12,0)&gt;15,15,IF(VLOOKUP($C29,工时汇总!$B$2:$AH$2673,12,0)&gt;10,10,IF(VLOOKUP($C29,工时汇总!$B$2:$AH$2673,12,0)&gt;=8,5,IF(VLOOKUP($C29,工时汇总!$B$2:$AH$2673,12,0)&lt;8,0))))</f>
        <v>10</v>
      </c>
      <c r="O29" s="24">
        <f ca="1">IF(VLOOKUP($C29,工时汇总!$B$2:$AH$2673,13,0)&gt;15,15,IF(VLOOKUP($C29,工时汇总!$B$2:$AH$2673,13,0)&gt;10,10,IF(VLOOKUP($C29,工时汇总!$B$2:$AH$2673,13,0)&gt;=8,5,IF(VLOOKUP($C29,工时汇总!$B$2:$AH$2673,13,0)&lt;8,0))))</f>
        <v>10</v>
      </c>
      <c r="P29" s="24">
        <f ca="1">IF(VLOOKUP($C29,工时汇总!$B$2:$AH$2673,14,0)&gt;15,15,IF(VLOOKUP($C29,工时汇总!$B$2:$AH$2673,14,0)&gt;10,10,IF(VLOOKUP($C29,工时汇总!$B$2:$AH$2673,14,0)&gt;=8,5,IF(VLOOKUP($C29,工时汇总!$B$2:$AH$2673,14,0)&lt;8,0))))</f>
        <v>10</v>
      </c>
      <c r="Q29" s="24">
        <f ca="1">IF(VLOOKUP($C29,工时汇总!$B$2:$AH$2673,15,0)&gt;15,15,IF(VLOOKUP($C29,工时汇总!$B$2:$AH$2673,15,0)&gt;10,10,IF(VLOOKUP($C29,工时汇总!$B$2:$AH$2673,15,0)&gt;=8,5,IF(VLOOKUP($C29,工时汇总!$B$2:$AH$2673,15,0)&lt;8,0))))</f>
        <v>10</v>
      </c>
      <c r="R29" s="24">
        <f ca="1">IF(VLOOKUP($C29,工时汇总!$B$2:$AH$2673,16,0)&gt;15,15,IF(VLOOKUP($C29,工时汇总!$B$2:$AH$2673,16,0)&gt;10,10,IF(VLOOKUP($C29,工时汇总!$B$2:$AH$2673,16,0)&gt;=8,5,IF(VLOOKUP($C29,工时汇总!$B$2:$AH$2673,16,0)&lt;8,0))))</f>
        <v>5</v>
      </c>
      <c r="S29" s="24">
        <f ca="1">IF(VLOOKUP($C29,工时汇总!$B$2:$AH$2673,17,0)&gt;15,15,IF(VLOOKUP($C29,工时汇总!$B$2:$AH$2673,17,0)&gt;10,10,IF(VLOOKUP($C29,工时汇总!$B$2:$AH$2673,17,0)&gt;=8,5,IF(VLOOKUP($C29,工时汇总!$B$2:$AH$2673,17,0)&lt;8,0))))</f>
        <v>10</v>
      </c>
      <c r="T29" s="24">
        <f ca="1">IF(VLOOKUP($C29,工时汇总!$B$2:$AH$2673,18,0)&gt;15,15,IF(VLOOKUP($C29,工时汇总!$B$2:$AH$2673,18,0)&gt;10,10,IF(VLOOKUP($C29,工时汇总!$B$2:$AH$2673,18,0)&gt;=8,5,IF(VLOOKUP($C29,工时汇总!$B$2:$AH$2673,18,0)&lt;8,0))))</f>
        <v>10</v>
      </c>
      <c r="U29" s="24">
        <f ca="1">IF(VLOOKUP($C29,工时汇总!$B$2:$AH$2673,19,0)&gt;15,15,IF(VLOOKUP($C29,工时汇总!$B$2:$AH$2673,19,0)&gt;10,10,IF(VLOOKUP($C29,工时汇总!$B$2:$AH$2673,19,0)&gt;=8,5,IF(VLOOKUP($C29,工时汇总!$B$2:$AH$2673,19,0)&lt;8,0))))</f>
        <v>10</v>
      </c>
      <c r="V29" s="24">
        <f ca="1">IF(VLOOKUP($C29,工时汇总!$B$2:$AH$2673,20,0)&gt;15,15,IF(VLOOKUP($C29,工时汇总!$B$2:$AH$2673,20,0)&gt;10,10,IF(VLOOKUP($C29,工时汇总!$B$2:$AH$2673,20,0)&gt;=8,5,IF(VLOOKUP($C29,工时汇总!$B$2:$AH$2673,20,0)&lt;8,0))))</f>
        <v>10</v>
      </c>
      <c r="W29" s="24">
        <f ca="1">IF(VLOOKUP($C29,工时汇总!$B$2:$AH$2673,21,0)&gt;15,15,IF(VLOOKUP($C29,工时汇总!$B$2:$AH$2673,21,0)&gt;10,10,IF(VLOOKUP($C29,工时汇总!$B$2:$AH$2673,21,0)&gt;=8,5,IF(VLOOKUP($C29,工时汇总!$B$2:$AH$2673,21,0)&lt;8,0))))</f>
        <v>10</v>
      </c>
      <c r="X29" s="24">
        <f ca="1">IF(VLOOKUP($C29,工时汇总!$B$2:$AH$2673,22,0)&gt;15,15,IF(VLOOKUP($C29,工时汇总!$B$2:$AH$2673,22,0)&gt;10,10,IF(VLOOKUP($C29,工时汇总!$B$2:$AH$2673,22,0)&gt;=8,5,IF(VLOOKUP($C29,工时汇总!$B$2:$AH$2673,22,0)&lt;8,0))))</f>
        <v>5</v>
      </c>
      <c r="Y29" s="24">
        <f ca="1">IF(VLOOKUP($C29,工时汇总!$B$2:$AH$2673,23,0)&gt;15,15,IF(VLOOKUP($C29,工时汇总!$B$2:$AH$2673,23,0)&gt;10,10,IF(VLOOKUP($C29,工时汇总!$B$2:$AH$2673,23,0)&gt;=8,5,IF(VLOOKUP($C29,工时汇总!$B$2:$AH$2673,23,0)&lt;8,0))))</f>
        <v>5</v>
      </c>
      <c r="Z29" s="24">
        <f ca="1">IF(VLOOKUP($C29,工时汇总!$B$2:$AH$2673,24,0)&gt;15,15,IF(VLOOKUP($C29,工时汇总!$B$2:$AH$2673,24,0)&gt;10,10,IF(VLOOKUP($C29,工时汇总!$B$2:$AH$2673,24,0)&gt;=8,5,IF(VLOOKUP($C29,工时汇总!$B$2:$AH$2673,24,0)&lt;8,0))))</f>
        <v>10</v>
      </c>
      <c r="AA29" s="24">
        <f ca="1">IF(VLOOKUP($C29,工时汇总!$B$2:$AH$2673,25,0)&gt;15,15,IF(VLOOKUP($C29,工时汇总!$B$2:$AH$2673,25,0)&gt;10,10,IF(VLOOKUP($C29,工时汇总!$B$2:$AH$2673,25,0)&gt;=8,5,IF(VLOOKUP($C29,工时汇总!$B$2:$AH$2673,25,0)&lt;8,0))))</f>
        <v>10</v>
      </c>
      <c r="AB29" s="24">
        <f ca="1">IF(VLOOKUP($C29,工时汇总!$B$2:$AH$2673,26,0)&gt;15,15,IF(VLOOKUP($C29,工时汇总!$B$2:$AH$2673,26,0)&gt;10,10,IF(VLOOKUP($C29,工时汇总!$B$2:$AH$2673,26,0)&gt;=8,5,IF(VLOOKUP($C29,工时汇总!$B$2:$AH$2673,26,0)&lt;8,0))))</f>
        <v>10</v>
      </c>
      <c r="AC29" s="24">
        <f ca="1">IF(VLOOKUP($C29,工时汇总!$B$2:$AH$2673,27,0)&gt;15,15,IF(VLOOKUP($C29,工时汇总!$B$2:$AH$2673,27,0)&gt;10,10,IF(VLOOKUP($C29,工时汇总!$B$2:$AH$2673,27,0)&gt;=8,5,IF(VLOOKUP($C29,工时汇总!$B$2:$AH$2673,27,0)&lt;8,0))))</f>
        <v>10</v>
      </c>
      <c r="AD29" s="24">
        <f ca="1">IF(VLOOKUP($C29,工时汇总!$B$2:$AH$2673,28,0)&gt;15,15,IF(VLOOKUP($C29,工时汇总!$B$2:$AH$2673,28,0)&gt;10,10,IF(VLOOKUP($C29,工时汇总!$B$2:$AH$2673,28,0)&gt;=8,5,IF(VLOOKUP($C29,工时汇总!$B$2:$AH$2673,28,0)&lt;8,0))))</f>
        <v>10</v>
      </c>
      <c r="AE29" s="24">
        <f ca="1">IF(VLOOKUP($C29,工时汇总!$B$2:$AH$2673,29,0)&gt;15,15,IF(VLOOKUP($C29,工时汇总!$B$2:$AH$2673,29,0)&gt;10,10,IF(VLOOKUP($C29,工时汇总!$B$2:$AH$2673,29,0)&gt;=8,5,IF(VLOOKUP($C29,工时汇总!$B$2:$AH$2673,29,0)&lt;8,0))))</f>
        <v>10</v>
      </c>
      <c r="AF29" s="24">
        <f ca="1">IF(VLOOKUP($C29,工时汇总!$B$2:$AH$2673,30,0)&gt;15,15,IF(VLOOKUP($C29,工时汇总!$B$2:$AH$2673,30,0)&gt;10,10,IF(VLOOKUP($C29,工时汇总!$B$2:$AH$2673,30,0)&gt;=8,5,IF(VLOOKUP($C29,工时汇总!$B$2:$AH$2673,30,0)&lt;8,0))))</f>
        <v>10</v>
      </c>
      <c r="AG29" s="24">
        <f ca="1">IF(VLOOKUP($C29,工时汇总!$B$2:$AH$2673,31,0)&gt;15,15,IF(VLOOKUP($C29,工时汇总!$B$2:$AH$2673,31,0)&gt;10,10,IF(VLOOKUP($C29,工时汇总!$B$2:$AH$2673,31,0)&gt;=8,5,IF(VLOOKUP($C29,工时汇总!$B$2:$AH$2673,31,0)&lt;8,0))))</f>
        <v>10</v>
      </c>
      <c r="AH29" s="24">
        <f ca="1">IF(VLOOKUP($C29,工时汇总!$B$2:$AH$2673,32,0)&gt;15,15,IF(VLOOKUP($C29,工时汇总!$B$2:$AH$2673,32,0)&gt;10,10,IF(VLOOKUP($C29,工时汇总!$B$2:$AH$2673,32,0)&gt;=8,5,IF(VLOOKUP($C29,工时汇总!$B$2:$AH$2673,32,0)&lt;8,0))))</f>
        <v>10</v>
      </c>
      <c r="AI29" s="24">
        <f ca="1">IF(VLOOKUP($C29,工时汇总!$B$2:$AH$2673,33,0)&gt;15,15,IF(VLOOKUP($C29,工时汇总!$B$2:$AH$2673,33,0)&gt;10,10,IF(VLOOKUP($C29,工时汇总!$B$2:$AH$2673,33,0)&gt;=8,5,IF(VLOOKUP($C29,工时汇总!$B$2:$AH$2673,33,0)&lt;8,0))))</f>
        <v>5</v>
      </c>
    </row>
    <row r="30" spans="1:35" ht="19.5" customHeight="1" x14ac:dyDescent="0.3">
      <c r="A30" s="22" t="s">
        <v>404</v>
      </c>
      <c r="B30" s="127" t="s">
        <v>181</v>
      </c>
      <c r="C30" s="52" t="s">
        <v>180</v>
      </c>
      <c r="D30" s="23">
        <f t="shared" ca="1" si="0"/>
        <v>290</v>
      </c>
      <c r="E30" s="24">
        <f ca="1">IF(VLOOKUP($C30,工时汇总!$B$2:$AH$2673,3,0)&gt;15,15,IF(VLOOKUP($C30,工时汇总!$B$2:$AH$2673,3,0)&gt;10,10,IF(VLOOKUP($C30,工时汇总!$B$2:$AH$2673,3,0)&gt;=8,5,IF(VLOOKUP($C30,工时汇总!$B$2:$AH$2673,3,0)&lt;8,0))))</f>
        <v>0</v>
      </c>
      <c r="F30" s="24">
        <f ca="1">IF(VLOOKUP($C30,工时汇总!$B$2:$AH$2673,4,0)&gt;15,15,IF(VLOOKUP($C30,工时汇总!$B$2:$AH$2673,4,0)&gt;10,10,IF(VLOOKUP($C30,工时汇总!$B$2:$AH$2673,4,0)&gt;=8,5,IF(VLOOKUP($C30,工时汇总!$B$2:$AH$2673,4,0)&lt;8,0))))</f>
        <v>10</v>
      </c>
      <c r="G30" s="24">
        <f ca="1">IF(VLOOKUP($C30,工时汇总!$B$2:$AH$2673,5,0)&gt;15,15,IF(VLOOKUP($C30,工时汇总!$B$2:$AH$2673,5,0)&gt;10,10,IF(VLOOKUP($C30,工时汇总!$B$2:$AH$2673,5,0)&gt;=8,5,IF(VLOOKUP($C30,工时汇总!$B$2:$AH$2673,5,0)&lt;8,0))))</f>
        <v>10</v>
      </c>
      <c r="H30" s="24">
        <f ca="1">IF(VLOOKUP($C30,工时汇总!$B$2:$AH$2673,6,0)&gt;15,15,IF(VLOOKUP($C30,工时汇总!$B$2:$AH$2673,6,0)&gt;10,10,IF(VLOOKUP($C30,工时汇总!$B$2:$AH$2673,6,0)&gt;=8,5,IF(VLOOKUP($C30,工时汇总!$B$2:$AH$2673,6,0)&lt;8,0))))</f>
        <v>10</v>
      </c>
      <c r="I30" s="24">
        <f ca="1">IF(VLOOKUP($C30,工时汇总!$B$2:$AH$2673,7,0)&gt;15,15,IF(VLOOKUP($C30,工时汇总!$B$2:$AH$2673,7,0)&gt;10,10,IF(VLOOKUP($C30,工时汇总!$B$2:$AH$2673,7,0)&gt;=8,5,IF(VLOOKUP($C30,工时汇总!$B$2:$AH$2673,7,0)&lt;8,0))))</f>
        <v>10</v>
      </c>
      <c r="J30" s="24">
        <f ca="1">IF(VLOOKUP($C30,工时汇总!$B$2:$AH$2673,8,0)&gt;15,15,IF(VLOOKUP($C30,工时汇总!$B$2:$AH$2673,8,0)&gt;10,10,IF(VLOOKUP($C30,工时汇总!$B$2:$AH$2673,8,0)&gt;=8,5,IF(VLOOKUP($C30,工时汇总!$B$2:$AH$2673,8,0)&lt;8,0))))</f>
        <v>10</v>
      </c>
      <c r="K30" s="24">
        <f ca="1">IF(VLOOKUP($C30,工时汇总!$B$2:$AH$2673,9,0)&gt;15,15,IF(VLOOKUP($C30,工时汇总!$B$2:$AH$2673,9,0)&gt;10,10,IF(VLOOKUP($C30,工时汇总!$B$2:$AH$2673,9,0)&gt;=8,5,IF(VLOOKUP($C30,工时汇总!$B$2:$AH$2673,9,0)&lt;8,0))))</f>
        <v>10</v>
      </c>
      <c r="L30" s="24">
        <f ca="1">IF(VLOOKUP($C30,工时汇总!$B$2:$AH$2673,10,0)&gt;15,15,IF(VLOOKUP($C30,工时汇总!$B$2:$AH$2673,10,0)&gt;10,10,IF(VLOOKUP($C30,工时汇总!$B$2:$AH$2673,10,0)&gt;=8,5,IF(VLOOKUP($C30,工时汇总!$B$2:$AH$2673,10,0)&lt;8,0))))</f>
        <v>10</v>
      </c>
      <c r="M30" s="24">
        <f ca="1">IF(VLOOKUP($C30,工时汇总!$B$2:$AH$2673,11,0)&gt;15,15,IF(VLOOKUP($C30,工时汇总!$B$2:$AH$2673,11,0)&gt;10,10,IF(VLOOKUP($C30,工时汇总!$B$2:$AH$2673,11,0)&gt;=8,5,IF(VLOOKUP($C30,工时汇总!$B$2:$AH$2673,11,0)&lt;8,0))))</f>
        <v>10</v>
      </c>
      <c r="N30" s="24">
        <f ca="1">IF(VLOOKUP($C30,工时汇总!$B$2:$AH$2673,12,0)&gt;15,15,IF(VLOOKUP($C30,工时汇总!$B$2:$AH$2673,12,0)&gt;10,10,IF(VLOOKUP($C30,工时汇总!$B$2:$AH$2673,12,0)&gt;=8,5,IF(VLOOKUP($C30,工时汇总!$B$2:$AH$2673,12,0)&lt;8,0))))</f>
        <v>10</v>
      </c>
      <c r="O30" s="24">
        <f ca="1">IF(VLOOKUP($C30,工时汇总!$B$2:$AH$2673,13,0)&gt;15,15,IF(VLOOKUP($C30,工时汇总!$B$2:$AH$2673,13,0)&gt;10,10,IF(VLOOKUP($C30,工时汇总!$B$2:$AH$2673,13,0)&gt;=8,5,IF(VLOOKUP($C30,工时汇总!$B$2:$AH$2673,13,0)&lt;8,0))))</f>
        <v>10</v>
      </c>
      <c r="P30" s="24">
        <f ca="1">IF(VLOOKUP($C30,工时汇总!$B$2:$AH$2673,14,0)&gt;15,15,IF(VLOOKUP($C30,工时汇总!$B$2:$AH$2673,14,0)&gt;10,10,IF(VLOOKUP($C30,工时汇总!$B$2:$AH$2673,14,0)&gt;=8,5,IF(VLOOKUP($C30,工时汇总!$B$2:$AH$2673,14,0)&lt;8,0))))</f>
        <v>10</v>
      </c>
      <c r="Q30" s="24">
        <f ca="1">IF(VLOOKUP($C30,工时汇总!$B$2:$AH$2673,15,0)&gt;15,15,IF(VLOOKUP($C30,工时汇总!$B$2:$AH$2673,15,0)&gt;10,10,IF(VLOOKUP($C30,工时汇总!$B$2:$AH$2673,15,0)&gt;=8,5,IF(VLOOKUP($C30,工时汇总!$B$2:$AH$2673,15,0)&lt;8,0))))</f>
        <v>10</v>
      </c>
      <c r="R30" s="24">
        <f ca="1">IF(VLOOKUP($C30,工时汇总!$B$2:$AH$2673,16,0)&gt;15,15,IF(VLOOKUP($C30,工时汇总!$B$2:$AH$2673,16,0)&gt;10,10,IF(VLOOKUP($C30,工时汇总!$B$2:$AH$2673,16,0)&gt;=8,5,IF(VLOOKUP($C30,工时汇总!$B$2:$AH$2673,16,0)&lt;8,0))))</f>
        <v>5</v>
      </c>
      <c r="S30" s="24">
        <f ca="1">IF(VLOOKUP($C30,工时汇总!$B$2:$AH$2673,17,0)&gt;15,15,IF(VLOOKUP($C30,工时汇总!$B$2:$AH$2673,17,0)&gt;10,10,IF(VLOOKUP($C30,工时汇总!$B$2:$AH$2673,17,0)&gt;=8,5,IF(VLOOKUP($C30,工时汇总!$B$2:$AH$2673,17,0)&lt;8,0))))</f>
        <v>10</v>
      </c>
      <c r="T30" s="24">
        <f ca="1">IF(VLOOKUP($C30,工时汇总!$B$2:$AH$2673,18,0)&gt;15,15,IF(VLOOKUP($C30,工时汇总!$B$2:$AH$2673,18,0)&gt;10,10,IF(VLOOKUP($C30,工时汇总!$B$2:$AH$2673,18,0)&gt;=8,5,IF(VLOOKUP($C30,工时汇总!$B$2:$AH$2673,18,0)&lt;8,0))))</f>
        <v>10</v>
      </c>
      <c r="U30" s="24">
        <f ca="1">IF(VLOOKUP($C30,工时汇总!$B$2:$AH$2673,19,0)&gt;15,15,IF(VLOOKUP($C30,工时汇总!$B$2:$AH$2673,19,0)&gt;10,10,IF(VLOOKUP($C30,工时汇总!$B$2:$AH$2673,19,0)&gt;=8,5,IF(VLOOKUP($C30,工时汇总!$B$2:$AH$2673,19,0)&lt;8,0))))</f>
        <v>10</v>
      </c>
      <c r="V30" s="24">
        <f ca="1">IF(VLOOKUP($C30,工时汇总!$B$2:$AH$2673,20,0)&gt;15,15,IF(VLOOKUP($C30,工时汇总!$B$2:$AH$2673,20,0)&gt;10,10,IF(VLOOKUP($C30,工时汇总!$B$2:$AH$2673,20,0)&gt;=8,5,IF(VLOOKUP($C30,工时汇总!$B$2:$AH$2673,20,0)&lt;8,0))))</f>
        <v>10</v>
      </c>
      <c r="W30" s="24">
        <f ca="1">IF(VLOOKUP($C30,工时汇总!$B$2:$AH$2673,21,0)&gt;15,15,IF(VLOOKUP($C30,工时汇总!$B$2:$AH$2673,21,0)&gt;10,10,IF(VLOOKUP($C30,工时汇总!$B$2:$AH$2673,21,0)&gt;=8,5,IF(VLOOKUP($C30,工时汇总!$B$2:$AH$2673,21,0)&lt;8,0))))</f>
        <v>10</v>
      </c>
      <c r="X30" s="24">
        <f ca="1">IF(VLOOKUP($C30,工时汇总!$B$2:$AH$2673,22,0)&gt;15,15,IF(VLOOKUP($C30,工时汇总!$B$2:$AH$2673,22,0)&gt;10,10,IF(VLOOKUP($C30,工时汇总!$B$2:$AH$2673,22,0)&gt;=8,5,IF(VLOOKUP($C30,工时汇总!$B$2:$AH$2673,22,0)&lt;8,0))))</f>
        <v>10</v>
      </c>
      <c r="Y30" s="24">
        <f ca="1">IF(VLOOKUP($C30,工时汇总!$B$2:$AH$2673,23,0)&gt;15,15,IF(VLOOKUP($C30,工时汇总!$B$2:$AH$2673,23,0)&gt;10,10,IF(VLOOKUP($C30,工时汇总!$B$2:$AH$2673,23,0)&gt;=8,5,IF(VLOOKUP($C30,工时汇总!$B$2:$AH$2673,23,0)&lt;8,0))))</f>
        <v>10</v>
      </c>
      <c r="Z30" s="24">
        <f ca="1">IF(VLOOKUP($C30,工时汇总!$B$2:$AH$2673,24,0)&gt;15,15,IF(VLOOKUP($C30,工时汇总!$B$2:$AH$2673,24,0)&gt;10,10,IF(VLOOKUP($C30,工时汇总!$B$2:$AH$2673,24,0)&gt;=8,5,IF(VLOOKUP($C30,工时汇总!$B$2:$AH$2673,24,0)&lt;8,0))))</f>
        <v>10</v>
      </c>
      <c r="AA30" s="24">
        <f ca="1">IF(VLOOKUP($C30,工时汇总!$B$2:$AH$2673,25,0)&gt;15,15,IF(VLOOKUP($C30,工时汇总!$B$2:$AH$2673,25,0)&gt;10,10,IF(VLOOKUP($C30,工时汇总!$B$2:$AH$2673,25,0)&gt;=8,5,IF(VLOOKUP($C30,工时汇总!$B$2:$AH$2673,25,0)&lt;8,0))))</f>
        <v>10</v>
      </c>
      <c r="AB30" s="24">
        <f ca="1">IF(VLOOKUP($C30,工时汇总!$B$2:$AH$2673,26,0)&gt;15,15,IF(VLOOKUP($C30,工时汇总!$B$2:$AH$2673,26,0)&gt;10,10,IF(VLOOKUP($C30,工时汇总!$B$2:$AH$2673,26,0)&gt;=8,5,IF(VLOOKUP($C30,工时汇总!$B$2:$AH$2673,26,0)&lt;8,0))))</f>
        <v>10</v>
      </c>
      <c r="AC30" s="24">
        <f ca="1">IF(VLOOKUP($C30,工时汇总!$B$2:$AH$2673,27,0)&gt;15,15,IF(VLOOKUP($C30,工时汇总!$B$2:$AH$2673,27,0)&gt;10,10,IF(VLOOKUP($C30,工时汇总!$B$2:$AH$2673,27,0)&gt;=8,5,IF(VLOOKUP($C30,工时汇总!$B$2:$AH$2673,27,0)&lt;8,0))))</f>
        <v>10</v>
      </c>
      <c r="AD30" s="24">
        <f ca="1">IF(VLOOKUP($C30,工时汇总!$B$2:$AH$2673,28,0)&gt;15,15,IF(VLOOKUP($C30,工时汇总!$B$2:$AH$2673,28,0)&gt;10,10,IF(VLOOKUP($C30,工时汇总!$B$2:$AH$2673,28,0)&gt;=8,5,IF(VLOOKUP($C30,工时汇总!$B$2:$AH$2673,28,0)&lt;8,0))))</f>
        <v>10</v>
      </c>
      <c r="AE30" s="24">
        <f ca="1">IF(VLOOKUP($C30,工时汇总!$B$2:$AH$2673,29,0)&gt;15,15,IF(VLOOKUP($C30,工时汇总!$B$2:$AH$2673,29,0)&gt;10,10,IF(VLOOKUP($C30,工时汇总!$B$2:$AH$2673,29,0)&gt;=8,5,IF(VLOOKUP($C30,工时汇总!$B$2:$AH$2673,29,0)&lt;8,0))))</f>
        <v>10</v>
      </c>
      <c r="AF30" s="24">
        <f ca="1">IF(VLOOKUP($C30,工时汇总!$B$2:$AH$2673,30,0)&gt;15,15,IF(VLOOKUP($C30,工时汇总!$B$2:$AH$2673,30,0)&gt;10,10,IF(VLOOKUP($C30,工时汇总!$B$2:$AH$2673,30,0)&gt;=8,5,IF(VLOOKUP($C30,工时汇总!$B$2:$AH$2673,30,0)&lt;8,0))))</f>
        <v>5</v>
      </c>
      <c r="AG30" s="24">
        <f ca="1">IF(VLOOKUP($C30,工时汇总!$B$2:$AH$2673,31,0)&gt;15,15,IF(VLOOKUP($C30,工时汇总!$B$2:$AH$2673,31,0)&gt;10,10,IF(VLOOKUP($C30,工时汇总!$B$2:$AH$2673,31,0)&gt;=8,5,IF(VLOOKUP($C30,工时汇总!$B$2:$AH$2673,31,0)&lt;8,0))))</f>
        <v>10</v>
      </c>
      <c r="AH30" s="24">
        <f ca="1">IF(VLOOKUP($C30,工时汇总!$B$2:$AH$2673,32,0)&gt;15,15,IF(VLOOKUP($C30,工时汇总!$B$2:$AH$2673,32,0)&gt;10,10,IF(VLOOKUP($C30,工时汇总!$B$2:$AH$2673,32,0)&gt;=8,5,IF(VLOOKUP($C30,工时汇总!$B$2:$AH$2673,32,0)&lt;8,0))))</f>
        <v>10</v>
      </c>
      <c r="AI30" s="24">
        <f ca="1">IF(VLOOKUP($C30,工时汇总!$B$2:$AH$2673,33,0)&gt;15,15,IF(VLOOKUP($C30,工时汇总!$B$2:$AH$2673,33,0)&gt;10,10,IF(VLOOKUP($C30,工时汇总!$B$2:$AH$2673,33,0)&gt;=8,5,IF(VLOOKUP($C30,工时汇总!$B$2:$AH$2673,33,0)&lt;8,0))))</f>
        <v>10</v>
      </c>
    </row>
    <row r="31" spans="1:35" ht="19.5" customHeight="1" x14ac:dyDescent="0.3">
      <c r="A31" s="22" t="s">
        <v>404</v>
      </c>
      <c r="B31" s="127" t="s">
        <v>190</v>
      </c>
      <c r="C31" s="52" t="s">
        <v>75</v>
      </c>
      <c r="D31" s="23">
        <f t="shared" ref="D31" ca="1" si="4">SUM(E31:AI31)</f>
        <v>140</v>
      </c>
      <c r="E31" s="24">
        <f ca="1">IF(VLOOKUP($C31,工时汇总!$B$2:$AH$2673,3,0)&gt;15,15,IF(VLOOKUP($C31,工时汇总!$B$2:$AH$2673,3,0)&gt;10,10,IF(VLOOKUP($C31,工时汇总!$B$2:$AH$2673,3,0)&gt;=8,5,IF(VLOOKUP($C31,工时汇总!$B$2:$AH$2673,3,0)&lt;8,0))))</f>
        <v>0</v>
      </c>
      <c r="F31" s="24">
        <f ca="1">IF(VLOOKUP($C31,工时汇总!$B$2:$AH$2673,4,0)&gt;15,15,IF(VLOOKUP($C31,工时汇总!$B$2:$AH$2673,4,0)&gt;10,10,IF(VLOOKUP($C31,工时汇总!$B$2:$AH$2673,4,0)&gt;=8,5,IF(VLOOKUP($C31,工时汇总!$B$2:$AH$2673,4,0)&lt;8,0))))</f>
        <v>10</v>
      </c>
      <c r="G31" s="24">
        <f ca="1">IF(VLOOKUP($C31,工时汇总!$B$2:$AH$2673,5,0)&gt;15,15,IF(VLOOKUP($C31,工时汇总!$B$2:$AH$2673,5,0)&gt;10,10,IF(VLOOKUP($C31,工时汇总!$B$2:$AH$2673,5,0)&gt;=8,5,IF(VLOOKUP($C31,工时汇总!$B$2:$AH$2673,5,0)&lt;8,0))))</f>
        <v>10</v>
      </c>
      <c r="H31" s="24">
        <f ca="1">IF(VLOOKUP($C31,工时汇总!$B$2:$AH$2673,6,0)&gt;15,15,IF(VLOOKUP($C31,工时汇总!$B$2:$AH$2673,6,0)&gt;10,10,IF(VLOOKUP($C31,工时汇总!$B$2:$AH$2673,6,0)&gt;=8,5,IF(VLOOKUP($C31,工时汇总!$B$2:$AH$2673,6,0)&lt;8,0))))</f>
        <v>10</v>
      </c>
      <c r="I31" s="24">
        <f ca="1">IF(VLOOKUP($C31,工时汇总!$B$2:$AH$2673,7,0)&gt;15,15,IF(VLOOKUP($C31,工时汇总!$B$2:$AH$2673,7,0)&gt;10,10,IF(VLOOKUP($C31,工时汇总!$B$2:$AH$2673,7,0)&gt;=8,5,IF(VLOOKUP($C31,工时汇总!$B$2:$AH$2673,7,0)&lt;8,0))))</f>
        <v>10</v>
      </c>
      <c r="J31" s="24">
        <f ca="1">IF(VLOOKUP($C31,工时汇总!$B$2:$AH$2673,8,0)&gt;15,15,IF(VLOOKUP($C31,工时汇总!$B$2:$AH$2673,8,0)&gt;10,10,IF(VLOOKUP($C31,工时汇总!$B$2:$AH$2673,8,0)&gt;=8,5,IF(VLOOKUP($C31,工时汇总!$B$2:$AH$2673,8,0)&lt;8,0))))</f>
        <v>10</v>
      </c>
      <c r="K31" s="24">
        <f ca="1">IF(VLOOKUP($C31,工时汇总!$B$2:$AH$2673,9,0)&gt;15,15,IF(VLOOKUP($C31,工时汇总!$B$2:$AH$2673,9,0)&gt;10,10,IF(VLOOKUP($C31,工时汇总!$B$2:$AH$2673,9,0)&gt;=8,5,IF(VLOOKUP($C31,工时汇总!$B$2:$AH$2673,9,0)&lt;8,0))))</f>
        <v>5</v>
      </c>
      <c r="L31" s="24">
        <f ca="1">IF(VLOOKUP($C31,工时汇总!$B$2:$AH$2673,10,0)&gt;15,15,IF(VLOOKUP($C31,工时汇总!$B$2:$AH$2673,10,0)&gt;10,10,IF(VLOOKUP($C31,工时汇总!$B$2:$AH$2673,10,0)&gt;=8,5,IF(VLOOKUP($C31,工时汇总!$B$2:$AH$2673,10,0)&lt;8,0))))</f>
        <v>10</v>
      </c>
      <c r="M31" s="24">
        <f ca="1">IF(VLOOKUP($C31,工时汇总!$B$2:$AH$2673,11,0)&gt;15,15,IF(VLOOKUP($C31,工时汇总!$B$2:$AH$2673,11,0)&gt;10,10,IF(VLOOKUP($C31,工时汇总!$B$2:$AH$2673,11,0)&gt;=8,5,IF(VLOOKUP($C31,工时汇总!$B$2:$AH$2673,11,0)&lt;8,0))))</f>
        <v>10</v>
      </c>
      <c r="N31" s="24">
        <f ca="1">IF(VLOOKUP($C31,工时汇总!$B$2:$AH$2673,12,0)&gt;15,15,IF(VLOOKUP($C31,工时汇总!$B$2:$AH$2673,12,0)&gt;10,10,IF(VLOOKUP($C31,工时汇总!$B$2:$AH$2673,12,0)&gt;=8,5,IF(VLOOKUP($C31,工时汇总!$B$2:$AH$2673,12,0)&lt;8,0))))</f>
        <v>10</v>
      </c>
      <c r="O31" s="24">
        <f ca="1">IF(VLOOKUP($C31,工时汇总!$B$2:$AH$2673,13,0)&gt;15,15,IF(VLOOKUP($C31,工时汇总!$B$2:$AH$2673,13,0)&gt;10,10,IF(VLOOKUP($C31,工时汇总!$B$2:$AH$2673,13,0)&gt;=8,5,IF(VLOOKUP($C31,工时汇总!$B$2:$AH$2673,13,0)&lt;8,0))))</f>
        <v>10</v>
      </c>
      <c r="P31" s="24">
        <f ca="1">IF(VLOOKUP($C31,工时汇总!$B$2:$AH$2673,14,0)&gt;15,15,IF(VLOOKUP($C31,工时汇总!$B$2:$AH$2673,14,0)&gt;10,10,IF(VLOOKUP($C31,工时汇总!$B$2:$AH$2673,14,0)&gt;=8,5,IF(VLOOKUP($C31,工时汇总!$B$2:$AH$2673,14,0)&lt;8,0))))</f>
        <v>10</v>
      </c>
      <c r="Q31" s="24">
        <f ca="1">IF(VLOOKUP($C31,工时汇总!$B$2:$AH$2673,15,0)&gt;15,15,IF(VLOOKUP($C31,工时汇总!$B$2:$AH$2673,15,0)&gt;10,10,IF(VLOOKUP($C31,工时汇总!$B$2:$AH$2673,15,0)&gt;=8,5,IF(VLOOKUP($C31,工时汇总!$B$2:$AH$2673,15,0)&lt;8,0))))</f>
        <v>10</v>
      </c>
      <c r="R31" s="24">
        <f ca="1">IF(VLOOKUP($C31,工时汇总!$B$2:$AH$2673,16,0)&gt;15,15,IF(VLOOKUP($C31,工时汇总!$B$2:$AH$2673,16,0)&gt;10,10,IF(VLOOKUP($C31,工时汇总!$B$2:$AH$2673,16,0)&gt;=8,5,IF(VLOOKUP($C31,工时汇总!$B$2:$AH$2673,16,0)&lt;8,0))))</f>
        <v>5</v>
      </c>
      <c r="S31" s="24">
        <f ca="1">IF(VLOOKUP($C31,工时汇总!$B$2:$AH$2673,17,0)&gt;15,15,IF(VLOOKUP($C31,工时汇总!$B$2:$AH$2673,17,0)&gt;10,10,IF(VLOOKUP($C31,工时汇总!$B$2:$AH$2673,17,0)&gt;=8,5,IF(VLOOKUP($C31,工时汇总!$B$2:$AH$2673,17,0)&lt;8,0))))</f>
        <v>10</v>
      </c>
      <c r="T31" s="24">
        <f ca="1">IF(VLOOKUP($C31,工时汇总!$B$2:$AH$2673,18,0)&gt;15,15,IF(VLOOKUP($C31,工时汇总!$B$2:$AH$2673,18,0)&gt;10,10,IF(VLOOKUP($C31,工时汇总!$B$2:$AH$2673,18,0)&gt;=8,5,IF(VLOOKUP($C31,工时汇总!$B$2:$AH$2673,18,0)&lt;8,0))))</f>
        <v>10</v>
      </c>
      <c r="U31" s="24">
        <f ca="1">IF(VLOOKUP($C31,工时汇总!$B$2:$AH$2673,19,0)&gt;15,15,IF(VLOOKUP($C31,工时汇总!$B$2:$AH$2673,19,0)&gt;10,10,IF(VLOOKUP($C31,工时汇总!$B$2:$AH$2673,19,0)&gt;=8,5,IF(VLOOKUP($C31,工时汇总!$B$2:$AH$2673,19,0)&lt;8,0))))</f>
        <v>0</v>
      </c>
      <c r="V31" s="24">
        <f ca="1">IF(VLOOKUP($C31,工时汇总!$B$2:$AH$2673,20,0)&gt;15,15,IF(VLOOKUP($C31,工时汇总!$B$2:$AH$2673,20,0)&gt;10,10,IF(VLOOKUP($C31,工时汇总!$B$2:$AH$2673,20,0)&gt;=8,5,IF(VLOOKUP($C31,工时汇总!$B$2:$AH$2673,20,0)&lt;8,0))))</f>
        <v>0</v>
      </c>
      <c r="W31" s="24">
        <f ca="1">IF(VLOOKUP($C31,工时汇总!$B$2:$AH$2673,21,0)&gt;15,15,IF(VLOOKUP($C31,工时汇总!$B$2:$AH$2673,21,0)&gt;10,10,IF(VLOOKUP($C31,工时汇总!$B$2:$AH$2673,21,0)&gt;=8,5,IF(VLOOKUP($C31,工时汇总!$B$2:$AH$2673,21,0)&lt;8,0))))</f>
        <v>0</v>
      </c>
      <c r="X31" s="24">
        <f ca="1">IF(VLOOKUP($C31,工时汇总!$B$2:$AH$2673,22,0)&gt;15,15,IF(VLOOKUP($C31,工时汇总!$B$2:$AH$2673,22,0)&gt;10,10,IF(VLOOKUP($C31,工时汇总!$B$2:$AH$2673,22,0)&gt;=8,5,IF(VLOOKUP($C31,工时汇总!$B$2:$AH$2673,22,0)&lt;8,0))))</f>
        <v>0</v>
      </c>
      <c r="Y31" s="24">
        <f ca="1">IF(VLOOKUP($C31,工时汇总!$B$2:$AH$2673,23,0)&gt;15,15,IF(VLOOKUP($C31,工时汇总!$B$2:$AH$2673,23,0)&gt;10,10,IF(VLOOKUP($C31,工时汇总!$B$2:$AH$2673,23,0)&gt;=8,5,IF(VLOOKUP($C31,工时汇总!$B$2:$AH$2673,23,0)&lt;8,0))))</f>
        <v>0</v>
      </c>
      <c r="Z31" s="24">
        <f ca="1">IF(VLOOKUP($C31,工时汇总!$B$2:$AH$2673,24,0)&gt;15,15,IF(VLOOKUP($C31,工时汇总!$B$2:$AH$2673,24,0)&gt;10,10,IF(VLOOKUP($C31,工时汇总!$B$2:$AH$2673,24,0)&gt;=8,5,IF(VLOOKUP($C31,工时汇总!$B$2:$AH$2673,24,0)&lt;8,0))))</f>
        <v>0</v>
      </c>
      <c r="AA31" s="24">
        <f ca="1">IF(VLOOKUP($C31,工时汇总!$B$2:$AH$2673,25,0)&gt;15,15,IF(VLOOKUP($C31,工时汇总!$B$2:$AH$2673,25,0)&gt;10,10,IF(VLOOKUP($C31,工时汇总!$B$2:$AH$2673,25,0)&gt;=8,5,IF(VLOOKUP($C31,工时汇总!$B$2:$AH$2673,25,0)&lt;8,0))))</f>
        <v>0</v>
      </c>
      <c r="AB31" s="24">
        <f ca="1">IF(VLOOKUP($C31,工时汇总!$B$2:$AH$2673,26,0)&gt;15,15,IF(VLOOKUP($C31,工时汇总!$B$2:$AH$2673,26,0)&gt;10,10,IF(VLOOKUP($C31,工时汇总!$B$2:$AH$2673,26,0)&gt;=8,5,IF(VLOOKUP($C31,工时汇总!$B$2:$AH$2673,26,0)&lt;8,0))))</f>
        <v>0</v>
      </c>
      <c r="AC31" s="24">
        <f ca="1">IF(VLOOKUP($C31,工时汇总!$B$2:$AH$2673,27,0)&gt;15,15,IF(VLOOKUP($C31,工时汇总!$B$2:$AH$2673,27,0)&gt;10,10,IF(VLOOKUP($C31,工时汇总!$B$2:$AH$2673,27,0)&gt;=8,5,IF(VLOOKUP($C31,工时汇总!$B$2:$AH$2673,27,0)&lt;8,0))))</f>
        <v>0</v>
      </c>
      <c r="AD31" s="24">
        <f ca="1">IF(VLOOKUP($C31,工时汇总!$B$2:$AH$2673,28,0)&gt;15,15,IF(VLOOKUP($C31,工时汇总!$B$2:$AH$2673,28,0)&gt;10,10,IF(VLOOKUP($C31,工时汇总!$B$2:$AH$2673,28,0)&gt;=8,5,IF(VLOOKUP($C31,工时汇总!$B$2:$AH$2673,28,0)&lt;8,0))))</f>
        <v>0</v>
      </c>
      <c r="AE31" s="24">
        <f ca="1">IF(VLOOKUP($C31,工时汇总!$B$2:$AH$2673,29,0)&gt;15,15,IF(VLOOKUP($C31,工时汇总!$B$2:$AH$2673,29,0)&gt;10,10,IF(VLOOKUP($C31,工时汇总!$B$2:$AH$2673,29,0)&gt;=8,5,IF(VLOOKUP($C31,工时汇总!$B$2:$AH$2673,29,0)&lt;8,0))))</f>
        <v>0</v>
      </c>
      <c r="AF31" s="24">
        <f ca="1">IF(VLOOKUP($C31,工时汇总!$B$2:$AH$2673,30,0)&gt;15,15,IF(VLOOKUP($C31,工时汇总!$B$2:$AH$2673,30,0)&gt;10,10,IF(VLOOKUP($C31,工时汇总!$B$2:$AH$2673,30,0)&gt;=8,5,IF(VLOOKUP($C31,工时汇总!$B$2:$AH$2673,30,0)&lt;8,0))))</f>
        <v>0</v>
      </c>
      <c r="AG31" s="24">
        <f ca="1">IF(VLOOKUP($C31,工时汇总!$B$2:$AH$2673,31,0)&gt;15,15,IF(VLOOKUP($C31,工时汇总!$B$2:$AH$2673,31,0)&gt;10,10,IF(VLOOKUP($C31,工时汇总!$B$2:$AH$2673,31,0)&gt;=8,5,IF(VLOOKUP($C31,工时汇总!$B$2:$AH$2673,31,0)&lt;8,0))))</f>
        <v>0</v>
      </c>
      <c r="AH31" s="24">
        <f ca="1">IF(VLOOKUP($C31,工时汇总!$B$2:$AH$2673,32,0)&gt;15,15,IF(VLOOKUP($C31,工时汇总!$B$2:$AH$2673,32,0)&gt;10,10,IF(VLOOKUP($C31,工时汇总!$B$2:$AH$2673,32,0)&gt;=8,5,IF(VLOOKUP($C31,工时汇总!$B$2:$AH$2673,32,0)&lt;8,0))))</f>
        <v>0</v>
      </c>
      <c r="AI31" s="24">
        <f ca="1">IF(VLOOKUP($C31,工时汇总!$B$2:$AH$2673,33,0)&gt;15,15,IF(VLOOKUP($C31,工时汇总!$B$2:$AH$2673,33,0)&gt;10,10,IF(VLOOKUP($C31,工时汇总!$B$2:$AH$2673,33,0)&gt;=8,5,IF(VLOOKUP($C31,工时汇总!$B$2:$AH$2673,33,0)&lt;8,0))))</f>
        <v>0</v>
      </c>
    </row>
    <row r="32" spans="1:35" ht="19.5" customHeight="1" x14ac:dyDescent="0.3">
      <c r="A32" s="22" t="s">
        <v>404</v>
      </c>
      <c r="B32" s="127" t="s">
        <v>192</v>
      </c>
      <c r="C32" s="52" t="s">
        <v>191</v>
      </c>
      <c r="D32" s="23">
        <f ca="1">SUM(E32:AI32)</f>
        <v>260</v>
      </c>
      <c r="E32" s="24">
        <f ca="1">IF(VLOOKUP($C32,工时汇总!$B$2:$AH$2673,3,0)&gt;15,15,IF(VLOOKUP($C32,工时汇总!$B$2:$AH$2673,3,0)&gt;10,10,IF(VLOOKUP($C32,工时汇总!$B$2:$AH$2673,3,0)&gt;=8,5,IF(VLOOKUP($C32,工时汇总!$B$2:$AH$2673,3,0)&lt;8,0))))</f>
        <v>0</v>
      </c>
      <c r="F32" s="24">
        <f ca="1">IF(VLOOKUP($C32,工时汇总!$B$2:$AH$2673,4,0)&gt;15,15,IF(VLOOKUP($C32,工时汇总!$B$2:$AH$2673,4,0)&gt;10,10,IF(VLOOKUP($C32,工时汇总!$B$2:$AH$2673,4,0)&gt;=8,5,IF(VLOOKUP($C32,工时汇总!$B$2:$AH$2673,4,0)&lt;8,0))))</f>
        <v>5</v>
      </c>
      <c r="G32" s="24">
        <f ca="1">IF(VLOOKUP($C32,工时汇总!$B$2:$AH$2673,5,0)&gt;15,15,IF(VLOOKUP($C32,工时汇总!$B$2:$AH$2673,5,0)&gt;10,10,IF(VLOOKUP($C32,工时汇总!$B$2:$AH$2673,5,0)&gt;=8,5,IF(VLOOKUP($C32,工时汇总!$B$2:$AH$2673,5,0)&lt;8,0))))</f>
        <v>5</v>
      </c>
      <c r="H32" s="24">
        <f ca="1">IF(VLOOKUP($C32,工时汇总!$B$2:$AH$2673,6,0)&gt;15,15,IF(VLOOKUP($C32,工时汇总!$B$2:$AH$2673,6,0)&gt;10,10,IF(VLOOKUP($C32,工时汇总!$B$2:$AH$2673,6,0)&gt;=8,5,IF(VLOOKUP($C32,工时汇总!$B$2:$AH$2673,6,0)&lt;8,0))))</f>
        <v>10</v>
      </c>
      <c r="I32" s="24">
        <f ca="1">IF(VLOOKUP($C32,工时汇总!$B$2:$AH$2673,7,0)&gt;15,15,IF(VLOOKUP($C32,工时汇总!$B$2:$AH$2673,7,0)&gt;10,10,IF(VLOOKUP($C32,工时汇总!$B$2:$AH$2673,7,0)&gt;=8,5,IF(VLOOKUP($C32,工时汇总!$B$2:$AH$2673,7,0)&lt;8,0))))</f>
        <v>10</v>
      </c>
      <c r="J32" s="24">
        <f ca="1">IF(VLOOKUP($C32,工时汇总!$B$2:$AH$2673,8,0)&gt;15,15,IF(VLOOKUP($C32,工时汇总!$B$2:$AH$2673,8,0)&gt;10,10,IF(VLOOKUP($C32,工时汇总!$B$2:$AH$2673,8,0)&gt;=8,5,IF(VLOOKUP($C32,工时汇总!$B$2:$AH$2673,8,0)&lt;8,0))))</f>
        <v>10</v>
      </c>
      <c r="K32" s="24">
        <f ca="1">IF(VLOOKUP($C32,工时汇总!$B$2:$AH$2673,9,0)&gt;15,15,IF(VLOOKUP($C32,工时汇总!$B$2:$AH$2673,9,0)&gt;10,10,IF(VLOOKUP($C32,工时汇总!$B$2:$AH$2673,9,0)&gt;=8,5,IF(VLOOKUP($C32,工时汇总!$B$2:$AH$2673,9,0)&lt;8,0))))</f>
        <v>10</v>
      </c>
      <c r="L32" s="24">
        <f ca="1">IF(VLOOKUP($C32,工时汇总!$B$2:$AH$2673,10,0)&gt;15,15,IF(VLOOKUP($C32,工时汇总!$B$2:$AH$2673,10,0)&gt;10,10,IF(VLOOKUP($C32,工时汇总!$B$2:$AH$2673,10,0)&gt;=8,5,IF(VLOOKUP($C32,工时汇总!$B$2:$AH$2673,10,0)&lt;8,0))))</f>
        <v>0</v>
      </c>
      <c r="M32" s="24">
        <f ca="1">IF(VLOOKUP($C32,工时汇总!$B$2:$AH$2673,11,0)&gt;15,15,IF(VLOOKUP($C32,工时汇总!$B$2:$AH$2673,11,0)&gt;10,10,IF(VLOOKUP($C32,工时汇总!$B$2:$AH$2673,11,0)&gt;=8,5,IF(VLOOKUP($C32,工时汇总!$B$2:$AH$2673,11,0)&lt;8,0))))</f>
        <v>0</v>
      </c>
      <c r="N32" s="24">
        <f ca="1">IF(VLOOKUP($C32,工时汇总!$B$2:$AH$2673,12,0)&gt;15,15,IF(VLOOKUP($C32,工时汇总!$B$2:$AH$2673,12,0)&gt;10,10,IF(VLOOKUP($C32,工时汇总!$B$2:$AH$2673,12,0)&gt;=8,5,IF(VLOOKUP($C32,工时汇总!$B$2:$AH$2673,12,0)&lt;8,0))))</f>
        <v>10</v>
      </c>
      <c r="O32" s="24">
        <f ca="1">IF(VLOOKUP($C32,工时汇总!$B$2:$AH$2673,13,0)&gt;15,15,IF(VLOOKUP($C32,工时汇总!$B$2:$AH$2673,13,0)&gt;10,10,IF(VLOOKUP($C32,工时汇总!$B$2:$AH$2673,13,0)&gt;=8,5,IF(VLOOKUP($C32,工时汇总!$B$2:$AH$2673,13,0)&lt;8,0))))</f>
        <v>10</v>
      </c>
      <c r="P32" s="24">
        <f ca="1">IF(VLOOKUP($C32,工时汇总!$B$2:$AH$2673,14,0)&gt;15,15,IF(VLOOKUP($C32,工时汇总!$B$2:$AH$2673,14,0)&gt;10,10,IF(VLOOKUP($C32,工时汇总!$B$2:$AH$2673,14,0)&gt;=8,5,IF(VLOOKUP($C32,工时汇总!$B$2:$AH$2673,14,0)&lt;8,0))))</f>
        <v>10</v>
      </c>
      <c r="Q32" s="24">
        <f ca="1">IF(VLOOKUP($C32,工时汇总!$B$2:$AH$2673,15,0)&gt;15,15,IF(VLOOKUP($C32,工时汇总!$B$2:$AH$2673,15,0)&gt;10,10,IF(VLOOKUP($C32,工时汇总!$B$2:$AH$2673,15,0)&gt;=8,5,IF(VLOOKUP($C32,工时汇总!$B$2:$AH$2673,15,0)&lt;8,0))))</f>
        <v>10</v>
      </c>
      <c r="R32" s="24">
        <f ca="1">IF(VLOOKUP($C32,工时汇总!$B$2:$AH$2673,16,0)&gt;15,15,IF(VLOOKUP($C32,工时汇总!$B$2:$AH$2673,16,0)&gt;10,10,IF(VLOOKUP($C32,工时汇总!$B$2:$AH$2673,16,0)&gt;=8,5,IF(VLOOKUP($C32,工时汇总!$B$2:$AH$2673,16,0)&lt;8,0))))</f>
        <v>5</v>
      </c>
      <c r="S32" s="24">
        <f ca="1">IF(VLOOKUP($C32,工时汇总!$B$2:$AH$2673,17,0)&gt;15,15,IF(VLOOKUP($C32,工时汇总!$B$2:$AH$2673,17,0)&gt;10,10,IF(VLOOKUP($C32,工时汇总!$B$2:$AH$2673,17,0)&gt;=8,5,IF(VLOOKUP($C32,工时汇总!$B$2:$AH$2673,17,0)&lt;8,0))))</f>
        <v>10</v>
      </c>
      <c r="T32" s="24">
        <f ca="1">IF(VLOOKUP($C32,工时汇总!$B$2:$AH$2673,18,0)&gt;15,15,IF(VLOOKUP($C32,工时汇总!$B$2:$AH$2673,18,0)&gt;10,10,IF(VLOOKUP($C32,工时汇总!$B$2:$AH$2673,18,0)&gt;=8,5,IF(VLOOKUP($C32,工时汇总!$B$2:$AH$2673,18,0)&lt;8,0))))</f>
        <v>10</v>
      </c>
      <c r="U32" s="24">
        <f ca="1">IF(VLOOKUP($C32,工时汇总!$B$2:$AH$2673,19,0)&gt;15,15,IF(VLOOKUP($C32,工时汇总!$B$2:$AH$2673,19,0)&gt;10,10,IF(VLOOKUP($C32,工时汇总!$B$2:$AH$2673,19,0)&gt;=8,5,IF(VLOOKUP($C32,工时汇总!$B$2:$AH$2673,19,0)&lt;8,0))))</f>
        <v>10</v>
      </c>
      <c r="V32" s="24">
        <f ca="1">IF(VLOOKUP($C32,工时汇总!$B$2:$AH$2673,20,0)&gt;15,15,IF(VLOOKUP($C32,工时汇总!$B$2:$AH$2673,20,0)&gt;10,10,IF(VLOOKUP($C32,工时汇总!$B$2:$AH$2673,20,0)&gt;=8,5,IF(VLOOKUP($C32,工时汇总!$B$2:$AH$2673,20,0)&lt;8,0))))</f>
        <v>10</v>
      </c>
      <c r="W32" s="24">
        <f ca="1">IF(VLOOKUP($C32,工时汇总!$B$2:$AH$2673,21,0)&gt;15,15,IF(VLOOKUP($C32,工时汇总!$B$2:$AH$2673,21,0)&gt;10,10,IF(VLOOKUP($C32,工时汇总!$B$2:$AH$2673,21,0)&gt;=8,5,IF(VLOOKUP($C32,工时汇总!$B$2:$AH$2673,21,0)&lt;8,0))))</f>
        <v>10</v>
      </c>
      <c r="X32" s="24">
        <f ca="1">IF(VLOOKUP($C32,工时汇总!$B$2:$AH$2673,22,0)&gt;15,15,IF(VLOOKUP($C32,工时汇总!$B$2:$AH$2673,22,0)&gt;10,10,IF(VLOOKUP($C32,工时汇总!$B$2:$AH$2673,22,0)&gt;=8,5,IF(VLOOKUP($C32,工时汇总!$B$2:$AH$2673,22,0)&lt;8,0))))</f>
        <v>10</v>
      </c>
      <c r="Y32" s="24">
        <f ca="1">IF(VLOOKUP($C32,工时汇总!$B$2:$AH$2673,23,0)&gt;15,15,IF(VLOOKUP($C32,工时汇总!$B$2:$AH$2673,23,0)&gt;10,10,IF(VLOOKUP($C32,工时汇总!$B$2:$AH$2673,23,0)&gt;=8,5,IF(VLOOKUP($C32,工时汇总!$B$2:$AH$2673,23,0)&lt;8,0))))</f>
        <v>10</v>
      </c>
      <c r="Z32" s="24">
        <f ca="1">IF(VLOOKUP($C32,工时汇总!$B$2:$AH$2673,24,0)&gt;15,15,IF(VLOOKUP($C32,工时汇总!$B$2:$AH$2673,24,0)&gt;10,10,IF(VLOOKUP($C32,工时汇总!$B$2:$AH$2673,24,0)&gt;=8,5,IF(VLOOKUP($C32,工时汇总!$B$2:$AH$2673,24,0)&lt;8,0))))</f>
        <v>10</v>
      </c>
      <c r="AA32" s="24">
        <f ca="1">IF(VLOOKUP($C32,工时汇总!$B$2:$AH$2673,25,0)&gt;15,15,IF(VLOOKUP($C32,工时汇总!$B$2:$AH$2673,25,0)&gt;10,10,IF(VLOOKUP($C32,工时汇总!$B$2:$AH$2673,25,0)&gt;=8,5,IF(VLOOKUP($C32,工时汇总!$B$2:$AH$2673,25,0)&lt;8,0))))</f>
        <v>10</v>
      </c>
      <c r="AB32" s="24">
        <f ca="1">IF(VLOOKUP($C32,工时汇总!$B$2:$AH$2673,26,0)&gt;15,15,IF(VLOOKUP($C32,工时汇总!$B$2:$AH$2673,26,0)&gt;10,10,IF(VLOOKUP($C32,工时汇总!$B$2:$AH$2673,26,0)&gt;=8,5,IF(VLOOKUP($C32,工时汇总!$B$2:$AH$2673,26,0)&lt;8,0))))</f>
        <v>10</v>
      </c>
      <c r="AC32" s="24">
        <f ca="1">IF(VLOOKUP($C32,工时汇总!$B$2:$AH$2673,27,0)&gt;15,15,IF(VLOOKUP($C32,工时汇总!$B$2:$AH$2673,27,0)&gt;10,10,IF(VLOOKUP($C32,工时汇总!$B$2:$AH$2673,27,0)&gt;=8,5,IF(VLOOKUP($C32,工时汇总!$B$2:$AH$2673,27,0)&lt;8,0))))</f>
        <v>10</v>
      </c>
      <c r="AD32" s="24">
        <f ca="1">IF(VLOOKUP($C32,工时汇总!$B$2:$AH$2673,28,0)&gt;15,15,IF(VLOOKUP($C32,工时汇总!$B$2:$AH$2673,28,0)&gt;10,10,IF(VLOOKUP($C32,工时汇总!$B$2:$AH$2673,28,0)&gt;=8,5,IF(VLOOKUP($C32,工时汇总!$B$2:$AH$2673,28,0)&lt;8,0))))</f>
        <v>10</v>
      </c>
      <c r="AE32" s="24">
        <f ca="1">IF(VLOOKUP($C32,工时汇总!$B$2:$AH$2673,29,0)&gt;15,15,IF(VLOOKUP($C32,工时汇总!$B$2:$AH$2673,29,0)&gt;10,10,IF(VLOOKUP($C32,工时汇总!$B$2:$AH$2673,29,0)&gt;=8,5,IF(VLOOKUP($C32,工时汇总!$B$2:$AH$2673,29,0)&lt;8,0))))</f>
        <v>10</v>
      </c>
      <c r="AF32" s="24">
        <f ca="1">IF(VLOOKUP($C32,工时汇总!$B$2:$AH$2673,30,0)&gt;15,15,IF(VLOOKUP($C32,工时汇总!$B$2:$AH$2673,30,0)&gt;10,10,IF(VLOOKUP($C32,工时汇总!$B$2:$AH$2673,30,0)&gt;=8,5,IF(VLOOKUP($C32,工时汇总!$B$2:$AH$2673,30,0)&lt;8,0))))</f>
        <v>5</v>
      </c>
      <c r="AG32" s="24">
        <f ca="1">IF(VLOOKUP($C32,工时汇总!$B$2:$AH$2673,31,0)&gt;15,15,IF(VLOOKUP($C32,工时汇总!$B$2:$AH$2673,31,0)&gt;10,10,IF(VLOOKUP($C32,工时汇总!$B$2:$AH$2673,31,0)&gt;=8,5,IF(VLOOKUP($C32,工时汇总!$B$2:$AH$2673,31,0)&lt;8,0))))</f>
        <v>10</v>
      </c>
      <c r="AH32" s="24">
        <f ca="1">IF(VLOOKUP($C32,工时汇总!$B$2:$AH$2673,32,0)&gt;15,15,IF(VLOOKUP($C32,工时汇总!$B$2:$AH$2673,32,0)&gt;10,10,IF(VLOOKUP($C32,工时汇总!$B$2:$AH$2673,32,0)&gt;=8,5,IF(VLOOKUP($C32,工时汇总!$B$2:$AH$2673,32,0)&lt;8,0))))</f>
        <v>10</v>
      </c>
      <c r="AI32" s="24">
        <f ca="1">IF(VLOOKUP($C32,工时汇总!$B$2:$AH$2673,33,0)&gt;15,15,IF(VLOOKUP($C32,工时汇总!$B$2:$AH$2673,33,0)&gt;10,10,IF(VLOOKUP($C32,工时汇总!$B$2:$AH$2673,33,0)&gt;=8,5,IF(VLOOKUP($C32,工时汇总!$B$2:$AH$2673,33,0)&lt;8,0))))</f>
        <v>10</v>
      </c>
    </row>
    <row r="33" spans="1:35" ht="19.5" customHeight="1" x14ac:dyDescent="0.3">
      <c r="A33" s="22" t="s">
        <v>404</v>
      </c>
      <c r="B33" s="127" t="s">
        <v>194</v>
      </c>
      <c r="C33" s="52" t="s">
        <v>193</v>
      </c>
      <c r="D33" s="23">
        <f t="shared" ref="D33:D77" ca="1" si="5">SUM(E33:AI33)</f>
        <v>290</v>
      </c>
      <c r="E33" s="24">
        <f ca="1">IF(VLOOKUP($C33,工时汇总!$B$2:$AH$2673,3,0)&gt;15,15,IF(VLOOKUP($C33,工时汇总!$B$2:$AH$2673,3,0)&gt;10,10,IF(VLOOKUP($C33,工时汇总!$B$2:$AH$2673,3,0)&gt;=8,5,IF(VLOOKUP($C33,工时汇总!$B$2:$AH$2673,3,0)&lt;8,0))))</f>
        <v>0</v>
      </c>
      <c r="F33" s="24">
        <f ca="1">IF(VLOOKUP($C33,工时汇总!$B$2:$AH$2673,4,0)&gt;15,15,IF(VLOOKUP($C33,工时汇总!$B$2:$AH$2673,4,0)&gt;10,10,IF(VLOOKUP($C33,工时汇总!$B$2:$AH$2673,4,0)&gt;=8,5,IF(VLOOKUP($C33,工时汇总!$B$2:$AH$2673,4,0)&lt;8,0))))</f>
        <v>10</v>
      </c>
      <c r="G33" s="24">
        <f ca="1">IF(VLOOKUP($C33,工时汇总!$B$2:$AH$2673,5,0)&gt;15,15,IF(VLOOKUP($C33,工时汇总!$B$2:$AH$2673,5,0)&gt;10,10,IF(VLOOKUP($C33,工时汇总!$B$2:$AH$2673,5,0)&gt;=8,5,IF(VLOOKUP($C33,工时汇总!$B$2:$AH$2673,5,0)&lt;8,0))))</f>
        <v>10</v>
      </c>
      <c r="H33" s="24">
        <f ca="1">IF(VLOOKUP($C33,工时汇总!$B$2:$AH$2673,6,0)&gt;15,15,IF(VLOOKUP($C33,工时汇总!$B$2:$AH$2673,6,0)&gt;10,10,IF(VLOOKUP($C33,工时汇总!$B$2:$AH$2673,6,0)&gt;=8,5,IF(VLOOKUP($C33,工时汇总!$B$2:$AH$2673,6,0)&lt;8,0))))</f>
        <v>10</v>
      </c>
      <c r="I33" s="24">
        <f ca="1">IF(VLOOKUP($C33,工时汇总!$B$2:$AH$2673,7,0)&gt;15,15,IF(VLOOKUP($C33,工时汇总!$B$2:$AH$2673,7,0)&gt;10,10,IF(VLOOKUP($C33,工时汇总!$B$2:$AH$2673,7,0)&gt;=8,5,IF(VLOOKUP($C33,工时汇总!$B$2:$AH$2673,7,0)&lt;8,0))))</f>
        <v>10</v>
      </c>
      <c r="J33" s="24">
        <f ca="1">IF(VLOOKUP($C33,工时汇总!$B$2:$AH$2673,8,0)&gt;15,15,IF(VLOOKUP($C33,工时汇总!$B$2:$AH$2673,8,0)&gt;10,10,IF(VLOOKUP($C33,工时汇总!$B$2:$AH$2673,8,0)&gt;=8,5,IF(VLOOKUP($C33,工时汇总!$B$2:$AH$2673,8,0)&lt;8,0))))</f>
        <v>10</v>
      </c>
      <c r="K33" s="24">
        <f ca="1">IF(VLOOKUP($C33,工时汇总!$B$2:$AH$2673,9,0)&gt;15,15,IF(VLOOKUP($C33,工时汇总!$B$2:$AH$2673,9,0)&gt;10,10,IF(VLOOKUP($C33,工时汇总!$B$2:$AH$2673,9,0)&gt;=8,5,IF(VLOOKUP($C33,工时汇总!$B$2:$AH$2673,9,0)&lt;8,0))))</f>
        <v>10</v>
      </c>
      <c r="L33" s="24">
        <f ca="1">IF(VLOOKUP($C33,工时汇总!$B$2:$AH$2673,10,0)&gt;15,15,IF(VLOOKUP($C33,工时汇总!$B$2:$AH$2673,10,0)&gt;10,10,IF(VLOOKUP($C33,工时汇总!$B$2:$AH$2673,10,0)&gt;=8,5,IF(VLOOKUP($C33,工时汇总!$B$2:$AH$2673,10,0)&lt;8,0))))</f>
        <v>10</v>
      </c>
      <c r="M33" s="24">
        <f ca="1">IF(VLOOKUP($C33,工时汇总!$B$2:$AH$2673,11,0)&gt;15,15,IF(VLOOKUP($C33,工时汇总!$B$2:$AH$2673,11,0)&gt;10,10,IF(VLOOKUP($C33,工时汇总!$B$2:$AH$2673,11,0)&gt;=8,5,IF(VLOOKUP($C33,工时汇总!$B$2:$AH$2673,11,0)&lt;8,0))))</f>
        <v>10</v>
      </c>
      <c r="N33" s="24">
        <f ca="1">IF(VLOOKUP($C33,工时汇总!$B$2:$AH$2673,12,0)&gt;15,15,IF(VLOOKUP($C33,工时汇总!$B$2:$AH$2673,12,0)&gt;10,10,IF(VLOOKUP($C33,工时汇总!$B$2:$AH$2673,12,0)&gt;=8,5,IF(VLOOKUP($C33,工时汇总!$B$2:$AH$2673,12,0)&lt;8,0))))</f>
        <v>10</v>
      </c>
      <c r="O33" s="24">
        <f ca="1">IF(VLOOKUP($C33,工时汇总!$B$2:$AH$2673,13,0)&gt;15,15,IF(VLOOKUP($C33,工时汇总!$B$2:$AH$2673,13,0)&gt;10,10,IF(VLOOKUP($C33,工时汇总!$B$2:$AH$2673,13,0)&gt;=8,5,IF(VLOOKUP($C33,工时汇总!$B$2:$AH$2673,13,0)&lt;8,0))))</f>
        <v>10</v>
      </c>
      <c r="P33" s="24">
        <f ca="1">IF(VLOOKUP($C33,工时汇总!$B$2:$AH$2673,14,0)&gt;15,15,IF(VLOOKUP($C33,工时汇总!$B$2:$AH$2673,14,0)&gt;10,10,IF(VLOOKUP($C33,工时汇总!$B$2:$AH$2673,14,0)&gt;=8,5,IF(VLOOKUP($C33,工时汇总!$B$2:$AH$2673,14,0)&lt;8,0))))</f>
        <v>10</v>
      </c>
      <c r="Q33" s="24">
        <f ca="1">IF(VLOOKUP($C33,工时汇总!$B$2:$AH$2673,15,0)&gt;15,15,IF(VLOOKUP($C33,工时汇总!$B$2:$AH$2673,15,0)&gt;10,10,IF(VLOOKUP($C33,工时汇总!$B$2:$AH$2673,15,0)&gt;=8,5,IF(VLOOKUP($C33,工时汇总!$B$2:$AH$2673,15,0)&lt;8,0))))</f>
        <v>10</v>
      </c>
      <c r="R33" s="24">
        <f ca="1">IF(VLOOKUP($C33,工时汇总!$B$2:$AH$2673,16,0)&gt;15,15,IF(VLOOKUP($C33,工时汇总!$B$2:$AH$2673,16,0)&gt;10,10,IF(VLOOKUP($C33,工时汇总!$B$2:$AH$2673,16,0)&gt;=8,5,IF(VLOOKUP($C33,工时汇总!$B$2:$AH$2673,16,0)&lt;8,0))))</f>
        <v>5</v>
      </c>
      <c r="S33" s="24">
        <f ca="1">IF(VLOOKUP($C33,工时汇总!$B$2:$AH$2673,17,0)&gt;15,15,IF(VLOOKUP($C33,工时汇总!$B$2:$AH$2673,17,0)&gt;10,10,IF(VLOOKUP($C33,工时汇总!$B$2:$AH$2673,17,0)&gt;=8,5,IF(VLOOKUP($C33,工时汇总!$B$2:$AH$2673,17,0)&lt;8,0))))</f>
        <v>10</v>
      </c>
      <c r="T33" s="24">
        <f ca="1">IF(VLOOKUP($C33,工时汇总!$B$2:$AH$2673,18,0)&gt;15,15,IF(VLOOKUP($C33,工时汇总!$B$2:$AH$2673,18,0)&gt;10,10,IF(VLOOKUP($C33,工时汇总!$B$2:$AH$2673,18,0)&gt;=8,5,IF(VLOOKUP($C33,工时汇总!$B$2:$AH$2673,18,0)&lt;8,0))))</f>
        <v>10</v>
      </c>
      <c r="U33" s="24">
        <f ca="1">IF(VLOOKUP($C33,工时汇总!$B$2:$AH$2673,19,0)&gt;15,15,IF(VLOOKUP($C33,工时汇总!$B$2:$AH$2673,19,0)&gt;10,10,IF(VLOOKUP($C33,工时汇总!$B$2:$AH$2673,19,0)&gt;=8,5,IF(VLOOKUP($C33,工时汇总!$B$2:$AH$2673,19,0)&lt;8,0))))</f>
        <v>10</v>
      </c>
      <c r="V33" s="24">
        <f ca="1">IF(VLOOKUP($C33,工时汇总!$B$2:$AH$2673,20,0)&gt;15,15,IF(VLOOKUP($C33,工时汇总!$B$2:$AH$2673,20,0)&gt;10,10,IF(VLOOKUP($C33,工时汇总!$B$2:$AH$2673,20,0)&gt;=8,5,IF(VLOOKUP($C33,工时汇总!$B$2:$AH$2673,20,0)&lt;8,0))))</f>
        <v>10</v>
      </c>
      <c r="W33" s="24">
        <f ca="1">IF(VLOOKUP($C33,工时汇总!$B$2:$AH$2673,21,0)&gt;15,15,IF(VLOOKUP($C33,工时汇总!$B$2:$AH$2673,21,0)&gt;10,10,IF(VLOOKUP($C33,工时汇总!$B$2:$AH$2673,21,0)&gt;=8,5,IF(VLOOKUP($C33,工时汇总!$B$2:$AH$2673,21,0)&lt;8,0))))</f>
        <v>10</v>
      </c>
      <c r="X33" s="24">
        <f ca="1">IF(VLOOKUP($C33,工时汇总!$B$2:$AH$2673,22,0)&gt;15,15,IF(VLOOKUP($C33,工时汇总!$B$2:$AH$2673,22,0)&gt;10,10,IF(VLOOKUP($C33,工时汇总!$B$2:$AH$2673,22,0)&gt;=8,5,IF(VLOOKUP($C33,工时汇总!$B$2:$AH$2673,22,0)&lt;8,0))))</f>
        <v>10</v>
      </c>
      <c r="Y33" s="24">
        <f ca="1">IF(VLOOKUP($C33,工时汇总!$B$2:$AH$2673,23,0)&gt;15,15,IF(VLOOKUP($C33,工时汇总!$B$2:$AH$2673,23,0)&gt;10,10,IF(VLOOKUP($C33,工时汇总!$B$2:$AH$2673,23,0)&gt;=8,5,IF(VLOOKUP($C33,工时汇总!$B$2:$AH$2673,23,0)&lt;8,0))))</f>
        <v>10</v>
      </c>
      <c r="Z33" s="24">
        <f ca="1">IF(VLOOKUP($C33,工时汇总!$B$2:$AH$2673,24,0)&gt;15,15,IF(VLOOKUP($C33,工时汇总!$B$2:$AH$2673,24,0)&gt;10,10,IF(VLOOKUP($C33,工时汇总!$B$2:$AH$2673,24,0)&gt;=8,5,IF(VLOOKUP($C33,工时汇总!$B$2:$AH$2673,24,0)&lt;8,0))))</f>
        <v>10</v>
      </c>
      <c r="AA33" s="24">
        <f ca="1">IF(VLOOKUP($C33,工时汇总!$B$2:$AH$2673,25,0)&gt;15,15,IF(VLOOKUP($C33,工时汇总!$B$2:$AH$2673,25,0)&gt;10,10,IF(VLOOKUP($C33,工时汇总!$B$2:$AH$2673,25,0)&gt;=8,5,IF(VLOOKUP($C33,工时汇总!$B$2:$AH$2673,25,0)&lt;8,0))))</f>
        <v>10</v>
      </c>
      <c r="AB33" s="24">
        <f ca="1">IF(VLOOKUP($C33,工时汇总!$B$2:$AH$2673,26,0)&gt;15,15,IF(VLOOKUP($C33,工时汇总!$B$2:$AH$2673,26,0)&gt;10,10,IF(VLOOKUP($C33,工时汇总!$B$2:$AH$2673,26,0)&gt;=8,5,IF(VLOOKUP($C33,工时汇总!$B$2:$AH$2673,26,0)&lt;8,0))))</f>
        <v>10</v>
      </c>
      <c r="AC33" s="24">
        <f ca="1">IF(VLOOKUP($C33,工时汇总!$B$2:$AH$2673,27,0)&gt;15,15,IF(VLOOKUP($C33,工时汇总!$B$2:$AH$2673,27,0)&gt;10,10,IF(VLOOKUP($C33,工时汇总!$B$2:$AH$2673,27,0)&gt;=8,5,IF(VLOOKUP($C33,工时汇总!$B$2:$AH$2673,27,0)&lt;8,0))))</f>
        <v>10</v>
      </c>
      <c r="AD33" s="24">
        <f ca="1">IF(VLOOKUP($C33,工时汇总!$B$2:$AH$2673,28,0)&gt;15,15,IF(VLOOKUP($C33,工时汇总!$B$2:$AH$2673,28,0)&gt;10,10,IF(VLOOKUP($C33,工时汇总!$B$2:$AH$2673,28,0)&gt;=8,5,IF(VLOOKUP($C33,工时汇总!$B$2:$AH$2673,28,0)&lt;8,0))))</f>
        <v>10</v>
      </c>
      <c r="AE33" s="24">
        <f ca="1">IF(VLOOKUP($C33,工时汇总!$B$2:$AH$2673,29,0)&gt;15,15,IF(VLOOKUP($C33,工时汇总!$B$2:$AH$2673,29,0)&gt;10,10,IF(VLOOKUP($C33,工时汇总!$B$2:$AH$2673,29,0)&gt;=8,5,IF(VLOOKUP($C33,工时汇总!$B$2:$AH$2673,29,0)&lt;8,0))))</f>
        <v>10</v>
      </c>
      <c r="AF33" s="24">
        <f ca="1">IF(VLOOKUP($C33,工时汇总!$B$2:$AH$2673,30,0)&gt;15,15,IF(VLOOKUP($C33,工时汇总!$B$2:$AH$2673,30,0)&gt;10,10,IF(VLOOKUP($C33,工时汇总!$B$2:$AH$2673,30,0)&gt;=8,5,IF(VLOOKUP($C33,工时汇总!$B$2:$AH$2673,30,0)&lt;8,0))))</f>
        <v>5</v>
      </c>
      <c r="AG33" s="24">
        <f ca="1">IF(VLOOKUP($C33,工时汇总!$B$2:$AH$2673,31,0)&gt;15,15,IF(VLOOKUP($C33,工时汇总!$B$2:$AH$2673,31,0)&gt;10,10,IF(VLOOKUP($C33,工时汇总!$B$2:$AH$2673,31,0)&gt;=8,5,IF(VLOOKUP($C33,工时汇总!$B$2:$AH$2673,31,0)&lt;8,0))))</f>
        <v>10</v>
      </c>
      <c r="AH33" s="24">
        <f ca="1">IF(VLOOKUP($C33,工时汇总!$B$2:$AH$2673,32,0)&gt;15,15,IF(VLOOKUP($C33,工时汇总!$B$2:$AH$2673,32,0)&gt;10,10,IF(VLOOKUP($C33,工时汇总!$B$2:$AH$2673,32,0)&gt;=8,5,IF(VLOOKUP($C33,工时汇总!$B$2:$AH$2673,32,0)&lt;8,0))))</f>
        <v>10</v>
      </c>
      <c r="AI33" s="24">
        <f ca="1">IF(VLOOKUP($C33,工时汇总!$B$2:$AH$2673,33,0)&gt;15,15,IF(VLOOKUP($C33,工时汇总!$B$2:$AH$2673,33,0)&gt;10,10,IF(VLOOKUP($C33,工时汇总!$B$2:$AH$2673,33,0)&gt;=8,5,IF(VLOOKUP($C33,工时汇总!$B$2:$AH$2673,33,0)&lt;8,0))))</f>
        <v>10</v>
      </c>
    </row>
    <row r="34" spans="1:35" ht="19.5" customHeight="1" x14ac:dyDescent="0.3">
      <c r="A34" s="22" t="s">
        <v>404</v>
      </c>
      <c r="B34" s="127" t="s">
        <v>55</v>
      </c>
      <c r="C34" s="52" t="s">
        <v>54</v>
      </c>
      <c r="D34" s="23">
        <f t="shared" ca="1" si="5"/>
        <v>260</v>
      </c>
      <c r="E34" s="24">
        <f ca="1">IF(VLOOKUP($C34,工时汇总!$B$2:$AH$2673,3,0)&gt;15,15,IF(VLOOKUP($C34,工时汇总!$B$2:$AH$2673,3,0)&gt;10,10,IF(VLOOKUP($C34,工时汇总!$B$2:$AH$2673,3,0)&gt;=8,5,IF(VLOOKUP($C34,工时汇总!$B$2:$AH$2673,3,0)&lt;8,0))))</f>
        <v>0</v>
      </c>
      <c r="F34" s="24">
        <f ca="1">IF(VLOOKUP($C34,工时汇总!$B$2:$AH$2673,4,0)&gt;15,15,IF(VLOOKUP($C34,工时汇总!$B$2:$AH$2673,4,0)&gt;10,10,IF(VLOOKUP($C34,工时汇总!$B$2:$AH$2673,4,0)&gt;=8,5,IF(VLOOKUP($C34,工时汇总!$B$2:$AH$2673,4,0)&lt;8,0))))</f>
        <v>10</v>
      </c>
      <c r="G34" s="24">
        <f ca="1">IF(VLOOKUP($C34,工时汇总!$B$2:$AH$2673,5,0)&gt;15,15,IF(VLOOKUP($C34,工时汇总!$B$2:$AH$2673,5,0)&gt;10,10,IF(VLOOKUP($C34,工时汇总!$B$2:$AH$2673,5,0)&gt;=8,5,IF(VLOOKUP($C34,工时汇总!$B$2:$AH$2673,5,0)&lt;8,0))))</f>
        <v>10</v>
      </c>
      <c r="H34" s="24">
        <f ca="1">IF(VLOOKUP($C34,工时汇总!$B$2:$AH$2673,6,0)&gt;15,15,IF(VLOOKUP($C34,工时汇总!$B$2:$AH$2673,6,0)&gt;10,10,IF(VLOOKUP($C34,工时汇总!$B$2:$AH$2673,6,0)&gt;=8,5,IF(VLOOKUP($C34,工时汇总!$B$2:$AH$2673,6,0)&lt;8,0))))</f>
        <v>10</v>
      </c>
      <c r="I34" s="24">
        <f ca="1">IF(VLOOKUP($C34,工时汇总!$B$2:$AH$2673,7,0)&gt;15,15,IF(VLOOKUP($C34,工时汇总!$B$2:$AH$2673,7,0)&gt;10,10,IF(VLOOKUP($C34,工时汇总!$B$2:$AH$2673,7,0)&gt;=8,5,IF(VLOOKUP($C34,工时汇总!$B$2:$AH$2673,7,0)&lt;8,0))))</f>
        <v>10</v>
      </c>
      <c r="J34" s="24">
        <f ca="1">IF(VLOOKUP($C34,工时汇总!$B$2:$AH$2673,8,0)&gt;15,15,IF(VLOOKUP($C34,工时汇总!$B$2:$AH$2673,8,0)&gt;10,10,IF(VLOOKUP($C34,工时汇总!$B$2:$AH$2673,8,0)&gt;=8,5,IF(VLOOKUP($C34,工时汇总!$B$2:$AH$2673,8,0)&lt;8,0))))</f>
        <v>10</v>
      </c>
      <c r="K34" s="24">
        <f ca="1">IF(VLOOKUP($C34,工时汇总!$B$2:$AH$2673,9,0)&gt;15,15,IF(VLOOKUP($C34,工时汇总!$B$2:$AH$2673,9,0)&gt;10,10,IF(VLOOKUP($C34,工时汇总!$B$2:$AH$2673,9,0)&gt;=8,5,IF(VLOOKUP($C34,工时汇总!$B$2:$AH$2673,9,0)&lt;8,0))))</f>
        <v>10</v>
      </c>
      <c r="L34" s="24">
        <f ca="1">IF(VLOOKUP($C34,工时汇总!$B$2:$AH$2673,10,0)&gt;15,15,IF(VLOOKUP($C34,工时汇总!$B$2:$AH$2673,10,0)&gt;10,10,IF(VLOOKUP($C34,工时汇总!$B$2:$AH$2673,10,0)&gt;=8,5,IF(VLOOKUP($C34,工时汇总!$B$2:$AH$2673,10,0)&lt;8,0))))</f>
        <v>10</v>
      </c>
      <c r="M34" s="24">
        <f ca="1">IF(VLOOKUP($C34,工时汇总!$B$2:$AH$2673,11,0)&gt;15,15,IF(VLOOKUP($C34,工时汇总!$B$2:$AH$2673,11,0)&gt;10,10,IF(VLOOKUP($C34,工时汇总!$B$2:$AH$2673,11,0)&gt;=8,5,IF(VLOOKUP($C34,工时汇总!$B$2:$AH$2673,11,0)&lt;8,0))))</f>
        <v>5</v>
      </c>
      <c r="N34" s="24">
        <f ca="1">IF(VLOOKUP($C34,工时汇总!$B$2:$AH$2673,12,0)&gt;15,15,IF(VLOOKUP($C34,工时汇总!$B$2:$AH$2673,12,0)&gt;10,10,IF(VLOOKUP($C34,工时汇总!$B$2:$AH$2673,12,0)&gt;=8,5,IF(VLOOKUP($C34,工时汇总!$B$2:$AH$2673,12,0)&lt;8,0))))</f>
        <v>10</v>
      </c>
      <c r="O34" s="24">
        <f ca="1">IF(VLOOKUP($C34,工时汇总!$B$2:$AH$2673,13,0)&gt;15,15,IF(VLOOKUP($C34,工时汇总!$B$2:$AH$2673,13,0)&gt;10,10,IF(VLOOKUP($C34,工时汇总!$B$2:$AH$2673,13,0)&gt;=8,5,IF(VLOOKUP($C34,工时汇总!$B$2:$AH$2673,13,0)&lt;8,0))))</f>
        <v>10</v>
      </c>
      <c r="P34" s="24">
        <f ca="1">IF(VLOOKUP($C34,工时汇总!$B$2:$AH$2673,14,0)&gt;15,15,IF(VLOOKUP($C34,工时汇总!$B$2:$AH$2673,14,0)&gt;10,10,IF(VLOOKUP($C34,工时汇总!$B$2:$AH$2673,14,0)&gt;=8,5,IF(VLOOKUP($C34,工时汇总!$B$2:$AH$2673,14,0)&lt;8,0))))</f>
        <v>10</v>
      </c>
      <c r="Q34" s="24">
        <f ca="1">IF(VLOOKUP($C34,工时汇总!$B$2:$AH$2673,15,0)&gt;15,15,IF(VLOOKUP($C34,工时汇总!$B$2:$AH$2673,15,0)&gt;10,10,IF(VLOOKUP($C34,工时汇总!$B$2:$AH$2673,15,0)&gt;=8,5,IF(VLOOKUP($C34,工时汇总!$B$2:$AH$2673,15,0)&lt;8,0))))</f>
        <v>10</v>
      </c>
      <c r="R34" s="24">
        <f ca="1">IF(VLOOKUP($C34,工时汇总!$B$2:$AH$2673,16,0)&gt;15,15,IF(VLOOKUP($C34,工时汇总!$B$2:$AH$2673,16,0)&gt;10,10,IF(VLOOKUP($C34,工时汇总!$B$2:$AH$2673,16,0)&gt;=8,5,IF(VLOOKUP($C34,工时汇总!$B$2:$AH$2673,16,0)&lt;8,0))))</f>
        <v>0</v>
      </c>
      <c r="S34" s="24">
        <f ca="1">IF(VLOOKUP($C34,工时汇总!$B$2:$AH$2673,17,0)&gt;15,15,IF(VLOOKUP($C34,工时汇总!$B$2:$AH$2673,17,0)&gt;10,10,IF(VLOOKUP($C34,工时汇总!$B$2:$AH$2673,17,0)&gt;=8,5,IF(VLOOKUP($C34,工时汇总!$B$2:$AH$2673,17,0)&lt;8,0))))</f>
        <v>0</v>
      </c>
      <c r="T34" s="24">
        <f ca="1">IF(VLOOKUP($C34,工时汇总!$B$2:$AH$2673,18,0)&gt;15,15,IF(VLOOKUP($C34,工时汇总!$B$2:$AH$2673,18,0)&gt;10,10,IF(VLOOKUP($C34,工时汇总!$B$2:$AH$2673,18,0)&gt;=8,5,IF(VLOOKUP($C34,工时汇总!$B$2:$AH$2673,18,0)&lt;8,0))))</f>
        <v>10</v>
      </c>
      <c r="U34" s="24">
        <f ca="1">IF(VLOOKUP($C34,工时汇总!$B$2:$AH$2673,19,0)&gt;15,15,IF(VLOOKUP($C34,工时汇总!$B$2:$AH$2673,19,0)&gt;10,10,IF(VLOOKUP($C34,工时汇总!$B$2:$AH$2673,19,0)&gt;=8,5,IF(VLOOKUP($C34,工时汇总!$B$2:$AH$2673,19,0)&lt;8,0))))</f>
        <v>10</v>
      </c>
      <c r="V34" s="24">
        <f ca="1">IF(VLOOKUP($C34,工时汇总!$B$2:$AH$2673,20,0)&gt;15,15,IF(VLOOKUP($C34,工时汇总!$B$2:$AH$2673,20,0)&gt;10,10,IF(VLOOKUP($C34,工时汇总!$B$2:$AH$2673,20,0)&gt;=8,5,IF(VLOOKUP($C34,工时汇总!$B$2:$AH$2673,20,0)&lt;8,0))))</f>
        <v>10</v>
      </c>
      <c r="W34" s="24">
        <f ca="1">IF(VLOOKUP($C34,工时汇总!$B$2:$AH$2673,21,0)&gt;15,15,IF(VLOOKUP($C34,工时汇总!$B$2:$AH$2673,21,0)&gt;10,10,IF(VLOOKUP($C34,工时汇总!$B$2:$AH$2673,21,0)&gt;=8,5,IF(VLOOKUP($C34,工时汇总!$B$2:$AH$2673,21,0)&lt;8,0))))</f>
        <v>10</v>
      </c>
      <c r="X34" s="24">
        <f ca="1">IF(VLOOKUP($C34,工时汇总!$B$2:$AH$2673,22,0)&gt;15,15,IF(VLOOKUP($C34,工时汇总!$B$2:$AH$2673,22,0)&gt;10,10,IF(VLOOKUP($C34,工时汇总!$B$2:$AH$2673,22,0)&gt;=8,5,IF(VLOOKUP($C34,工时汇总!$B$2:$AH$2673,22,0)&lt;8,0))))</f>
        <v>10</v>
      </c>
      <c r="Y34" s="24">
        <f ca="1">IF(VLOOKUP($C34,工时汇总!$B$2:$AH$2673,23,0)&gt;15,15,IF(VLOOKUP($C34,工时汇总!$B$2:$AH$2673,23,0)&gt;10,10,IF(VLOOKUP($C34,工时汇总!$B$2:$AH$2673,23,0)&gt;=8,5,IF(VLOOKUP($C34,工时汇总!$B$2:$AH$2673,23,0)&lt;8,0))))</f>
        <v>10</v>
      </c>
      <c r="Z34" s="24">
        <f ca="1">IF(VLOOKUP($C34,工时汇总!$B$2:$AH$2673,24,0)&gt;15,15,IF(VLOOKUP($C34,工时汇总!$B$2:$AH$2673,24,0)&gt;10,10,IF(VLOOKUP($C34,工时汇总!$B$2:$AH$2673,24,0)&gt;=8,5,IF(VLOOKUP($C34,工时汇总!$B$2:$AH$2673,24,0)&lt;8,0))))</f>
        <v>10</v>
      </c>
      <c r="AA34" s="24">
        <f ca="1">IF(VLOOKUP($C34,工时汇总!$B$2:$AH$2673,25,0)&gt;15,15,IF(VLOOKUP($C34,工时汇总!$B$2:$AH$2673,25,0)&gt;10,10,IF(VLOOKUP($C34,工时汇总!$B$2:$AH$2673,25,0)&gt;=8,5,IF(VLOOKUP($C34,工时汇总!$B$2:$AH$2673,25,0)&lt;8,0))))</f>
        <v>10</v>
      </c>
      <c r="AB34" s="24">
        <f ca="1">IF(VLOOKUP($C34,工时汇总!$B$2:$AH$2673,26,0)&gt;15,15,IF(VLOOKUP($C34,工时汇总!$B$2:$AH$2673,26,0)&gt;10,10,IF(VLOOKUP($C34,工时汇总!$B$2:$AH$2673,26,0)&gt;=8,5,IF(VLOOKUP($C34,工时汇总!$B$2:$AH$2673,26,0)&lt;8,0))))</f>
        <v>10</v>
      </c>
      <c r="AC34" s="24">
        <f ca="1">IF(VLOOKUP($C34,工时汇总!$B$2:$AH$2673,27,0)&gt;15,15,IF(VLOOKUP($C34,工时汇总!$B$2:$AH$2673,27,0)&gt;10,10,IF(VLOOKUP($C34,工时汇总!$B$2:$AH$2673,27,0)&gt;=8,5,IF(VLOOKUP($C34,工时汇总!$B$2:$AH$2673,27,0)&lt;8,0))))</f>
        <v>10</v>
      </c>
      <c r="AD34" s="24">
        <f ca="1">IF(VLOOKUP($C34,工时汇总!$B$2:$AH$2673,28,0)&gt;15,15,IF(VLOOKUP($C34,工时汇总!$B$2:$AH$2673,28,0)&gt;10,10,IF(VLOOKUP($C34,工时汇总!$B$2:$AH$2673,28,0)&gt;=8,5,IF(VLOOKUP($C34,工时汇总!$B$2:$AH$2673,28,0)&lt;8,0))))</f>
        <v>5</v>
      </c>
      <c r="AE34" s="24">
        <f ca="1">IF(VLOOKUP($C34,工时汇总!$B$2:$AH$2673,29,0)&gt;15,15,IF(VLOOKUP($C34,工时汇总!$B$2:$AH$2673,29,0)&gt;10,10,IF(VLOOKUP($C34,工时汇总!$B$2:$AH$2673,29,0)&gt;=8,5,IF(VLOOKUP($C34,工时汇总!$B$2:$AH$2673,29,0)&lt;8,0))))</f>
        <v>10</v>
      </c>
      <c r="AF34" s="24">
        <f ca="1">IF(VLOOKUP($C34,工时汇总!$B$2:$AH$2673,30,0)&gt;15,15,IF(VLOOKUP($C34,工时汇总!$B$2:$AH$2673,30,0)&gt;10,10,IF(VLOOKUP($C34,工时汇总!$B$2:$AH$2673,30,0)&gt;=8,5,IF(VLOOKUP($C34,工时汇总!$B$2:$AH$2673,30,0)&lt;8,0))))</f>
        <v>0</v>
      </c>
      <c r="AG34" s="24">
        <f ca="1">IF(VLOOKUP($C34,工时汇总!$B$2:$AH$2673,31,0)&gt;15,15,IF(VLOOKUP($C34,工时汇总!$B$2:$AH$2673,31,0)&gt;10,10,IF(VLOOKUP($C34,工时汇总!$B$2:$AH$2673,31,0)&gt;=8,5,IF(VLOOKUP($C34,工时汇总!$B$2:$AH$2673,31,0)&lt;8,0))))</f>
        <v>10</v>
      </c>
      <c r="AH34" s="24">
        <f ca="1">IF(VLOOKUP($C34,工时汇总!$B$2:$AH$2673,32,0)&gt;15,15,IF(VLOOKUP($C34,工时汇总!$B$2:$AH$2673,32,0)&gt;10,10,IF(VLOOKUP($C34,工时汇总!$B$2:$AH$2673,32,0)&gt;=8,5,IF(VLOOKUP($C34,工时汇总!$B$2:$AH$2673,32,0)&lt;8,0))))</f>
        <v>10</v>
      </c>
      <c r="AI34" s="24">
        <f ca="1">IF(VLOOKUP($C34,工时汇总!$B$2:$AH$2673,33,0)&gt;15,15,IF(VLOOKUP($C34,工时汇总!$B$2:$AH$2673,33,0)&gt;10,10,IF(VLOOKUP($C34,工时汇总!$B$2:$AH$2673,33,0)&gt;=8,5,IF(VLOOKUP($C34,工时汇总!$B$2:$AH$2673,33,0)&lt;8,0))))</f>
        <v>10</v>
      </c>
    </row>
    <row r="35" spans="1:35" ht="19.5" customHeight="1" x14ac:dyDescent="0.3">
      <c r="A35" s="22" t="s">
        <v>404</v>
      </c>
      <c r="B35" s="127" t="s">
        <v>160</v>
      </c>
      <c r="C35" s="52" t="s">
        <v>125</v>
      </c>
      <c r="D35" s="23">
        <f ca="1">SUM(E35:AI35)</f>
        <v>285</v>
      </c>
      <c r="E35" s="24">
        <f ca="1">IF(VLOOKUP($C35,工时汇总!$B$2:$AH$2673,3,0)&gt;15,15,IF(VLOOKUP($C35,工时汇总!$B$2:$AH$2673,3,0)&gt;10,10,IF(VLOOKUP($C35,工时汇总!$B$2:$AH$2673,3,0)&gt;=8,5,IF(VLOOKUP($C35,工时汇总!$B$2:$AH$2673,3,0)&lt;8,0))))</f>
        <v>0</v>
      </c>
      <c r="F35" s="24">
        <f ca="1">IF(VLOOKUP($C35,工时汇总!$B$2:$AH$2673,4,0)&gt;15,15,IF(VLOOKUP($C35,工时汇总!$B$2:$AH$2673,4,0)&gt;10,10,IF(VLOOKUP($C35,工时汇总!$B$2:$AH$2673,4,0)&gt;=8,5,IF(VLOOKUP($C35,工时汇总!$B$2:$AH$2673,4,0)&lt;8,0))))</f>
        <v>10</v>
      </c>
      <c r="G35" s="24">
        <f ca="1">IF(VLOOKUP($C35,工时汇总!$B$2:$AH$2673,5,0)&gt;15,15,IF(VLOOKUP($C35,工时汇总!$B$2:$AH$2673,5,0)&gt;10,10,IF(VLOOKUP($C35,工时汇总!$B$2:$AH$2673,5,0)&gt;=8,5,IF(VLOOKUP($C35,工时汇总!$B$2:$AH$2673,5,0)&lt;8,0))))</f>
        <v>10</v>
      </c>
      <c r="H35" s="24">
        <f ca="1">IF(VLOOKUP($C35,工时汇总!$B$2:$AH$2673,6,0)&gt;15,15,IF(VLOOKUP($C35,工时汇总!$B$2:$AH$2673,6,0)&gt;10,10,IF(VLOOKUP($C35,工时汇总!$B$2:$AH$2673,6,0)&gt;=8,5,IF(VLOOKUP($C35,工时汇总!$B$2:$AH$2673,6,0)&lt;8,0))))</f>
        <v>10</v>
      </c>
      <c r="I35" s="24">
        <f ca="1">IF(VLOOKUP($C35,工时汇总!$B$2:$AH$2673,7,0)&gt;15,15,IF(VLOOKUP($C35,工时汇总!$B$2:$AH$2673,7,0)&gt;10,10,IF(VLOOKUP($C35,工时汇总!$B$2:$AH$2673,7,0)&gt;=8,5,IF(VLOOKUP($C35,工时汇总!$B$2:$AH$2673,7,0)&lt;8,0))))</f>
        <v>10</v>
      </c>
      <c r="J35" s="24">
        <f ca="1">IF(VLOOKUP($C35,工时汇总!$B$2:$AH$2673,8,0)&gt;15,15,IF(VLOOKUP($C35,工时汇总!$B$2:$AH$2673,8,0)&gt;10,10,IF(VLOOKUP($C35,工时汇总!$B$2:$AH$2673,8,0)&gt;=8,5,IF(VLOOKUP($C35,工时汇总!$B$2:$AH$2673,8,0)&lt;8,0))))</f>
        <v>10</v>
      </c>
      <c r="K35" s="24">
        <f ca="1">IF(VLOOKUP($C35,工时汇总!$B$2:$AH$2673,9,0)&gt;15,15,IF(VLOOKUP($C35,工时汇总!$B$2:$AH$2673,9,0)&gt;10,10,IF(VLOOKUP($C35,工时汇总!$B$2:$AH$2673,9,0)&gt;=8,5,IF(VLOOKUP($C35,工时汇总!$B$2:$AH$2673,9,0)&lt;8,0))))</f>
        <v>5</v>
      </c>
      <c r="L35" s="24">
        <f ca="1">IF(VLOOKUP($C35,工时汇总!$B$2:$AH$2673,10,0)&gt;15,15,IF(VLOOKUP($C35,工时汇总!$B$2:$AH$2673,10,0)&gt;10,10,IF(VLOOKUP($C35,工时汇总!$B$2:$AH$2673,10,0)&gt;=8,5,IF(VLOOKUP($C35,工时汇总!$B$2:$AH$2673,10,0)&lt;8,0))))</f>
        <v>10</v>
      </c>
      <c r="M35" s="24">
        <f ca="1">IF(VLOOKUP($C35,工时汇总!$B$2:$AH$2673,11,0)&gt;15,15,IF(VLOOKUP($C35,工时汇总!$B$2:$AH$2673,11,0)&gt;10,10,IF(VLOOKUP($C35,工时汇总!$B$2:$AH$2673,11,0)&gt;=8,5,IF(VLOOKUP($C35,工时汇总!$B$2:$AH$2673,11,0)&lt;8,0))))</f>
        <v>10</v>
      </c>
      <c r="N35" s="24">
        <f ca="1">IF(VLOOKUP($C35,工时汇总!$B$2:$AH$2673,12,0)&gt;15,15,IF(VLOOKUP($C35,工时汇总!$B$2:$AH$2673,12,0)&gt;10,10,IF(VLOOKUP($C35,工时汇总!$B$2:$AH$2673,12,0)&gt;=8,5,IF(VLOOKUP($C35,工时汇总!$B$2:$AH$2673,12,0)&lt;8,0))))</f>
        <v>10</v>
      </c>
      <c r="O35" s="24">
        <f ca="1">IF(VLOOKUP($C35,工时汇总!$B$2:$AH$2673,13,0)&gt;15,15,IF(VLOOKUP($C35,工时汇总!$B$2:$AH$2673,13,0)&gt;10,10,IF(VLOOKUP($C35,工时汇总!$B$2:$AH$2673,13,0)&gt;=8,5,IF(VLOOKUP($C35,工时汇总!$B$2:$AH$2673,13,0)&lt;8,0))))</f>
        <v>10</v>
      </c>
      <c r="P35" s="24">
        <f ca="1">IF(VLOOKUP($C35,工时汇总!$B$2:$AH$2673,14,0)&gt;15,15,IF(VLOOKUP($C35,工时汇总!$B$2:$AH$2673,14,0)&gt;10,10,IF(VLOOKUP($C35,工时汇总!$B$2:$AH$2673,14,0)&gt;=8,5,IF(VLOOKUP($C35,工时汇总!$B$2:$AH$2673,14,0)&lt;8,0))))</f>
        <v>10</v>
      </c>
      <c r="Q35" s="24">
        <f ca="1">IF(VLOOKUP($C35,工时汇总!$B$2:$AH$2673,15,0)&gt;15,15,IF(VLOOKUP($C35,工时汇总!$B$2:$AH$2673,15,0)&gt;10,10,IF(VLOOKUP($C35,工时汇总!$B$2:$AH$2673,15,0)&gt;=8,5,IF(VLOOKUP($C35,工时汇总!$B$2:$AH$2673,15,0)&lt;8,0))))</f>
        <v>10</v>
      </c>
      <c r="R35" s="24">
        <f ca="1">IF(VLOOKUP($C35,工时汇总!$B$2:$AH$2673,16,0)&gt;15,15,IF(VLOOKUP($C35,工时汇总!$B$2:$AH$2673,16,0)&gt;10,10,IF(VLOOKUP($C35,工时汇总!$B$2:$AH$2673,16,0)&gt;=8,5,IF(VLOOKUP($C35,工时汇总!$B$2:$AH$2673,16,0)&lt;8,0))))</f>
        <v>5</v>
      </c>
      <c r="S35" s="24">
        <f ca="1">IF(VLOOKUP($C35,工时汇总!$B$2:$AH$2673,17,0)&gt;15,15,IF(VLOOKUP($C35,工时汇总!$B$2:$AH$2673,17,0)&gt;10,10,IF(VLOOKUP($C35,工时汇总!$B$2:$AH$2673,17,0)&gt;=8,5,IF(VLOOKUP($C35,工时汇总!$B$2:$AH$2673,17,0)&lt;8,0))))</f>
        <v>10</v>
      </c>
      <c r="T35" s="24">
        <f ca="1">IF(VLOOKUP($C35,工时汇总!$B$2:$AH$2673,18,0)&gt;15,15,IF(VLOOKUP($C35,工时汇总!$B$2:$AH$2673,18,0)&gt;10,10,IF(VLOOKUP($C35,工时汇总!$B$2:$AH$2673,18,0)&gt;=8,5,IF(VLOOKUP($C35,工时汇总!$B$2:$AH$2673,18,0)&lt;8,0))))</f>
        <v>10</v>
      </c>
      <c r="U35" s="24">
        <f ca="1">IF(VLOOKUP($C35,工时汇总!$B$2:$AH$2673,19,0)&gt;15,15,IF(VLOOKUP($C35,工时汇总!$B$2:$AH$2673,19,0)&gt;10,10,IF(VLOOKUP($C35,工时汇总!$B$2:$AH$2673,19,0)&gt;=8,5,IF(VLOOKUP($C35,工时汇总!$B$2:$AH$2673,19,0)&lt;8,0))))</f>
        <v>10</v>
      </c>
      <c r="V35" s="24">
        <f ca="1">IF(VLOOKUP($C35,工时汇总!$B$2:$AH$2673,20,0)&gt;15,15,IF(VLOOKUP($C35,工时汇总!$B$2:$AH$2673,20,0)&gt;10,10,IF(VLOOKUP($C35,工时汇总!$B$2:$AH$2673,20,0)&gt;=8,5,IF(VLOOKUP($C35,工时汇总!$B$2:$AH$2673,20,0)&lt;8,0))))</f>
        <v>10</v>
      </c>
      <c r="W35" s="24">
        <f ca="1">IF(VLOOKUP($C35,工时汇总!$B$2:$AH$2673,21,0)&gt;15,15,IF(VLOOKUP($C35,工时汇总!$B$2:$AH$2673,21,0)&gt;10,10,IF(VLOOKUP($C35,工时汇总!$B$2:$AH$2673,21,0)&gt;=8,5,IF(VLOOKUP($C35,工时汇总!$B$2:$AH$2673,21,0)&lt;8,0))))</f>
        <v>10</v>
      </c>
      <c r="X35" s="24">
        <f ca="1">IF(VLOOKUP($C35,工时汇总!$B$2:$AH$2673,22,0)&gt;15,15,IF(VLOOKUP($C35,工时汇总!$B$2:$AH$2673,22,0)&gt;10,10,IF(VLOOKUP($C35,工时汇总!$B$2:$AH$2673,22,0)&gt;=8,5,IF(VLOOKUP($C35,工时汇总!$B$2:$AH$2673,22,0)&lt;8,0))))</f>
        <v>10</v>
      </c>
      <c r="Y35" s="24">
        <f ca="1">IF(VLOOKUP($C35,工时汇总!$B$2:$AH$2673,23,0)&gt;15,15,IF(VLOOKUP($C35,工时汇总!$B$2:$AH$2673,23,0)&gt;10,10,IF(VLOOKUP($C35,工时汇总!$B$2:$AH$2673,23,0)&gt;=8,5,IF(VLOOKUP($C35,工时汇总!$B$2:$AH$2673,23,0)&lt;8,0))))</f>
        <v>10</v>
      </c>
      <c r="Z35" s="24">
        <f ca="1">IF(VLOOKUP($C35,工时汇总!$B$2:$AH$2673,24,0)&gt;15,15,IF(VLOOKUP($C35,工时汇总!$B$2:$AH$2673,24,0)&gt;10,10,IF(VLOOKUP($C35,工时汇总!$B$2:$AH$2673,24,0)&gt;=8,5,IF(VLOOKUP($C35,工时汇总!$B$2:$AH$2673,24,0)&lt;8,0))))</f>
        <v>10</v>
      </c>
      <c r="AA35" s="24">
        <f ca="1">IF(VLOOKUP($C35,工时汇总!$B$2:$AH$2673,25,0)&gt;15,15,IF(VLOOKUP($C35,工时汇总!$B$2:$AH$2673,25,0)&gt;10,10,IF(VLOOKUP($C35,工时汇总!$B$2:$AH$2673,25,0)&gt;=8,5,IF(VLOOKUP($C35,工时汇总!$B$2:$AH$2673,25,0)&lt;8,0))))</f>
        <v>10</v>
      </c>
      <c r="AB35" s="24">
        <f ca="1">IF(VLOOKUP($C35,工时汇总!$B$2:$AH$2673,26,0)&gt;15,15,IF(VLOOKUP($C35,工时汇总!$B$2:$AH$2673,26,0)&gt;10,10,IF(VLOOKUP($C35,工时汇总!$B$2:$AH$2673,26,0)&gt;=8,5,IF(VLOOKUP($C35,工时汇总!$B$2:$AH$2673,26,0)&lt;8,0))))</f>
        <v>10</v>
      </c>
      <c r="AC35" s="24">
        <f ca="1">IF(VLOOKUP($C35,工时汇总!$B$2:$AH$2673,27,0)&gt;15,15,IF(VLOOKUP($C35,工时汇总!$B$2:$AH$2673,27,0)&gt;10,10,IF(VLOOKUP($C35,工时汇总!$B$2:$AH$2673,27,0)&gt;=8,5,IF(VLOOKUP($C35,工时汇总!$B$2:$AH$2673,27,0)&lt;8,0))))</f>
        <v>10</v>
      </c>
      <c r="AD35" s="24">
        <f ca="1">IF(VLOOKUP($C35,工时汇总!$B$2:$AH$2673,28,0)&gt;15,15,IF(VLOOKUP($C35,工时汇总!$B$2:$AH$2673,28,0)&gt;10,10,IF(VLOOKUP($C35,工时汇总!$B$2:$AH$2673,28,0)&gt;=8,5,IF(VLOOKUP($C35,工时汇总!$B$2:$AH$2673,28,0)&lt;8,0))))</f>
        <v>10</v>
      </c>
      <c r="AE35" s="24">
        <f ca="1">IF(VLOOKUP($C35,工时汇总!$B$2:$AH$2673,29,0)&gt;15,15,IF(VLOOKUP($C35,工时汇总!$B$2:$AH$2673,29,0)&gt;10,10,IF(VLOOKUP($C35,工时汇总!$B$2:$AH$2673,29,0)&gt;=8,5,IF(VLOOKUP($C35,工时汇总!$B$2:$AH$2673,29,0)&lt;8,0))))</f>
        <v>10</v>
      </c>
      <c r="AF35" s="24">
        <f ca="1">IF(VLOOKUP($C35,工时汇总!$B$2:$AH$2673,30,0)&gt;15,15,IF(VLOOKUP($C35,工时汇总!$B$2:$AH$2673,30,0)&gt;10,10,IF(VLOOKUP($C35,工时汇总!$B$2:$AH$2673,30,0)&gt;=8,5,IF(VLOOKUP($C35,工时汇总!$B$2:$AH$2673,30,0)&lt;8,0))))</f>
        <v>5</v>
      </c>
      <c r="AG35" s="24">
        <f ca="1">IF(VLOOKUP($C35,工时汇总!$B$2:$AH$2673,31,0)&gt;15,15,IF(VLOOKUP($C35,工时汇总!$B$2:$AH$2673,31,0)&gt;10,10,IF(VLOOKUP($C35,工时汇总!$B$2:$AH$2673,31,0)&gt;=8,5,IF(VLOOKUP($C35,工时汇总!$B$2:$AH$2673,31,0)&lt;8,0))))</f>
        <v>10</v>
      </c>
      <c r="AH35" s="24">
        <f ca="1">IF(VLOOKUP($C35,工时汇总!$B$2:$AH$2673,32,0)&gt;15,15,IF(VLOOKUP($C35,工时汇总!$B$2:$AH$2673,32,0)&gt;10,10,IF(VLOOKUP($C35,工时汇总!$B$2:$AH$2673,32,0)&gt;=8,5,IF(VLOOKUP($C35,工时汇总!$B$2:$AH$2673,32,0)&lt;8,0))))</f>
        <v>10</v>
      </c>
      <c r="AI35" s="24">
        <f ca="1">IF(VLOOKUP($C35,工时汇总!$B$2:$AH$2673,33,0)&gt;15,15,IF(VLOOKUP($C35,工时汇总!$B$2:$AH$2673,33,0)&gt;10,10,IF(VLOOKUP($C35,工时汇总!$B$2:$AH$2673,33,0)&gt;=8,5,IF(VLOOKUP($C35,工时汇总!$B$2:$AH$2673,33,0)&lt;8,0))))</f>
        <v>10</v>
      </c>
    </row>
    <row r="36" spans="1:35" ht="19.5" customHeight="1" x14ac:dyDescent="0.3">
      <c r="A36" s="22" t="s">
        <v>404</v>
      </c>
      <c r="B36" s="127" t="s">
        <v>153</v>
      </c>
      <c r="C36" s="52" t="s">
        <v>152</v>
      </c>
      <c r="D36" s="23">
        <f t="shared" ca="1" si="5"/>
        <v>60</v>
      </c>
      <c r="E36" s="24">
        <f ca="1">IF(VLOOKUP($C36,工时汇总!$B$2:$AH$2673,3,0)&gt;15,15,IF(VLOOKUP($C36,工时汇总!$B$2:$AH$2673,3,0)&gt;10,10,IF(VLOOKUP($C36,工时汇总!$B$2:$AH$2673,3,0)&gt;=8,5,IF(VLOOKUP($C36,工时汇总!$B$2:$AH$2673,3,0)&lt;8,0))))</f>
        <v>0</v>
      </c>
      <c r="F36" s="24">
        <f ca="1">IF(VLOOKUP($C36,工时汇总!$B$2:$AH$2673,4,0)&gt;15,15,IF(VLOOKUP($C36,工时汇总!$B$2:$AH$2673,4,0)&gt;10,10,IF(VLOOKUP($C36,工时汇总!$B$2:$AH$2673,4,0)&gt;=8,5,IF(VLOOKUP($C36,工时汇总!$B$2:$AH$2673,4,0)&lt;8,0))))</f>
        <v>10</v>
      </c>
      <c r="G36" s="24">
        <f ca="1">IF(VLOOKUP($C36,工时汇总!$B$2:$AH$2673,5,0)&gt;15,15,IF(VLOOKUP($C36,工时汇总!$B$2:$AH$2673,5,0)&gt;10,10,IF(VLOOKUP($C36,工时汇总!$B$2:$AH$2673,5,0)&gt;=8,5,IF(VLOOKUP($C36,工时汇总!$B$2:$AH$2673,5,0)&lt;8,0))))</f>
        <v>10</v>
      </c>
      <c r="H36" s="24">
        <f ca="1">IF(VLOOKUP($C36,工时汇总!$B$2:$AH$2673,6,0)&gt;15,15,IF(VLOOKUP($C36,工时汇总!$B$2:$AH$2673,6,0)&gt;10,10,IF(VLOOKUP($C36,工时汇总!$B$2:$AH$2673,6,0)&gt;=8,5,IF(VLOOKUP($C36,工时汇总!$B$2:$AH$2673,6,0)&lt;8,0))))</f>
        <v>10</v>
      </c>
      <c r="I36" s="24">
        <f ca="1">IF(VLOOKUP($C36,工时汇总!$B$2:$AH$2673,7,0)&gt;15,15,IF(VLOOKUP($C36,工时汇总!$B$2:$AH$2673,7,0)&gt;10,10,IF(VLOOKUP($C36,工时汇总!$B$2:$AH$2673,7,0)&gt;=8,5,IF(VLOOKUP($C36,工时汇总!$B$2:$AH$2673,7,0)&lt;8,0))))</f>
        <v>10</v>
      </c>
      <c r="J36" s="24">
        <f ca="1">IF(VLOOKUP($C36,工时汇总!$B$2:$AH$2673,8,0)&gt;15,15,IF(VLOOKUP($C36,工时汇总!$B$2:$AH$2673,8,0)&gt;10,10,IF(VLOOKUP($C36,工时汇总!$B$2:$AH$2673,8,0)&gt;=8,5,IF(VLOOKUP($C36,工时汇总!$B$2:$AH$2673,8,0)&lt;8,0))))</f>
        <v>0</v>
      </c>
      <c r="K36" s="24">
        <f ca="1">IF(VLOOKUP($C36,工时汇总!$B$2:$AH$2673,9,0)&gt;15,15,IF(VLOOKUP($C36,工时汇总!$B$2:$AH$2673,9,0)&gt;10,10,IF(VLOOKUP($C36,工时汇总!$B$2:$AH$2673,9,0)&gt;=8,5,IF(VLOOKUP($C36,工时汇总!$B$2:$AH$2673,9,0)&lt;8,0))))</f>
        <v>0</v>
      </c>
      <c r="L36" s="24">
        <f ca="1">IF(VLOOKUP($C36,工时汇总!$B$2:$AH$2673,10,0)&gt;15,15,IF(VLOOKUP($C36,工时汇总!$B$2:$AH$2673,10,0)&gt;10,10,IF(VLOOKUP($C36,工时汇总!$B$2:$AH$2673,10,0)&gt;=8,5,IF(VLOOKUP($C36,工时汇总!$B$2:$AH$2673,10,0)&lt;8,0))))</f>
        <v>0</v>
      </c>
      <c r="M36" s="24">
        <f ca="1">IF(VLOOKUP($C36,工时汇总!$B$2:$AH$2673,11,0)&gt;15,15,IF(VLOOKUP($C36,工时汇总!$B$2:$AH$2673,11,0)&gt;10,10,IF(VLOOKUP($C36,工时汇总!$B$2:$AH$2673,11,0)&gt;=8,5,IF(VLOOKUP($C36,工时汇总!$B$2:$AH$2673,11,0)&lt;8,0))))</f>
        <v>0</v>
      </c>
      <c r="N36" s="24">
        <f ca="1">IF(VLOOKUP($C36,工时汇总!$B$2:$AH$2673,12,0)&gt;15,15,IF(VLOOKUP($C36,工时汇总!$B$2:$AH$2673,12,0)&gt;10,10,IF(VLOOKUP($C36,工时汇总!$B$2:$AH$2673,12,0)&gt;=8,5,IF(VLOOKUP($C36,工时汇总!$B$2:$AH$2673,12,0)&lt;8,0))))</f>
        <v>0</v>
      </c>
      <c r="O36" s="24">
        <f ca="1">IF(VLOOKUP($C36,工时汇总!$B$2:$AH$2673,13,0)&gt;15,15,IF(VLOOKUP($C36,工时汇总!$B$2:$AH$2673,13,0)&gt;10,10,IF(VLOOKUP($C36,工时汇总!$B$2:$AH$2673,13,0)&gt;=8,5,IF(VLOOKUP($C36,工时汇总!$B$2:$AH$2673,13,0)&lt;8,0))))</f>
        <v>0</v>
      </c>
      <c r="P36" s="24">
        <f ca="1">IF(VLOOKUP($C36,工时汇总!$B$2:$AH$2673,14,0)&gt;15,15,IF(VLOOKUP($C36,工时汇总!$B$2:$AH$2673,14,0)&gt;10,10,IF(VLOOKUP($C36,工时汇总!$B$2:$AH$2673,14,0)&gt;=8,5,IF(VLOOKUP($C36,工时汇总!$B$2:$AH$2673,14,0)&lt;8,0))))</f>
        <v>0</v>
      </c>
      <c r="Q36" s="24">
        <f ca="1">IF(VLOOKUP($C36,工时汇总!$B$2:$AH$2673,15,0)&gt;15,15,IF(VLOOKUP($C36,工时汇总!$B$2:$AH$2673,15,0)&gt;10,10,IF(VLOOKUP($C36,工时汇总!$B$2:$AH$2673,15,0)&gt;=8,5,IF(VLOOKUP($C36,工时汇总!$B$2:$AH$2673,15,0)&lt;8,0))))</f>
        <v>0</v>
      </c>
      <c r="R36" s="24">
        <f ca="1">IF(VLOOKUP($C36,工时汇总!$B$2:$AH$2673,16,0)&gt;15,15,IF(VLOOKUP($C36,工时汇总!$B$2:$AH$2673,16,0)&gt;10,10,IF(VLOOKUP($C36,工时汇总!$B$2:$AH$2673,16,0)&gt;=8,5,IF(VLOOKUP($C36,工时汇总!$B$2:$AH$2673,16,0)&lt;8,0))))</f>
        <v>0</v>
      </c>
      <c r="S36" s="24">
        <f ca="1">IF(VLOOKUP($C36,工时汇总!$B$2:$AH$2673,17,0)&gt;15,15,IF(VLOOKUP($C36,工时汇总!$B$2:$AH$2673,17,0)&gt;10,10,IF(VLOOKUP($C36,工时汇总!$B$2:$AH$2673,17,0)&gt;=8,5,IF(VLOOKUP($C36,工时汇总!$B$2:$AH$2673,17,0)&lt;8,0))))</f>
        <v>0</v>
      </c>
      <c r="T36" s="24">
        <f ca="1">IF(VLOOKUP($C36,工时汇总!$B$2:$AH$2673,18,0)&gt;15,15,IF(VLOOKUP($C36,工时汇总!$B$2:$AH$2673,18,0)&gt;10,10,IF(VLOOKUP($C36,工时汇总!$B$2:$AH$2673,18,0)&gt;=8,5,IF(VLOOKUP($C36,工时汇总!$B$2:$AH$2673,18,0)&lt;8,0))))</f>
        <v>0</v>
      </c>
      <c r="U36" s="24">
        <f ca="1">IF(VLOOKUP($C36,工时汇总!$B$2:$AH$2673,19,0)&gt;15,15,IF(VLOOKUP($C36,工时汇总!$B$2:$AH$2673,19,0)&gt;10,10,IF(VLOOKUP($C36,工时汇总!$B$2:$AH$2673,19,0)&gt;=8,5,IF(VLOOKUP($C36,工时汇总!$B$2:$AH$2673,19,0)&lt;8,0))))</f>
        <v>0</v>
      </c>
      <c r="V36" s="24">
        <f ca="1">IF(VLOOKUP($C36,工时汇总!$B$2:$AH$2673,20,0)&gt;15,15,IF(VLOOKUP($C36,工时汇总!$B$2:$AH$2673,20,0)&gt;10,10,IF(VLOOKUP($C36,工时汇总!$B$2:$AH$2673,20,0)&gt;=8,5,IF(VLOOKUP($C36,工时汇总!$B$2:$AH$2673,20,0)&lt;8,0))))</f>
        <v>0</v>
      </c>
      <c r="W36" s="24">
        <f ca="1">IF(VLOOKUP($C36,工时汇总!$B$2:$AH$2673,21,0)&gt;15,15,IF(VLOOKUP($C36,工时汇总!$B$2:$AH$2673,21,0)&gt;10,10,IF(VLOOKUP($C36,工时汇总!$B$2:$AH$2673,21,0)&gt;=8,5,IF(VLOOKUP($C36,工时汇总!$B$2:$AH$2673,21,0)&lt;8,0))))</f>
        <v>0</v>
      </c>
      <c r="X36" s="24">
        <f ca="1">IF(VLOOKUP($C36,工时汇总!$B$2:$AH$2673,22,0)&gt;15,15,IF(VLOOKUP($C36,工时汇总!$B$2:$AH$2673,22,0)&gt;10,10,IF(VLOOKUP($C36,工时汇总!$B$2:$AH$2673,22,0)&gt;=8,5,IF(VLOOKUP($C36,工时汇总!$B$2:$AH$2673,22,0)&lt;8,0))))</f>
        <v>0</v>
      </c>
      <c r="Y36" s="24">
        <f ca="1">IF(VLOOKUP($C36,工时汇总!$B$2:$AH$2673,23,0)&gt;15,15,IF(VLOOKUP($C36,工时汇总!$B$2:$AH$2673,23,0)&gt;10,10,IF(VLOOKUP($C36,工时汇总!$B$2:$AH$2673,23,0)&gt;=8,5,IF(VLOOKUP($C36,工时汇总!$B$2:$AH$2673,23,0)&lt;8,0))))</f>
        <v>0</v>
      </c>
      <c r="Z36" s="24">
        <f ca="1">IF(VLOOKUP($C36,工时汇总!$B$2:$AH$2673,24,0)&gt;15,15,IF(VLOOKUP($C36,工时汇总!$B$2:$AH$2673,24,0)&gt;10,10,IF(VLOOKUP($C36,工时汇总!$B$2:$AH$2673,24,0)&gt;=8,5,IF(VLOOKUP($C36,工时汇总!$B$2:$AH$2673,24,0)&lt;8,0))))</f>
        <v>0</v>
      </c>
      <c r="AA36" s="24">
        <f ca="1">IF(VLOOKUP($C36,工时汇总!$B$2:$AH$2673,25,0)&gt;15,15,IF(VLOOKUP($C36,工时汇总!$B$2:$AH$2673,25,0)&gt;10,10,IF(VLOOKUP($C36,工时汇总!$B$2:$AH$2673,25,0)&gt;=8,5,IF(VLOOKUP($C36,工时汇总!$B$2:$AH$2673,25,0)&lt;8,0))))</f>
        <v>0</v>
      </c>
      <c r="AB36" s="24">
        <f ca="1">IF(VLOOKUP($C36,工时汇总!$B$2:$AH$2673,26,0)&gt;15,15,IF(VLOOKUP($C36,工时汇总!$B$2:$AH$2673,26,0)&gt;10,10,IF(VLOOKUP($C36,工时汇总!$B$2:$AH$2673,26,0)&gt;=8,5,IF(VLOOKUP($C36,工时汇总!$B$2:$AH$2673,26,0)&lt;8,0))))</f>
        <v>0</v>
      </c>
      <c r="AC36" s="24">
        <f ca="1">IF(VLOOKUP($C36,工时汇总!$B$2:$AH$2673,27,0)&gt;15,15,IF(VLOOKUP($C36,工时汇总!$B$2:$AH$2673,27,0)&gt;10,10,IF(VLOOKUP($C36,工时汇总!$B$2:$AH$2673,27,0)&gt;=8,5,IF(VLOOKUP($C36,工时汇总!$B$2:$AH$2673,27,0)&lt;8,0))))</f>
        <v>0</v>
      </c>
      <c r="AD36" s="24">
        <f ca="1">IF(VLOOKUP($C36,工时汇总!$B$2:$AH$2673,28,0)&gt;15,15,IF(VLOOKUP($C36,工时汇总!$B$2:$AH$2673,28,0)&gt;10,10,IF(VLOOKUP($C36,工时汇总!$B$2:$AH$2673,28,0)&gt;=8,5,IF(VLOOKUP($C36,工时汇总!$B$2:$AH$2673,28,0)&lt;8,0))))</f>
        <v>0</v>
      </c>
      <c r="AE36" s="24">
        <f ca="1">IF(VLOOKUP($C36,工时汇总!$B$2:$AH$2673,29,0)&gt;15,15,IF(VLOOKUP($C36,工时汇总!$B$2:$AH$2673,29,0)&gt;10,10,IF(VLOOKUP($C36,工时汇总!$B$2:$AH$2673,29,0)&gt;=8,5,IF(VLOOKUP($C36,工时汇总!$B$2:$AH$2673,29,0)&lt;8,0))))</f>
        <v>0</v>
      </c>
      <c r="AF36" s="24">
        <f ca="1">IF(VLOOKUP($C36,工时汇总!$B$2:$AH$2673,30,0)&gt;15,15,IF(VLOOKUP($C36,工时汇总!$B$2:$AH$2673,30,0)&gt;10,10,IF(VLOOKUP($C36,工时汇总!$B$2:$AH$2673,30,0)&gt;=8,5,IF(VLOOKUP($C36,工时汇总!$B$2:$AH$2673,30,0)&lt;8,0))))</f>
        <v>0</v>
      </c>
      <c r="AG36" s="24">
        <f ca="1">IF(VLOOKUP($C36,工时汇总!$B$2:$AH$2673,31,0)&gt;15,15,IF(VLOOKUP($C36,工时汇总!$B$2:$AH$2673,31,0)&gt;10,10,IF(VLOOKUP($C36,工时汇总!$B$2:$AH$2673,31,0)&gt;=8,5,IF(VLOOKUP($C36,工时汇总!$B$2:$AH$2673,31,0)&lt;8,0))))</f>
        <v>5</v>
      </c>
      <c r="AH36" s="24">
        <f ca="1">IF(VLOOKUP($C36,工时汇总!$B$2:$AH$2673,32,0)&gt;15,15,IF(VLOOKUP($C36,工时汇总!$B$2:$AH$2673,32,0)&gt;10,10,IF(VLOOKUP($C36,工时汇总!$B$2:$AH$2673,32,0)&gt;=8,5,IF(VLOOKUP($C36,工时汇总!$B$2:$AH$2673,32,0)&lt;8,0))))</f>
        <v>10</v>
      </c>
      <c r="AI36" s="24">
        <f ca="1">IF(VLOOKUP($C36,工时汇总!$B$2:$AH$2673,33,0)&gt;15,15,IF(VLOOKUP($C36,工时汇总!$B$2:$AH$2673,33,0)&gt;10,10,IF(VLOOKUP($C36,工时汇总!$B$2:$AH$2673,33,0)&gt;=8,5,IF(VLOOKUP($C36,工时汇总!$B$2:$AH$2673,33,0)&lt;8,0))))</f>
        <v>5</v>
      </c>
    </row>
    <row r="37" spans="1:35" ht="19.5" customHeight="1" x14ac:dyDescent="0.3">
      <c r="A37" s="22" t="s">
        <v>404</v>
      </c>
      <c r="B37" s="127" t="s">
        <v>169</v>
      </c>
      <c r="C37" s="52" t="s">
        <v>99</v>
      </c>
      <c r="D37" s="23">
        <f t="shared" ca="1" si="5"/>
        <v>285</v>
      </c>
      <c r="E37" s="24">
        <f ca="1">IF(VLOOKUP($C37,工时汇总!$B$2:$AH$2673,3,0)&gt;15,15,IF(VLOOKUP($C37,工时汇总!$B$2:$AH$2673,3,0)&gt;10,10,IF(VLOOKUP($C37,工时汇总!$B$2:$AH$2673,3,0)&gt;=8,5,IF(VLOOKUP($C37,工时汇总!$B$2:$AH$2673,3,0)&lt;8,0))))</f>
        <v>0</v>
      </c>
      <c r="F37" s="24">
        <f ca="1">IF(VLOOKUP($C37,工时汇总!$B$2:$AH$2673,4,0)&gt;15,15,IF(VLOOKUP($C37,工时汇总!$B$2:$AH$2673,4,0)&gt;10,10,IF(VLOOKUP($C37,工时汇总!$B$2:$AH$2673,4,0)&gt;=8,5,IF(VLOOKUP($C37,工时汇总!$B$2:$AH$2673,4,0)&lt;8,0))))</f>
        <v>10</v>
      </c>
      <c r="G37" s="24">
        <f ca="1">IF(VLOOKUP($C37,工时汇总!$B$2:$AH$2673,5,0)&gt;15,15,IF(VLOOKUP($C37,工时汇总!$B$2:$AH$2673,5,0)&gt;10,10,IF(VLOOKUP($C37,工时汇总!$B$2:$AH$2673,5,0)&gt;=8,5,IF(VLOOKUP($C37,工时汇总!$B$2:$AH$2673,5,0)&lt;8,0))))</f>
        <v>10</v>
      </c>
      <c r="H37" s="24">
        <f ca="1">IF(VLOOKUP($C37,工时汇总!$B$2:$AH$2673,6,0)&gt;15,15,IF(VLOOKUP($C37,工时汇总!$B$2:$AH$2673,6,0)&gt;10,10,IF(VLOOKUP($C37,工时汇总!$B$2:$AH$2673,6,0)&gt;=8,5,IF(VLOOKUP($C37,工时汇总!$B$2:$AH$2673,6,0)&lt;8,0))))</f>
        <v>10</v>
      </c>
      <c r="I37" s="24">
        <f ca="1">IF(VLOOKUP($C37,工时汇总!$B$2:$AH$2673,7,0)&gt;15,15,IF(VLOOKUP($C37,工时汇总!$B$2:$AH$2673,7,0)&gt;10,10,IF(VLOOKUP($C37,工时汇总!$B$2:$AH$2673,7,0)&gt;=8,5,IF(VLOOKUP($C37,工时汇总!$B$2:$AH$2673,7,0)&lt;8,0))))</f>
        <v>10</v>
      </c>
      <c r="J37" s="24">
        <f ca="1">IF(VLOOKUP($C37,工时汇总!$B$2:$AH$2673,8,0)&gt;15,15,IF(VLOOKUP($C37,工时汇总!$B$2:$AH$2673,8,0)&gt;10,10,IF(VLOOKUP($C37,工时汇总!$B$2:$AH$2673,8,0)&gt;=8,5,IF(VLOOKUP($C37,工时汇总!$B$2:$AH$2673,8,0)&lt;8,0))))</f>
        <v>10</v>
      </c>
      <c r="K37" s="24">
        <f ca="1">IF(VLOOKUP($C37,工时汇总!$B$2:$AH$2673,9,0)&gt;15,15,IF(VLOOKUP($C37,工时汇总!$B$2:$AH$2673,9,0)&gt;10,10,IF(VLOOKUP($C37,工时汇总!$B$2:$AH$2673,9,0)&gt;=8,5,IF(VLOOKUP($C37,工时汇总!$B$2:$AH$2673,9,0)&lt;8,0))))</f>
        <v>10</v>
      </c>
      <c r="L37" s="24">
        <f ca="1">IF(VLOOKUP($C37,工时汇总!$B$2:$AH$2673,10,0)&gt;15,15,IF(VLOOKUP($C37,工时汇总!$B$2:$AH$2673,10,0)&gt;10,10,IF(VLOOKUP($C37,工时汇总!$B$2:$AH$2673,10,0)&gt;=8,5,IF(VLOOKUP($C37,工时汇总!$B$2:$AH$2673,10,0)&lt;8,0))))</f>
        <v>10</v>
      </c>
      <c r="M37" s="24">
        <f ca="1">IF(VLOOKUP($C37,工时汇总!$B$2:$AH$2673,11,0)&gt;15,15,IF(VLOOKUP($C37,工时汇总!$B$2:$AH$2673,11,0)&gt;10,10,IF(VLOOKUP($C37,工时汇总!$B$2:$AH$2673,11,0)&gt;=8,5,IF(VLOOKUP($C37,工时汇总!$B$2:$AH$2673,11,0)&lt;8,0))))</f>
        <v>10</v>
      </c>
      <c r="N37" s="24">
        <f ca="1">IF(VLOOKUP($C37,工时汇总!$B$2:$AH$2673,12,0)&gt;15,15,IF(VLOOKUP($C37,工时汇总!$B$2:$AH$2673,12,0)&gt;10,10,IF(VLOOKUP($C37,工时汇总!$B$2:$AH$2673,12,0)&gt;=8,5,IF(VLOOKUP($C37,工时汇总!$B$2:$AH$2673,12,0)&lt;8,0))))</f>
        <v>10</v>
      </c>
      <c r="O37" s="24">
        <f ca="1">IF(VLOOKUP($C37,工时汇总!$B$2:$AH$2673,13,0)&gt;15,15,IF(VLOOKUP($C37,工时汇总!$B$2:$AH$2673,13,0)&gt;10,10,IF(VLOOKUP($C37,工时汇总!$B$2:$AH$2673,13,0)&gt;=8,5,IF(VLOOKUP($C37,工时汇总!$B$2:$AH$2673,13,0)&lt;8,0))))</f>
        <v>10</v>
      </c>
      <c r="P37" s="24">
        <f ca="1">IF(VLOOKUP($C37,工时汇总!$B$2:$AH$2673,14,0)&gt;15,15,IF(VLOOKUP($C37,工时汇总!$B$2:$AH$2673,14,0)&gt;10,10,IF(VLOOKUP($C37,工时汇总!$B$2:$AH$2673,14,0)&gt;=8,5,IF(VLOOKUP($C37,工时汇总!$B$2:$AH$2673,14,0)&lt;8,0))))</f>
        <v>10</v>
      </c>
      <c r="Q37" s="24">
        <f ca="1">IF(VLOOKUP($C37,工时汇总!$B$2:$AH$2673,15,0)&gt;15,15,IF(VLOOKUP($C37,工时汇总!$B$2:$AH$2673,15,0)&gt;10,10,IF(VLOOKUP($C37,工时汇总!$B$2:$AH$2673,15,0)&gt;=8,5,IF(VLOOKUP($C37,工时汇总!$B$2:$AH$2673,15,0)&lt;8,0))))</f>
        <v>10</v>
      </c>
      <c r="R37" s="24">
        <f ca="1">IF(VLOOKUP($C37,工时汇总!$B$2:$AH$2673,16,0)&gt;15,15,IF(VLOOKUP($C37,工时汇总!$B$2:$AH$2673,16,0)&gt;10,10,IF(VLOOKUP($C37,工时汇总!$B$2:$AH$2673,16,0)&gt;=8,5,IF(VLOOKUP($C37,工时汇总!$B$2:$AH$2673,16,0)&lt;8,0))))</f>
        <v>5</v>
      </c>
      <c r="S37" s="24">
        <f ca="1">IF(VLOOKUP($C37,工时汇总!$B$2:$AH$2673,17,0)&gt;15,15,IF(VLOOKUP($C37,工时汇总!$B$2:$AH$2673,17,0)&gt;10,10,IF(VLOOKUP($C37,工时汇总!$B$2:$AH$2673,17,0)&gt;=8,5,IF(VLOOKUP($C37,工时汇总!$B$2:$AH$2673,17,0)&lt;8,0))))</f>
        <v>10</v>
      </c>
      <c r="T37" s="24">
        <f ca="1">IF(VLOOKUP($C37,工时汇总!$B$2:$AH$2673,18,0)&gt;15,15,IF(VLOOKUP($C37,工时汇总!$B$2:$AH$2673,18,0)&gt;10,10,IF(VLOOKUP($C37,工时汇总!$B$2:$AH$2673,18,0)&gt;=8,5,IF(VLOOKUP($C37,工时汇总!$B$2:$AH$2673,18,0)&lt;8,0))))</f>
        <v>10</v>
      </c>
      <c r="U37" s="24">
        <f ca="1">IF(VLOOKUP($C37,工时汇总!$B$2:$AH$2673,19,0)&gt;15,15,IF(VLOOKUP($C37,工时汇总!$B$2:$AH$2673,19,0)&gt;10,10,IF(VLOOKUP($C37,工时汇总!$B$2:$AH$2673,19,0)&gt;=8,5,IF(VLOOKUP($C37,工时汇总!$B$2:$AH$2673,19,0)&lt;8,0))))</f>
        <v>10</v>
      </c>
      <c r="V37" s="24">
        <f ca="1">IF(VLOOKUP($C37,工时汇总!$B$2:$AH$2673,20,0)&gt;15,15,IF(VLOOKUP($C37,工时汇总!$B$2:$AH$2673,20,0)&gt;10,10,IF(VLOOKUP($C37,工时汇总!$B$2:$AH$2673,20,0)&gt;=8,5,IF(VLOOKUP($C37,工时汇总!$B$2:$AH$2673,20,0)&lt;8,0))))</f>
        <v>10</v>
      </c>
      <c r="W37" s="24">
        <f ca="1">IF(VLOOKUP($C37,工时汇总!$B$2:$AH$2673,21,0)&gt;15,15,IF(VLOOKUP($C37,工时汇总!$B$2:$AH$2673,21,0)&gt;10,10,IF(VLOOKUP($C37,工时汇总!$B$2:$AH$2673,21,0)&gt;=8,5,IF(VLOOKUP($C37,工时汇总!$B$2:$AH$2673,21,0)&lt;8,0))))</f>
        <v>10</v>
      </c>
      <c r="X37" s="24">
        <f ca="1">IF(VLOOKUP($C37,工时汇总!$B$2:$AH$2673,22,0)&gt;15,15,IF(VLOOKUP($C37,工时汇总!$B$2:$AH$2673,22,0)&gt;10,10,IF(VLOOKUP($C37,工时汇总!$B$2:$AH$2673,22,0)&gt;=8,5,IF(VLOOKUP($C37,工时汇总!$B$2:$AH$2673,22,0)&lt;8,0))))</f>
        <v>10</v>
      </c>
      <c r="Y37" s="24">
        <f ca="1">IF(VLOOKUP($C37,工时汇总!$B$2:$AH$2673,23,0)&gt;15,15,IF(VLOOKUP($C37,工时汇总!$B$2:$AH$2673,23,0)&gt;10,10,IF(VLOOKUP($C37,工时汇总!$B$2:$AH$2673,23,0)&gt;=8,5,IF(VLOOKUP($C37,工时汇总!$B$2:$AH$2673,23,0)&lt;8,0))))</f>
        <v>10</v>
      </c>
      <c r="Z37" s="24">
        <f ca="1">IF(VLOOKUP($C37,工时汇总!$B$2:$AH$2673,24,0)&gt;15,15,IF(VLOOKUP($C37,工时汇总!$B$2:$AH$2673,24,0)&gt;10,10,IF(VLOOKUP($C37,工时汇总!$B$2:$AH$2673,24,0)&gt;=8,5,IF(VLOOKUP($C37,工时汇总!$B$2:$AH$2673,24,0)&lt;8,0))))</f>
        <v>10</v>
      </c>
      <c r="AA37" s="24">
        <f ca="1">IF(VLOOKUP($C37,工时汇总!$B$2:$AH$2673,25,0)&gt;15,15,IF(VLOOKUP($C37,工时汇总!$B$2:$AH$2673,25,0)&gt;10,10,IF(VLOOKUP($C37,工时汇总!$B$2:$AH$2673,25,0)&gt;=8,5,IF(VLOOKUP($C37,工时汇总!$B$2:$AH$2673,25,0)&lt;8,0))))</f>
        <v>10</v>
      </c>
      <c r="AB37" s="24">
        <f ca="1">IF(VLOOKUP($C37,工时汇总!$B$2:$AH$2673,26,0)&gt;15,15,IF(VLOOKUP($C37,工时汇总!$B$2:$AH$2673,26,0)&gt;10,10,IF(VLOOKUP($C37,工时汇总!$B$2:$AH$2673,26,0)&gt;=8,5,IF(VLOOKUP($C37,工时汇总!$B$2:$AH$2673,26,0)&lt;8,0))))</f>
        <v>10</v>
      </c>
      <c r="AC37" s="24">
        <f ca="1">IF(VLOOKUP($C37,工时汇总!$B$2:$AH$2673,27,0)&gt;15,15,IF(VLOOKUP($C37,工时汇总!$B$2:$AH$2673,27,0)&gt;10,10,IF(VLOOKUP($C37,工时汇总!$B$2:$AH$2673,27,0)&gt;=8,5,IF(VLOOKUP($C37,工时汇总!$B$2:$AH$2673,27,0)&lt;8,0))))</f>
        <v>10</v>
      </c>
      <c r="AD37" s="24">
        <f ca="1">IF(VLOOKUP($C37,工时汇总!$B$2:$AH$2673,28,0)&gt;15,15,IF(VLOOKUP($C37,工时汇总!$B$2:$AH$2673,28,0)&gt;10,10,IF(VLOOKUP($C37,工时汇总!$B$2:$AH$2673,28,0)&gt;=8,5,IF(VLOOKUP($C37,工时汇总!$B$2:$AH$2673,28,0)&lt;8,0))))</f>
        <v>10</v>
      </c>
      <c r="AE37" s="24">
        <f ca="1">IF(VLOOKUP($C37,工时汇总!$B$2:$AH$2673,29,0)&gt;15,15,IF(VLOOKUP($C37,工时汇总!$B$2:$AH$2673,29,0)&gt;10,10,IF(VLOOKUP($C37,工时汇总!$B$2:$AH$2673,29,0)&gt;=8,5,IF(VLOOKUP($C37,工时汇总!$B$2:$AH$2673,29,0)&lt;8,0))))</f>
        <v>10</v>
      </c>
      <c r="AF37" s="24">
        <f ca="1">IF(VLOOKUP($C37,工时汇总!$B$2:$AH$2673,30,0)&gt;15,15,IF(VLOOKUP($C37,工时汇总!$B$2:$AH$2673,30,0)&gt;10,10,IF(VLOOKUP($C37,工时汇总!$B$2:$AH$2673,30,0)&gt;=8,5,IF(VLOOKUP($C37,工时汇总!$B$2:$AH$2673,30,0)&lt;8,0))))</f>
        <v>0</v>
      </c>
      <c r="AG37" s="24">
        <f ca="1">IF(VLOOKUP($C37,工时汇总!$B$2:$AH$2673,31,0)&gt;15,15,IF(VLOOKUP($C37,工时汇总!$B$2:$AH$2673,31,0)&gt;10,10,IF(VLOOKUP($C37,工时汇总!$B$2:$AH$2673,31,0)&gt;=8,5,IF(VLOOKUP($C37,工时汇总!$B$2:$AH$2673,31,0)&lt;8,0))))</f>
        <v>10</v>
      </c>
      <c r="AH37" s="24">
        <f ca="1">IF(VLOOKUP($C37,工时汇总!$B$2:$AH$2673,32,0)&gt;15,15,IF(VLOOKUP($C37,工时汇总!$B$2:$AH$2673,32,0)&gt;10,10,IF(VLOOKUP($C37,工时汇总!$B$2:$AH$2673,32,0)&gt;=8,5,IF(VLOOKUP($C37,工时汇总!$B$2:$AH$2673,32,0)&lt;8,0))))</f>
        <v>10</v>
      </c>
      <c r="AI37" s="24">
        <f ca="1">IF(VLOOKUP($C37,工时汇总!$B$2:$AH$2673,33,0)&gt;15,15,IF(VLOOKUP($C37,工时汇总!$B$2:$AH$2673,33,0)&gt;10,10,IF(VLOOKUP($C37,工时汇总!$B$2:$AH$2673,33,0)&gt;=8,5,IF(VLOOKUP($C37,工时汇总!$B$2:$AH$2673,33,0)&lt;8,0))))</f>
        <v>10</v>
      </c>
    </row>
    <row r="38" spans="1:35" ht="19.5" customHeight="1" x14ac:dyDescent="0.3">
      <c r="A38" s="22" t="s">
        <v>404</v>
      </c>
      <c r="B38" s="127" t="s">
        <v>112</v>
      </c>
      <c r="C38" s="52" t="s">
        <v>154</v>
      </c>
      <c r="D38" s="23">
        <f t="shared" ca="1" si="5"/>
        <v>290</v>
      </c>
      <c r="E38" s="24">
        <f ca="1">IF(VLOOKUP($C38,工时汇总!$B$2:$AH$2673,3,0)&gt;15,15,IF(VLOOKUP($C38,工时汇总!$B$2:$AH$2673,3,0)&gt;10,10,IF(VLOOKUP($C38,工时汇总!$B$2:$AH$2673,3,0)&gt;=8,5,IF(VLOOKUP($C38,工时汇总!$B$2:$AH$2673,3,0)&lt;8,0))))</f>
        <v>0</v>
      </c>
      <c r="F38" s="24">
        <f ca="1">IF(VLOOKUP($C38,工时汇总!$B$2:$AH$2673,4,0)&gt;15,15,IF(VLOOKUP($C38,工时汇总!$B$2:$AH$2673,4,0)&gt;10,10,IF(VLOOKUP($C38,工时汇总!$B$2:$AH$2673,4,0)&gt;=8,5,IF(VLOOKUP($C38,工时汇总!$B$2:$AH$2673,4,0)&lt;8,0))))</f>
        <v>10</v>
      </c>
      <c r="G38" s="24">
        <f ca="1">IF(VLOOKUP($C38,工时汇总!$B$2:$AH$2673,5,0)&gt;15,15,IF(VLOOKUP($C38,工时汇总!$B$2:$AH$2673,5,0)&gt;10,10,IF(VLOOKUP($C38,工时汇总!$B$2:$AH$2673,5,0)&gt;=8,5,IF(VLOOKUP($C38,工时汇总!$B$2:$AH$2673,5,0)&lt;8,0))))</f>
        <v>10</v>
      </c>
      <c r="H38" s="24">
        <f ca="1">IF(VLOOKUP($C38,工时汇总!$B$2:$AH$2673,6,0)&gt;15,15,IF(VLOOKUP($C38,工时汇总!$B$2:$AH$2673,6,0)&gt;10,10,IF(VLOOKUP($C38,工时汇总!$B$2:$AH$2673,6,0)&gt;=8,5,IF(VLOOKUP($C38,工时汇总!$B$2:$AH$2673,6,0)&lt;8,0))))</f>
        <v>10</v>
      </c>
      <c r="I38" s="24">
        <f ca="1">IF(VLOOKUP($C38,工时汇总!$B$2:$AH$2673,7,0)&gt;15,15,IF(VLOOKUP($C38,工时汇总!$B$2:$AH$2673,7,0)&gt;10,10,IF(VLOOKUP($C38,工时汇总!$B$2:$AH$2673,7,0)&gt;=8,5,IF(VLOOKUP($C38,工时汇总!$B$2:$AH$2673,7,0)&lt;8,0))))</f>
        <v>10</v>
      </c>
      <c r="J38" s="24">
        <f ca="1">IF(VLOOKUP($C38,工时汇总!$B$2:$AH$2673,8,0)&gt;15,15,IF(VLOOKUP($C38,工时汇总!$B$2:$AH$2673,8,0)&gt;10,10,IF(VLOOKUP($C38,工时汇总!$B$2:$AH$2673,8,0)&gt;=8,5,IF(VLOOKUP($C38,工时汇总!$B$2:$AH$2673,8,0)&lt;8,0))))</f>
        <v>10</v>
      </c>
      <c r="K38" s="24">
        <f ca="1">IF(VLOOKUP($C38,工时汇总!$B$2:$AH$2673,9,0)&gt;15,15,IF(VLOOKUP($C38,工时汇总!$B$2:$AH$2673,9,0)&gt;10,10,IF(VLOOKUP($C38,工时汇总!$B$2:$AH$2673,9,0)&gt;=8,5,IF(VLOOKUP($C38,工时汇总!$B$2:$AH$2673,9,0)&lt;8,0))))</f>
        <v>10</v>
      </c>
      <c r="L38" s="24">
        <f ca="1">IF(VLOOKUP($C38,工时汇总!$B$2:$AH$2673,10,0)&gt;15,15,IF(VLOOKUP($C38,工时汇总!$B$2:$AH$2673,10,0)&gt;10,10,IF(VLOOKUP($C38,工时汇总!$B$2:$AH$2673,10,0)&gt;=8,5,IF(VLOOKUP($C38,工时汇总!$B$2:$AH$2673,10,0)&lt;8,0))))</f>
        <v>10</v>
      </c>
      <c r="M38" s="24">
        <f ca="1">IF(VLOOKUP($C38,工时汇总!$B$2:$AH$2673,11,0)&gt;15,15,IF(VLOOKUP($C38,工时汇总!$B$2:$AH$2673,11,0)&gt;10,10,IF(VLOOKUP($C38,工时汇总!$B$2:$AH$2673,11,0)&gt;=8,5,IF(VLOOKUP($C38,工时汇总!$B$2:$AH$2673,11,0)&lt;8,0))))</f>
        <v>10</v>
      </c>
      <c r="N38" s="24">
        <f ca="1">IF(VLOOKUP($C38,工时汇总!$B$2:$AH$2673,12,0)&gt;15,15,IF(VLOOKUP($C38,工时汇总!$B$2:$AH$2673,12,0)&gt;10,10,IF(VLOOKUP($C38,工时汇总!$B$2:$AH$2673,12,0)&gt;=8,5,IF(VLOOKUP($C38,工时汇总!$B$2:$AH$2673,12,0)&lt;8,0))))</f>
        <v>10</v>
      </c>
      <c r="O38" s="24">
        <f ca="1">IF(VLOOKUP($C38,工时汇总!$B$2:$AH$2673,13,0)&gt;15,15,IF(VLOOKUP($C38,工时汇总!$B$2:$AH$2673,13,0)&gt;10,10,IF(VLOOKUP($C38,工时汇总!$B$2:$AH$2673,13,0)&gt;=8,5,IF(VLOOKUP($C38,工时汇总!$B$2:$AH$2673,13,0)&lt;8,0))))</f>
        <v>10</v>
      </c>
      <c r="P38" s="24">
        <f ca="1">IF(VLOOKUP($C38,工时汇总!$B$2:$AH$2673,14,0)&gt;15,15,IF(VLOOKUP($C38,工时汇总!$B$2:$AH$2673,14,0)&gt;10,10,IF(VLOOKUP($C38,工时汇总!$B$2:$AH$2673,14,0)&gt;=8,5,IF(VLOOKUP($C38,工时汇总!$B$2:$AH$2673,14,0)&lt;8,0))))</f>
        <v>10</v>
      </c>
      <c r="Q38" s="24">
        <f ca="1">IF(VLOOKUP($C38,工时汇总!$B$2:$AH$2673,15,0)&gt;15,15,IF(VLOOKUP($C38,工时汇总!$B$2:$AH$2673,15,0)&gt;10,10,IF(VLOOKUP($C38,工时汇总!$B$2:$AH$2673,15,0)&gt;=8,5,IF(VLOOKUP($C38,工时汇总!$B$2:$AH$2673,15,0)&lt;8,0))))</f>
        <v>10</v>
      </c>
      <c r="R38" s="24">
        <f ca="1">IF(VLOOKUP($C38,工时汇总!$B$2:$AH$2673,16,0)&gt;15,15,IF(VLOOKUP($C38,工时汇总!$B$2:$AH$2673,16,0)&gt;10,10,IF(VLOOKUP($C38,工时汇总!$B$2:$AH$2673,16,0)&gt;=8,5,IF(VLOOKUP($C38,工时汇总!$B$2:$AH$2673,16,0)&lt;8,0))))</f>
        <v>5</v>
      </c>
      <c r="S38" s="24">
        <f ca="1">IF(VLOOKUP($C38,工时汇总!$B$2:$AH$2673,17,0)&gt;15,15,IF(VLOOKUP($C38,工时汇总!$B$2:$AH$2673,17,0)&gt;10,10,IF(VLOOKUP($C38,工时汇总!$B$2:$AH$2673,17,0)&gt;=8,5,IF(VLOOKUP($C38,工时汇总!$B$2:$AH$2673,17,0)&lt;8,0))))</f>
        <v>10</v>
      </c>
      <c r="T38" s="24">
        <f ca="1">IF(VLOOKUP($C38,工时汇总!$B$2:$AH$2673,18,0)&gt;15,15,IF(VLOOKUP($C38,工时汇总!$B$2:$AH$2673,18,0)&gt;10,10,IF(VLOOKUP($C38,工时汇总!$B$2:$AH$2673,18,0)&gt;=8,5,IF(VLOOKUP($C38,工时汇总!$B$2:$AH$2673,18,0)&lt;8,0))))</f>
        <v>10</v>
      </c>
      <c r="U38" s="24">
        <f ca="1">IF(VLOOKUP($C38,工时汇总!$B$2:$AH$2673,19,0)&gt;15,15,IF(VLOOKUP($C38,工时汇总!$B$2:$AH$2673,19,0)&gt;10,10,IF(VLOOKUP($C38,工时汇总!$B$2:$AH$2673,19,0)&gt;=8,5,IF(VLOOKUP($C38,工时汇总!$B$2:$AH$2673,19,0)&lt;8,0))))</f>
        <v>10</v>
      </c>
      <c r="V38" s="24">
        <f ca="1">IF(VLOOKUP($C38,工时汇总!$B$2:$AH$2673,20,0)&gt;15,15,IF(VLOOKUP($C38,工时汇总!$B$2:$AH$2673,20,0)&gt;10,10,IF(VLOOKUP($C38,工时汇总!$B$2:$AH$2673,20,0)&gt;=8,5,IF(VLOOKUP($C38,工时汇总!$B$2:$AH$2673,20,0)&lt;8,0))))</f>
        <v>10</v>
      </c>
      <c r="W38" s="24">
        <f ca="1">IF(VLOOKUP($C38,工时汇总!$B$2:$AH$2673,21,0)&gt;15,15,IF(VLOOKUP($C38,工时汇总!$B$2:$AH$2673,21,0)&gt;10,10,IF(VLOOKUP($C38,工时汇总!$B$2:$AH$2673,21,0)&gt;=8,5,IF(VLOOKUP($C38,工时汇总!$B$2:$AH$2673,21,0)&lt;8,0))))</f>
        <v>10</v>
      </c>
      <c r="X38" s="24">
        <f ca="1">IF(VLOOKUP($C38,工时汇总!$B$2:$AH$2673,22,0)&gt;15,15,IF(VLOOKUP($C38,工时汇总!$B$2:$AH$2673,22,0)&gt;10,10,IF(VLOOKUP($C38,工时汇总!$B$2:$AH$2673,22,0)&gt;=8,5,IF(VLOOKUP($C38,工时汇总!$B$2:$AH$2673,22,0)&lt;8,0))))</f>
        <v>10</v>
      </c>
      <c r="Y38" s="24">
        <f ca="1">IF(VLOOKUP($C38,工时汇总!$B$2:$AH$2673,23,0)&gt;15,15,IF(VLOOKUP($C38,工时汇总!$B$2:$AH$2673,23,0)&gt;10,10,IF(VLOOKUP($C38,工时汇总!$B$2:$AH$2673,23,0)&gt;=8,5,IF(VLOOKUP($C38,工时汇总!$B$2:$AH$2673,23,0)&lt;8,0))))</f>
        <v>10</v>
      </c>
      <c r="Z38" s="24">
        <f ca="1">IF(VLOOKUP($C38,工时汇总!$B$2:$AH$2673,24,0)&gt;15,15,IF(VLOOKUP($C38,工时汇总!$B$2:$AH$2673,24,0)&gt;10,10,IF(VLOOKUP($C38,工时汇总!$B$2:$AH$2673,24,0)&gt;=8,5,IF(VLOOKUP($C38,工时汇总!$B$2:$AH$2673,24,0)&lt;8,0))))</f>
        <v>10</v>
      </c>
      <c r="AA38" s="24">
        <f ca="1">IF(VLOOKUP($C38,工时汇总!$B$2:$AH$2673,25,0)&gt;15,15,IF(VLOOKUP($C38,工时汇总!$B$2:$AH$2673,25,0)&gt;10,10,IF(VLOOKUP($C38,工时汇总!$B$2:$AH$2673,25,0)&gt;=8,5,IF(VLOOKUP($C38,工时汇总!$B$2:$AH$2673,25,0)&lt;8,0))))</f>
        <v>10</v>
      </c>
      <c r="AB38" s="24">
        <f ca="1">IF(VLOOKUP($C38,工时汇总!$B$2:$AH$2673,26,0)&gt;15,15,IF(VLOOKUP($C38,工时汇总!$B$2:$AH$2673,26,0)&gt;10,10,IF(VLOOKUP($C38,工时汇总!$B$2:$AH$2673,26,0)&gt;=8,5,IF(VLOOKUP($C38,工时汇总!$B$2:$AH$2673,26,0)&lt;8,0))))</f>
        <v>10</v>
      </c>
      <c r="AC38" s="24">
        <f ca="1">IF(VLOOKUP($C38,工时汇总!$B$2:$AH$2673,27,0)&gt;15,15,IF(VLOOKUP($C38,工时汇总!$B$2:$AH$2673,27,0)&gt;10,10,IF(VLOOKUP($C38,工时汇总!$B$2:$AH$2673,27,0)&gt;=8,5,IF(VLOOKUP($C38,工时汇总!$B$2:$AH$2673,27,0)&lt;8,0))))</f>
        <v>10</v>
      </c>
      <c r="AD38" s="24">
        <f ca="1">IF(VLOOKUP($C38,工时汇总!$B$2:$AH$2673,28,0)&gt;15,15,IF(VLOOKUP($C38,工时汇总!$B$2:$AH$2673,28,0)&gt;10,10,IF(VLOOKUP($C38,工时汇总!$B$2:$AH$2673,28,0)&gt;=8,5,IF(VLOOKUP($C38,工时汇总!$B$2:$AH$2673,28,0)&lt;8,0))))</f>
        <v>10</v>
      </c>
      <c r="AE38" s="24">
        <f ca="1">IF(VLOOKUP($C38,工时汇总!$B$2:$AH$2673,29,0)&gt;15,15,IF(VLOOKUP($C38,工时汇总!$B$2:$AH$2673,29,0)&gt;10,10,IF(VLOOKUP($C38,工时汇总!$B$2:$AH$2673,29,0)&gt;=8,5,IF(VLOOKUP($C38,工时汇总!$B$2:$AH$2673,29,0)&lt;8,0))))</f>
        <v>10</v>
      </c>
      <c r="AF38" s="24">
        <f ca="1">IF(VLOOKUP($C38,工时汇总!$B$2:$AH$2673,30,0)&gt;15,15,IF(VLOOKUP($C38,工时汇总!$B$2:$AH$2673,30,0)&gt;10,10,IF(VLOOKUP($C38,工时汇总!$B$2:$AH$2673,30,0)&gt;=8,5,IF(VLOOKUP($C38,工时汇总!$B$2:$AH$2673,30,0)&lt;8,0))))</f>
        <v>5</v>
      </c>
      <c r="AG38" s="24">
        <f ca="1">IF(VLOOKUP($C38,工时汇总!$B$2:$AH$2673,31,0)&gt;15,15,IF(VLOOKUP($C38,工时汇总!$B$2:$AH$2673,31,0)&gt;10,10,IF(VLOOKUP($C38,工时汇总!$B$2:$AH$2673,31,0)&gt;=8,5,IF(VLOOKUP($C38,工时汇总!$B$2:$AH$2673,31,0)&lt;8,0))))</f>
        <v>10</v>
      </c>
      <c r="AH38" s="24">
        <f ca="1">IF(VLOOKUP($C38,工时汇总!$B$2:$AH$2673,32,0)&gt;15,15,IF(VLOOKUP($C38,工时汇总!$B$2:$AH$2673,32,0)&gt;10,10,IF(VLOOKUP($C38,工时汇总!$B$2:$AH$2673,32,0)&gt;=8,5,IF(VLOOKUP($C38,工时汇总!$B$2:$AH$2673,32,0)&lt;8,0))))</f>
        <v>10</v>
      </c>
      <c r="AI38" s="24">
        <f ca="1">IF(VLOOKUP($C38,工时汇总!$B$2:$AH$2673,33,0)&gt;15,15,IF(VLOOKUP($C38,工时汇总!$B$2:$AH$2673,33,0)&gt;10,10,IF(VLOOKUP($C38,工时汇总!$B$2:$AH$2673,33,0)&gt;=8,5,IF(VLOOKUP($C38,工时汇总!$B$2:$AH$2673,33,0)&lt;8,0))))</f>
        <v>10</v>
      </c>
    </row>
    <row r="39" spans="1:35" ht="19.5" customHeight="1" x14ac:dyDescent="0.3">
      <c r="A39" s="22" t="s">
        <v>404</v>
      </c>
      <c r="B39" s="127" t="s">
        <v>155</v>
      </c>
      <c r="C39" s="52" t="s">
        <v>139</v>
      </c>
      <c r="D39" s="23">
        <f t="shared" ref="D39:D40" ca="1" si="6">SUM(E39:AI39)</f>
        <v>285</v>
      </c>
      <c r="E39" s="24">
        <f ca="1">IF(VLOOKUP($C39,工时汇总!$B$2:$AH$2673,3,0)&gt;15,15,IF(VLOOKUP($C39,工时汇总!$B$2:$AH$2673,3,0)&gt;10,10,IF(VLOOKUP($C39,工时汇总!$B$2:$AH$2673,3,0)&gt;=8,5,IF(VLOOKUP($C39,工时汇总!$B$2:$AH$2673,3,0)&lt;8,0))))</f>
        <v>0</v>
      </c>
      <c r="F39" s="24">
        <f ca="1">IF(VLOOKUP($C39,工时汇总!$B$2:$AH$2673,4,0)&gt;15,15,IF(VLOOKUP($C39,工时汇总!$B$2:$AH$2673,4,0)&gt;10,10,IF(VLOOKUP($C39,工时汇总!$B$2:$AH$2673,4,0)&gt;=8,5,IF(VLOOKUP($C39,工时汇总!$B$2:$AH$2673,4,0)&lt;8,0))))</f>
        <v>10</v>
      </c>
      <c r="G39" s="24">
        <f ca="1">IF(VLOOKUP($C39,工时汇总!$B$2:$AH$2673,5,0)&gt;15,15,IF(VLOOKUP($C39,工时汇总!$B$2:$AH$2673,5,0)&gt;10,10,IF(VLOOKUP($C39,工时汇总!$B$2:$AH$2673,5,0)&gt;=8,5,IF(VLOOKUP($C39,工时汇总!$B$2:$AH$2673,5,0)&lt;8,0))))</f>
        <v>10</v>
      </c>
      <c r="H39" s="24">
        <f ca="1">IF(VLOOKUP($C39,工时汇总!$B$2:$AH$2673,6,0)&gt;15,15,IF(VLOOKUP($C39,工时汇总!$B$2:$AH$2673,6,0)&gt;10,10,IF(VLOOKUP($C39,工时汇总!$B$2:$AH$2673,6,0)&gt;=8,5,IF(VLOOKUP($C39,工时汇总!$B$2:$AH$2673,6,0)&lt;8,0))))</f>
        <v>10</v>
      </c>
      <c r="I39" s="24">
        <f ca="1">IF(VLOOKUP($C39,工时汇总!$B$2:$AH$2673,7,0)&gt;15,15,IF(VLOOKUP($C39,工时汇总!$B$2:$AH$2673,7,0)&gt;10,10,IF(VLOOKUP($C39,工时汇总!$B$2:$AH$2673,7,0)&gt;=8,5,IF(VLOOKUP($C39,工时汇总!$B$2:$AH$2673,7,0)&lt;8,0))))</f>
        <v>10</v>
      </c>
      <c r="J39" s="24">
        <f ca="1">IF(VLOOKUP($C39,工时汇总!$B$2:$AH$2673,8,0)&gt;15,15,IF(VLOOKUP($C39,工时汇总!$B$2:$AH$2673,8,0)&gt;10,10,IF(VLOOKUP($C39,工时汇总!$B$2:$AH$2673,8,0)&gt;=8,5,IF(VLOOKUP($C39,工时汇总!$B$2:$AH$2673,8,0)&lt;8,0))))</f>
        <v>10</v>
      </c>
      <c r="K39" s="24">
        <f ca="1">IF(VLOOKUP($C39,工时汇总!$B$2:$AH$2673,9,0)&gt;15,15,IF(VLOOKUP($C39,工时汇总!$B$2:$AH$2673,9,0)&gt;10,10,IF(VLOOKUP($C39,工时汇总!$B$2:$AH$2673,9,0)&gt;=8,5,IF(VLOOKUP($C39,工时汇总!$B$2:$AH$2673,9,0)&lt;8,0))))</f>
        <v>5</v>
      </c>
      <c r="L39" s="24">
        <f ca="1">IF(VLOOKUP($C39,工时汇总!$B$2:$AH$2673,10,0)&gt;15,15,IF(VLOOKUP($C39,工时汇总!$B$2:$AH$2673,10,0)&gt;10,10,IF(VLOOKUP($C39,工时汇总!$B$2:$AH$2673,10,0)&gt;=8,5,IF(VLOOKUP($C39,工时汇总!$B$2:$AH$2673,10,0)&lt;8,0))))</f>
        <v>10</v>
      </c>
      <c r="M39" s="24">
        <f ca="1">IF(VLOOKUP($C39,工时汇总!$B$2:$AH$2673,11,0)&gt;15,15,IF(VLOOKUP($C39,工时汇总!$B$2:$AH$2673,11,0)&gt;10,10,IF(VLOOKUP($C39,工时汇总!$B$2:$AH$2673,11,0)&gt;=8,5,IF(VLOOKUP($C39,工时汇总!$B$2:$AH$2673,11,0)&lt;8,0))))</f>
        <v>10</v>
      </c>
      <c r="N39" s="24">
        <f ca="1">IF(VLOOKUP($C39,工时汇总!$B$2:$AH$2673,12,0)&gt;15,15,IF(VLOOKUP($C39,工时汇总!$B$2:$AH$2673,12,0)&gt;10,10,IF(VLOOKUP($C39,工时汇总!$B$2:$AH$2673,12,0)&gt;=8,5,IF(VLOOKUP($C39,工时汇总!$B$2:$AH$2673,12,0)&lt;8,0))))</f>
        <v>10</v>
      </c>
      <c r="O39" s="24">
        <f ca="1">IF(VLOOKUP($C39,工时汇总!$B$2:$AH$2673,13,0)&gt;15,15,IF(VLOOKUP($C39,工时汇总!$B$2:$AH$2673,13,0)&gt;10,10,IF(VLOOKUP($C39,工时汇总!$B$2:$AH$2673,13,0)&gt;=8,5,IF(VLOOKUP($C39,工时汇总!$B$2:$AH$2673,13,0)&lt;8,0))))</f>
        <v>10</v>
      </c>
      <c r="P39" s="24">
        <f ca="1">IF(VLOOKUP($C39,工时汇总!$B$2:$AH$2673,14,0)&gt;15,15,IF(VLOOKUP($C39,工时汇总!$B$2:$AH$2673,14,0)&gt;10,10,IF(VLOOKUP($C39,工时汇总!$B$2:$AH$2673,14,0)&gt;=8,5,IF(VLOOKUP($C39,工时汇总!$B$2:$AH$2673,14,0)&lt;8,0))))</f>
        <v>10</v>
      </c>
      <c r="Q39" s="24">
        <f ca="1">IF(VLOOKUP($C39,工时汇总!$B$2:$AH$2673,15,0)&gt;15,15,IF(VLOOKUP($C39,工时汇总!$B$2:$AH$2673,15,0)&gt;10,10,IF(VLOOKUP($C39,工时汇总!$B$2:$AH$2673,15,0)&gt;=8,5,IF(VLOOKUP($C39,工时汇总!$B$2:$AH$2673,15,0)&lt;8,0))))</f>
        <v>10</v>
      </c>
      <c r="R39" s="24">
        <f ca="1">IF(VLOOKUP($C39,工时汇总!$B$2:$AH$2673,16,0)&gt;15,15,IF(VLOOKUP($C39,工时汇总!$B$2:$AH$2673,16,0)&gt;10,10,IF(VLOOKUP($C39,工时汇总!$B$2:$AH$2673,16,0)&gt;=8,5,IF(VLOOKUP($C39,工时汇总!$B$2:$AH$2673,16,0)&lt;8,0))))</f>
        <v>5</v>
      </c>
      <c r="S39" s="24">
        <f ca="1">IF(VLOOKUP($C39,工时汇总!$B$2:$AH$2673,17,0)&gt;15,15,IF(VLOOKUP($C39,工时汇总!$B$2:$AH$2673,17,0)&gt;10,10,IF(VLOOKUP($C39,工时汇总!$B$2:$AH$2673,17,0)&gt;=8,5,IF(VLOOKUP($C39,工时汇总!$B$2:$AH$2673,17,0)&lt;8,0))))</f>
        <v>10</v>
      </c>
      <c r="T39" s="24">
        <f ca="1">IF(VLOOKUP($C39,工时汇总!$B$2:$AH$2673,18,0)&gt;15,15,IF(VLOOKUP($C39,工时汇总!$B$2:$AH$2673,18,0)&gt;10,10,IF(VLOOKUP($C39,工时汇总!$B$2:$AH$2673,18,0)&gt;=8,5,IF(VLOOKUP($C39,工时汇总!$B$2:$AH$2673,18,0)&lt;8,0))))</f>
        <v>10</v>
      </c>
      <c r="U39" s="24">
        <f ca="1">IF(VLOOKUP($C39,工时汇总!$B$2:$AH$2673,19,0)&gt;15,15,IF(VLOOKUP($C39,工时汇总!$B$2:$AH$2673,19,0)&gt;10,10,IF(VLOOKUP($C39,工时汇总!$B$2:$AH$2673,19,0)&gt;=8,5,IF(VLOOKUP($C39,工时汇总!$B$2:$AH$2673,19,0)&lt;8,0))))</f>
        <v>10</v>
      </c>
      <c r="V39" s="24">
        <f ca="1">IF(VLOOKUP($C39,工时汇总!$B$2:$AH$2673,20,0)&gt;15,15,IF(VLOOKUP($C39,工时汇总!$B$2:$AH$2673,20,0)&gt;10,10,IF(VLOOKUP($C39,工时汇总!$B$2:$AH$2673,20,0)&gt;=8,5,IF(VLOOKUP($C39,工时汇总!$B$2:$AH$2673,20,0)&lt;8,0))))</f>
        <v>10</v>
      </c>
      <c r="W39" s="24">
        <f ca="1">IF(VLOOKUP($C39,工时汇总!$B$2:$AH$2673,21,0)&gt;15,15,IF(VLOOKUP($C39,工时汇总!$B$2:$AH$2673,21,0)&gt;10,10,IF(VLOOKUP($C39,工时汇总!$B$2:$AH$2673,21,0)&gt;=8,5,IF(VLOOKUP($C39,工时汇总!$B$2:$AH$2673,21,0)&lt;8,0))))</f>
        <v>10</v>
      </c>
      <c r="X39" s="24">
        <f ca="1">IF(VLOOKUP($C39,工时汇总!$B$2:$AH$2673,22,0)&gt;15,15,IF(VLOOKUP($C39,工时汇总!$B$2:$AH$2673,22,0)&gt;10,10,IF(VLOOKUP($C39,工时汇总!$B$2:$AH$2673,22,0)&gt;=8,5,IF(VLOOKUP($C39,工时汇总!$B$2:$AH$2673,22,0)&lt;8,0))))</f>
        <v>10</v>
      </c>
      <c r="Y39" s="24">
        <f ca="1">IF(VLOOKUP($C39,工时汇总!$B$2:$AH$2673,23,0)&gt;15,15,IF(VLOOKUP($C39,工时汇总!$B$2:$AH$2673,23,0)&gt;10,10,IF(VLOOKUP($C39,工时汇总!$B$2:$AH$2673,23,0)&gt;=8,5,IF(VLOOKUP($C39,工时汇总!$B$2:$AH$2673,23,0)&lt;8,0))))</f>
        <v>10</v>
      </c>
      <c r="Z39" s="24">
        <f ca="1">IF(VLOOKUP($C39,工时汇总!$B$2:$AH$2673,24,0)&gt;15,15,IF(VLOOKUP($C39,工时汇总!$B$2:$AH$2673,24,0)&gt;10,10,IF(VLOOKUP($C39,工时汇总!$B$2:$AH$2673,24,0)&gt;=8,5,IF(VLOOKUP($C39,工时汇总!$B$2:$AH$2673,24,0)&lt;8,0))))</f>
        <v>10</v>
      </c>
      <c r="AA39" s="24">
        <f ca="1">IF(VLOOKUP($C39,工时汇总!$B$2:$AH$2673,25,0)&gt;15,15,IF(VLOOKUP($C39,工时汇总!$B$2:$AH$2673,25,0)&gt;10,10,IF(VLOOKUP($C39,工时汇总!$B$2:$AH$2673,25,0)&gt;=8,5,IF(VLOOKUP($C39,工时汇总!$B$2:$AH$2673,25,0)&lt;8,0))))</f>
        <v>10</v>
      </c>
      <c r="AB39" s="24">
        <f ca="1">IF(VLOOKUP($C39,工时汇总!$B$2:$AH$2673,26,0)&gt;15,15,IF(VLOOKUP($C39,工时汇总!$B$2:$AH$2673,26,0)&gt;10,10,IF(VLOOKUP($C39,工时汇总!$B$2:$AH$2673,26,0)&gt;=8,5,IF(VLOOKUP($C39,工时汇总!$B$2:$AH$2673,26,0)&lt;8,0))))</f>
        <v>10</v>
      </c>
      <c r="AC39" s="24">
        <f ca="1">IF(VLOOKUP($C39,工时汇总!$B$2:$AH$2673,27,0)&gt;15,15,IF(VLOOKUP($C39,工时汇总!$B$2:$AH$2673,27,0)&gt;10,10,IF(VLOOKUP($C39,工时汇总!$B$2:$AH$2673,27,0)&gt;=8,5,IF(VLOOKUP($C39,工时汇总!$B$2:$AH$2673,27,0)&lt;8,0))))</f>
        <v>10</v>
      </c>
      <c r="AD39" s="24">
        <f ca="1">IF(VLOOKUP($C39,工时汇总!$B$2:$AH$2673,28,0)&gt;15,15,IF(VLOOKUP($C39,工时汇总!$B$2:$AH$2673,28,0)&gt;10,10,IF(VLOOKUP($C39,工时汇总!$B$2:$AH$2673,28,0)&gt;=8,5,IF(VLOOKUP($C39,工时汇总!$B$2:$AH$2673,28,0)&lt;8,0))))</f>
        <v>10</v>
      </c>
      <c r="AE39" s="24">
        <f ca="1">IF(VLOOKUP($C39,工时汇总!$B$2:$AH$2673,29,0)&gt;15,15,IF(VLOOKUP($C39,工时汇总!$B$2:$AH$2673,29,0)&gt;10,10,IF(VLOOKUP($C39,工时汇总!$B$2:$AH$2673,29,0)&gt;=8,5,IF(VLOOKUP($C39,工时汇总!$B$2:$AH$2673,29,0)&lt;8,0))))</f>
        <v>10</v>
      </c>
      <c r="AF39" s="24">
        <f ca="1">IF(VLOOKUP($C39,工时汇总!$B$2:$AH$2673,30,0)&gt;15,15,IF(VLOOKUP($C39,工时汇总!$B$2:$AH$2673,30,0)&gt;10,10,IF(VLOOKUP($C39,工时汇总!$B$2:$AH$2673,30,0)&gt;=8,5,IF(VLOOKUP($C39,工时汇总!$B$2:$AH$2673,30,0)&lt;8,0))))</f>
        <v>5</v>
      </c>
      <c r="AG39" s="24">
        <f ca="1">IF(VLOOKUP($C39,工时汇总!$B$2:$AH$2673,31,0)&gt;15,15,IF(VLOOKUP($C39,工时汇总!$B$2:$AH$2673,31,0)&gt;10,10,IF(VLOOKUP($C39,工时汇总!$B$2:$AH$2673,31,0)&gt;=8,5,IF(VLOOKUP($C39,工时汇总!$B$2:$AH$2673,31,0)&lt;8,0))))</f>
        <v>10</v>
      </c>
      <c r="AH39" s="24">
        <f ca="1">IF(VLOOKUP($C39,工时汇总!$B$2:$AH$2673,32,0)&gt;15,15,IF(VLOOKUP($C39,工时汇总!$B$2:$AH$2673,32,0)&gt;10,10,IF(VLOOKUP($C39,工时汇总!$B$2:$AH$2673,32,0)&gt;=8,5,IF(VLOOKUP($C39,工时汇总!$B$2:$AH$2673,32,0)&lt;8,0))))</f>
        <v>10</v>
      </c>
      <c r="AI39" s="24">
        <f ca="1">IF(VLOOKUP($C39,工时汇总!$B$2:$AH$2673,33,0)&gt;15,15,IF(VLOOKUP($C39,工时汇总!$B$2:$AH$2673,33,0)&gt;10,10,IF(VLOOKUP($C39,工时汇总!$B$2:$AH$2673,33,0)&gt;=8,5,IF(VLOOKUP($C39,工时汇总!$B$2:$AH$2673,33,0)&lt;8,0))))</f>
        <v>10</v>
      </c>
    </row>
    <row r="40" spans="1:35" ht="19.5" customHeight="1" x14ac:dyDescent="0.3">
      <c r="A40" s="22" t="s">
        <v>404</v>
      </c>
      <c r="B40" s="127" t="s">
        <v>162</v>
      </c>
      <c r="C40" s="52" t="s">
        <v>161</v>
      </c>
      <c r="D40" s="23">
        <f t="shared" ca="1" si="6"/>
        <v>270</v>
      </c>
      <c r="E40" s="24">
        <f ca="1">IF(VLOOKUP($C40,工时汇总!$B$2:$AH$2673,3,0)&gt;15,15,IF(VLOOKUP($C40,工时汇总!$B$2:$AH$2673,3,0)&gt;10,10,IF(VLOOKUP($C40,工时汇总!$B$2:$AH$2673,3,0)&gt;=8,5,IF(VLOOKUP($C40,工时汇总!$B$2:$AH$2673,3,0)&lt;8,0))))</f>
        <v>0</v>
      </c>
      <c r="F40" s="24">
        <f ca="1">IF(VLOOKUP($C40,工时汇总!$B$2:$AH$2673,4,0)&gt;15,15,IF(VLOOKUP($C40,工时汇总!$B$2:$AH$2673,4,0)&gt;10,10,IF(VLOOKUP($C40,工时汇总!$B$2:$AH$2673,4,0)&gt;=8,5,IF(VLOOKUP($C40,工时汇总!$B$2:$AH$2673,4,0)&lt;8,0))))</f>
        <v>10</v>
      </c>
      <c r="G40" s="24">
        <f ca="1">IF(VLOOKUP($C40,工时汇总!$B$2:$AH$2673,5,0)&gt;15,15,IF(VLOOKUP($C40,工时汇总!$B$2:$AH$2673,5,0)&gt;10,10,IF(VLOOKUP($C40,工时汇总!$B$2:$AH$2673,5,0)&gt;=8,5,IF(VLOOKUP($C40,工时汇总!$B$2:$AH$2673,5,0)&lt;8,0))))</f>
        <v>0</v>
      </c>
      <c r="H40" s="24">
        <f ca="1">IF(VLOOKUP($C40,工时汇总!$B$2:$AH$2673,6,0)&gt;15,15,IF(VLOOKUP($C40,工时汇总!$B$2:$AH$2673,6,0)&gt;10,10,IF(VLOOKUP($C40,工时汇总!$B$2:$AH$2673,6,0)&gt;=8,5,IF(VLOOKUP($C40,工时汇总!$B$2:$AH$2673,6,0)&lt;8,0))))</f>
        <v>10</v>
      </c>
      <c r="I40" s="24">
        <f ca="1">IF(VLOOKUP($C40,工时汇总!$B$2:$AH$2673,7,0)&gt;15,15,IF(VLOOKUP($C40,工时汇总!$B$2:$AH$2673,7,0)&gt;10,10,IF(VLOOKUP($C40,工时汇总!$B$2:$AH$2673,7,0)&gt;=8,5,IF(VLOOKUP($C40,工时汇总!$B$2:$AH$2673,7,0)&lt;8,0))))</f>
        <v>10</v>
      </c>
      <c r="J40" s="24">
        <f ca="1">IF(VLOOKUP($C40,工时汇总!$B$2:$AH$2673,8,0)&gt;15,15,IF(VLOOKUP($C40,工时汇总!$B$2:$AH$2673,8,0)&gt;10,10,IF(VLOOKUP($C40,工时汇总!$B$2:$AH$2673,8,0)&gt;=8,5,IF(VLOOKUP($C40,工时汇总!$B$2:$AH$2673,8,0)&lt;8,0))))</f>
        <v>10</v>
      </c>
      <c r="K40" s="24">
        <f ca="1">IF(VLOOKUP($C40,工时汇总!$B$2:$AH$2673,9,0)&gt;15,15,IF(VLOOKUP($C40,工时汇总!$B$2:$AH$2673,9,0)&gt;10,10,IF(VLOOKUP($C40,工时汇总!$B$2:$AH$2673,9,0)&gt;=8,5,IF(VLOOKUP($C40,工时汇总!$B$2:$AH$2673,9,0)&lt;8,0))))</f>
        <v>10</v>
      </c>
      <c r="L40" s="24">
        <f ca="1">IF(VLOOKUP($C40,工时汇总!$B$2:$AH$2673,10,0)&gt;15,15,IF(VLOOKUP($C40,工时汇总!$B$2:$AH$2673,10,0)&gt;10,10,IF(VLOOKUP($C40,工时汇总!$B$2:$AH$2673,10,0)&gt;=8,5,IF(VLOOKUP($C40,工时汇总!$B$2:$AH$2673,10,0)&lt;8,0))))</f>
        <v>5</v>
      </c>
      <c r="M40" s="24">
        <f ca="1">IF(VLOOKUP($C40,工时汇总!$B$2:$AH$2673,11,0)&gt;15,15,IF(VLOOKUP($C40,工时汇总!$B$2:$AH$2673,11,0)&gt;10,10,IF(VLOOKUP($C40,工时汇总!$B$2:$AH$2673,11,0)&gt;=8,5,IF(VLOOKUP($C40,工时汇总!$B$2:$AH$2673,11,0)&lt;8,0))))</f>
        <v>10</v>
      </c>
      <c r="N40" s="24">
        <f ca="1">IF(VLOOKUP($C40,工时汇总!$B$2:$AH$2673,12,0)&gt;15,15,IF(VLOOKUP($C40,工时汇总!$B$2:$AH$2673,12,0)&gt;10,10,IF(VLOOKUP($C40,工时汇总!$B$2:$AH$2673,12,0)&gt;=8,5,IF(VLOOKUP($C40,工时汇总!$B$2:$AH$2673,12,0)&lt;8,0))))</f>
        <v>10</v>
      </c>
      <c r="O40" s="24">
        <f ca="1">IF(VLOOKUP($C40,工时汇总!$B$2:$AH$2673,13,0)&gt;15,15,IF(VLOOKUP($C40,工时汇总!$B$2:$AH$2673,13,0)&gt;10,10,IF(VLOOKUP($C40,工时汇总!$B$2:$AH$2673,13,0)&gt;=8,5,IF(VLOOKUP($C40,工时汇总!$B$2:$AH$2673,13,0)&lt;8,0))))</f>
        <v>10</v>
      </c>
      <c r="P40" s="24">
        <f ca="1">IF(VLOOKUP($C40,工时汇总!$B$2:$AH$2673,14,0)&gt;15,15,IF(VLOOKUP($C40,工时汇总!$B$2:$AH$2673,14,0)&gt;10,10,IF(VLOOKUP($C40,工时汇总!$B$2:$AH$2673,14,0)&gt;=8,5,IF(VLOOKUP($C40,工时汇总!$B$2:$AH$2673,14,0)&lt;8,0))))</f>
        <v>10</v>
      </c>
      <c r="Q40" s="24">
        <f ca="1">IF(VLOOKUP($C40,工时汇总!$B$2:$AH$2673,15,0)&gt;15,15,IF(VLOOKUP($C40,工时汇总!$B$2:$AH$2673,15,0)&gt;10,10,IF(VLOOKUP($C40,工时汇总!$B$2:$AH$2673,15,0)&gt;=8,5,IF(VLOOKUP($C40,工时汇总!$B$2:$AH$2673,15,0)&lt;8,0))))</f>
        <v>10</v>
      </c>
      <c r="R40" s="24">
        <f ca="1">IF(VLOOKUP($C40,工时汇总!$B$2:$AH$2673,16,0)&gt;15,15,IF(VLOOKUP($C40,工时汇总!$B$2:$AH$2673,16,0)&gt;10,10,IF(VLOOKUP($C40,工时汇总!$B$2:$AH$2673,16,0)&gt;=8,5,IF(VLOOKUP($C40,工时汇总!$B$2:$AH$2673,16,0)&lt;8,0))))</f>
        <v>5</v>
      </c>
      <c r="S40" s="24">
        <f ca="1">IF(VLOOKUP($C40,工时汇总!$B$2:$AH$2673,17,0)&gt;15,15,IF(VLOOKUP($C40,工时汇总!$B$2:$AH$2673,17,0)&gt;10,10,IF(VLOOKUP($C40,工时汇总!$B$2:$AH$2673,17,0)&gt;=8,5,IF(VLOOKUP($C40,工时汇总!$B$2:$AH$2673,17,0)&lt;8,0))))</f>
        <v>10</v>
      </c>
      <c r="T40" s="24">
        <f ca="1">IF(VLOOKUP($C40,工时汇总!$B$2:$AH$2673,18,0)&gt;15,15,IF(VLOOKUP($C40,工时汇总!$B$2:$AH$2673,18,0)&gt;10,10,IF(VLOOKUP($C40,工时汇总!$B$2:$AH$2673,18,0)&gt;=8,5,IF(VLOOKUP($C40,工时汇总!$B$2:$AH$2673,18,0)&lt;8,0))))</f>
        <v>10</v>
      </c>
      <c r="U40" s="24">
        <f ca="1">IF(VLOOKUP($C40,工时汇总!$B$2:$AH$2673,19,0)&gt;15,15,IF(VLOOKUP($C40,工时汇总!$B$2:$AH$2673,19,0)&gt;10,10,IF(VLOOKUP($C40,工时汇总!$B$2:$AH$2673,19,0)&gt;=8,5,IF(VLOOKUP($C40,工时汇总!$B$2:$AH$2673,19,0)&lt;8,0))))</f>
        <v>10</v>
      </c>
      <c r="V40" s="24">
        <f ca="1">IF(VLOOKUP($C40,工时汇总!$B$2:$AH$2673,20,0)&gt;15,15,IF(VLOOKUP($C40,工时汇总!$B$2:$AH$2673,20,0)&gt;10,10,IF(VLOOKUP($C40,工时汇总!$B$2:$AH$2673,20,0)&gt;=8,5,IF(VLOOKUP($C40,工时汇总!$B$2:$AH$2673,20,0)&lt;8,0))))</f>
        <v>10</v>
      </c>
      <c r="W40" s="24">
        <f ca="1">IF(VLOOKUP($C40,工时汇总!$B$2:$AH$2673,21,0)&gt;15,15,IF(VLOOKUP($C40,工时汇总!$B$2:$AH$2673,21,0)&gt;10,10,IF(VLOOKUP($C40,工时汇总!$B$2:$AH$2673,21,0)&gt;=8,5,IF(VLOOKUP($C40,工时汇总!$B$2:$AH$2673,21,0)&lt;8,0))))</f>
        <v>10</v>
      </c>
      <c r="X40" s="24">
        <f ca="1">IF(VLOOKUP($C40,工时汇总!$B$2:$AH$2673,22,0)&gt;15,15,IF(VLOOKUP($C40,工时汇总!$B$2:$AH$2673,22,0)&gt;10,10,IF(VLOOKUP($C40,工时汇总!$B$2:$AH$2673,22,0)&gt;=8,5,IF(VLOOKUP($C40,工时汇总!$B$2:$AH$2673,22,0)&lt;8,0))))</f>
        <v>10</v>
      </c>
      <c r="Y40" s="24">
        <f ca="1">IF(VLOOKUP($C40,工时汇总!$B$2:$AH$2673,23,0)&gt;15,15,IF(VLOOKUP($C40,工时汇总!$B$2:$AH$2673,23,0)&gt;10,10,IF(VLOOKUP($C40,工时汇总!$B$2:$AH$2673,23,0)&gt;=8,5,IF(VLOOKUP($C40,工时汇总!$B$2:$AH$2673,23,0)&lt;8,0))))</f>
        <v>10</v>
      </c>
      <c r="Z40" s="24">
        <f ca="1">IF(VLOOKUP($C40,工时汇总!$B$2:$AH$2673,24,0)&gt;15,15,IF(VLOOKUP($C40,工时汇总!$B$2:$AH$2673,24,0)&gt;10,10,IF(VLOOKUP($C40,工时汇总!$B$2:$AH$2673,24,0)&gt;=8,5,IF(VLOOKUP($C40,工时汇总!$B$2:$AH$2673,24,0)&lt;8,0))))</f>
        <v>10</v>
      </c>
      <c r="AA40" s="24">
        <f ca="1">IF(VLOOKUP($C40,工时汇总!$B$2:$AH$2673,25,0)&gt;15,15,IF(VLOOKUP($C40,工时汇总!$B$2:$AH$2673,25,0)&gt;10,10,IF(VLOOKUP($C40,工时汇总!$B$2:$AH$2673,25,0)&gt;=8,5,IF(VLOOKUP($C40,工时汇总!$B$2:$AH$2673,25,0)&lt;8,0))))</f>
        <v>10</v>
      </c>
      <c r="AB40" s="24">
        <f ca="1">IF(VLOOKUP($C40,工时汇总!$B$2:$AH$2673,26,0)&gt;15,15,IF(VLOOKUP($C40,工时汇总!$B$2:$AH$2673,26,0)&gt;10,10,IF(VLOOKUP($C40,工时汇总!$B$2:$AH$2673,26,0)&gt;=8,5,IF(VLOOKUP($C40,工时汇总!$B$2:$AH$2673,26,0)&lt;8,0))))</f>
        <v>10</v>
      </c>
      <c r="AC40" s="24">
        <f ca="1">IF(VLOOKUP($C40,工时汇总!$B$2:$AH$2673,27,0)&gt;15,15,IF(VLOOKUP($C40,工时汇总!$B$2:$AH$2673,27,0)&gt;10,10,IF(VLOOKUP($C40,工时汇总!$B$2:$AH$2673,27,0)&gt;=8,5,IF(VLOOKUP($C40,工时汇总!$B$2:$AH$2673,27,0)&lt;8,0))))</f>
        <v>10</v>
      </c>
      <c r="AD40" s="24">
        <f ca="1">IF(VLOOKUP($C40,工时汇总!$B$2:$AH$2673,28,0)&gt;15,15,IF(VLOOKUP($C40,工时汇总!$B$2:$AH$2673,28,0)&gt;10,10,IF(VLOOKUP($C40,工时汇总!$B$2:$AH$2673,28,0)&gt;=8,5,IF(VLOOKUP($C40,工时汇总!$B$2:$AH$2673,28,0)&lt;8,0))))</f>
        <v>5</v>
      </c>
      <c r="AE40" s="24">
        <f ca="1">IF(VLOOKUP($C40,工时汇总!$B$2:$AH$2673,29,0)&gt;15,15,IF(VLOOKUP($C40,工时汇总!$B$2:$AH$2673,29,0)&gt;10,10,IF(VLOOKUP($C40,工时汇总!$B$2:$AH$2673,29,0)&gt;=8,5,IF(VLOOKUP($C40,工时汇总!$B$2:$AH$2673,29,0)&lt;8,0))))</f>
        <v>10</v>
      </c>
      <c r="AF40" s="24">
        <f ca="1">IF(VLOOKUP($C40,工时汇总!$B$2:$AH$2673,30,0)&gt;15,15,IF(VLOOKUP($C40,工时汇总!$B$2:$AH$2673,30,0)&gt;10,10,IF(VLOOKUP($C40,工时汇总!$B$2:$AH$2673,30,0)&gt;=8,5,IF(VLOOKUP($C40,工时汇总!$B$2:$AH$2673,30,0)&lt;8,0))))</f>
        <v>5</v>
      </c>
      <c r="AG40" s="24">
        <f ca="1">IF(VLOOKUP($C40,工时汇总!$B$2:$AH$2673,31,0)&gt;15,15,IF(VLOOKUP($C40,工时汇总!$B$2:$AH$2673,31,0)&gt;10,10,IF(VLOOKUP($C40,工时汇总!$B$2:$AH$2673,31,0)&gt;=8,5,IF(VLOOKUP($C40,工时汇总!$B$2:$AH$2673,31,0)&lt;8,0))))</f>
        <v>10</v>
      </c>
      <c r="AH40" s="24">
        <f ca="1">IF(VLOOKUP($C40,工时汇总!$B$2:$AH$2673,32,0)&gt;15,15,IF(VLOOKUP($C40,工时汇总!$B$2:$AH$2673,32,0)&gt;10,10,IF(VLOOKUP($C40,工时汇总!$B$2:$AH$2673,32,0)&gt;=8,5,IF(VLOOKUP($C40,工时汇总!$B$2:$AH$2673,32,0)&lt;8,0))))</f>
        <v>10</v>
      </c>
      <c r="AI40" s="24">
        <f ca="1">IF(VLOOKUP($C40,工时汇总!$B$2:$AH$2673,33,0)&gt;15,15,IF(VLOOKUP($C40,工时汇总!$B$2:$AH$2673,33,0)&gt;10,10,IF(VLOOKUP($C40,工时汇总!$B$2:$AH$2673,33,0)&gt;=8,5,IF(VLOOKUP($C40,工时汇总!$B$2:$AH$2673,33,0)&lt;8,0))))</f>
        <v>10</v>
      </c>
    </row>
    <row r="41" spans="1:35" ht="19.5" customHeight="1" x14ac:dyDescent="0.3">
      <c r="A41" s="22" t="s">
        <v>404</v>
      </c>
      <c r="B41" s="127" t="s">
        <v>239</v>
      </c>
      <c r="C41" s="52" t="s">
        <v>238</v>
      </c>
      <c r="D41" s="23">
        <f t="shared" ca="1" si="5"/>
        <v>245</v>
      </c>
      <c r="E41" s="24">
        <f ca="1">IF(VLOOKUP($C41,工时汇总!$B$2:$AH$2673,3,0)&gt;15,15,IF(VLOOKUP($C41,工时汇总!$B$2:$AH$2673,3,0)&gt;10,10,IF(VLOOKUP($C41,工时汇总!$B$2:$AH$2673,3,0)&gt;=8,5,IF(VLOOKUP($C41,工时汇总!$B$2:$AH$2673,3,0)&lt;8,0))))</f>
        <v>0</v>
      </c>
      <c r="F41" s="24">
        <f ca="1">IF(VLOOKUP($C41,工时汇总!$B$2:$AH$2673,4,0)&gt;15,15,IF(VLOOKUP($C41,工时汇总!$B$2:$AH$2673,4,0)&gt;10,10,IF(VLOOKUP($C41,工时汇总!$B$2:$AH$2673,4,0)&gt;=8,5,IF(VLOOKUP($C41,工时汇总!$B$2:$AH$2673,4,0)&lt;8,0))))</f>
        <v>5</v>
      </c>
      <c r="G41" s="24">
        <f ca="1">IF(VLOOKUP($C41,工时汇总!$B$2:$AH$2673,5,0)&gt;15,15,IF(VLOOKUP($C41,工时汇总!$B$2:$AH$2673,5,0)&gt;10,10,IF(VLOOKUP($C41,工时汇总!$B$2:$AH$2673,5,0)&gt;=8,5,IF(VLOOKUP($C41,工时汇总!$B$2:$AH$2673,5,0)&lt;8,0))))</f>
        <v>0</v>
      </c>
      <c r="H41" s="24">
        <f ca="1">IF(VLOOKUP($C41,工时汇总!$B$2:$AH$2673,6,0)&gt;15,15,IF(VLOOKUP($C41,工时汇总!$B$2:$AH$2673,6,0)&gt;10,10,IF(VLOOKUP($C41,工时汇总!$B$2:$AH$2673,6,0)&gt;=8,5,IF(VLOOKUP($C41,工时汇总!$B$2:$AH$2673,6,0)&lt;8,0))))</f>
        <v>0</v>
      </c>
      <c r="I41" s="24">
        <f ca="1">IF(VLOOKUP($C41,工时汇总!$B$2:$AH$2673,7,0)&gt;15,15,IF(VLOOKUP($C41,工时汇总!$B$2:$AH$2673,7,0)&gt;10,10,IF(VLOOKUP($C41,工时汇总!$B$2:$AH$2673,7,0)&gt;=8,5,IF(VLOOKUP($C41,工时汇总!$B$2:$AH$2673,7,0)&lt;8,0))))</f>
        <v>10</v>
      </c>
      <c r="J41" s="24">
        <f ca="1">IF(VLOOKUP($C41,工时汇总!$B$2:$AH$2673,8,0)&gt;15,15,IF(VLOOKUP($C41,工时汇总!$B$2:$AH$2673,8,0)&gt;10,10,IF(VLOOKUP($C41,工时汇总!$B$2:$AH$2673,8,0)&gt;=8,5,IF(VLOOKUP($C41,工时汇总!$B$2:$AH$2673,8,0)&lt;8,0))))</f>
        <v>10</v>
      </c>
      <c r="K41" s="24">
        <f ca="1">IF(VLOOKUP($C41,工时汇总!$B$2:$AH$2673,9,0)&gt;15,15,IF(VLOOKUP($C41,工时汇总!$B$2:$AH$2673,9,0)&gt;10,10,IF(VLOOKUP($C41,工时汇总!$B$2:$AH$2673,9,0)&gt;=8,5,IF(VLOOKUP($C41,工时汇总!$B$2:$AH$2673,9,0)&lt;8,0))))</f>
        <v>10</v>
      </c>
      <c r="L41" s="24">
        <f ca="1">IF(VLOOKUP($C41,工时汇总!$B$2:$AH$2673,10,0)&gt;15,15,IF(VLOOKUP($C41,工时汇总!$B$2:$AH$2673,10,0)&gt;10,10,IF(VLOOKUP($C41,工时汇总!$B$2:$AH$2673,10,0)&gt;=8,5,IF(VLOOKUP($C41,工时汇总!$B$2:$AH$2673,10,0)&lt;8,0))))</f>
        <v>5</v>
      </c>
      <c r="M41" s="24">
        <f ca="1">IF(VLOOKUP($C41,工时汇总!$B$2:$AH$2673,11,0)&gt;15,15,IF(VLOOKUP($C41,工时汇总!$B$2:$AH$2673,11,0)&gt;10,10,IF(VLOOKUP($C41,工时汇总!$B$2:$AH$2673,11,0)&gt;=8,5,IF(VLOOKUP($C41,工时汇总!$B$2:$AH$2673,11,0)&lt;8,0))))</f>
        <v>10</v>
      </c>
      <c r="N41" s="24">
        <f ca="1">IF(VLOOKUP($C41,工时汇总!$B$2:$AH$2673,12,0)&gt;15,15,IF(VLOOKUP($C41,工时汇总!$B$2:$AH$2673,12,0)&gt;10,10,IF(VLOOKUP($C41,工时汇总!$B$2:$AH$2673,12,0)&gt;=8,5,IF(VLOOKUP($C41,工时汇总!$B$2:$AH$2673,12,0)&lt;8,0))))</f>
        <v>10</v>
      </c>
      <c r="O41" s="24">
        <f ca="1">IF(VLOOKUP($C41,工时汇总!$B$2:$AH$2673,13,0)&gt;15,15,IF(VLOOKUP($C41,工时汇总!$B$2:$AH$2673,13,0)&gt;10,10,IF(VLOOKUP($C41,工时汇总!$B$2:$AH$2673,13,0)&gt;=8,5,IF(VLOOKUP($C41,工时汇总!$B$2:$AH$2673,13,0)&lt;8,0))))</f>
        <v>10</v>
      </c>
      <c r="P41" s="24">
        <f ca="1">IF(VLOOKUP($C41,工时汇总!$B$2:$AH$2673,14,0)&gt;15,15,IF(VLOOKUP($C41,工时汇总!$B$2:$AH$2673,14,0)&gt;10,10,IF(VLOOKUP($C41,工时汇总!$B$2:$AH$2673,14,0)&gt;=8,5,IF(VLOOKUP($C41,工时汇总!$B$2:$AH$2673,14,0)&lt;8,0))))</f>
        <v>10</v>
      </c>
      <c r="Q41" s="24">
        <f ca="1">IF(VLOOKUP($C41,工时汇总!$B$2:$AH$2673,15,0)&gt;15,15,IF(VLOOKUP($C41,工时汇总!$B$2:$AH$2673,15,0)&gt;10,10,IF(VLOOKUP($C41,工时汇总!$B$2:$AH$2673,15,0)&gt;=8,5,IF(VLOOKUP($C41,工时汇总!$B$2:$AH$2673,15,0)&lt;8,0))))</f>
        <v>10</v>
      </c>
      <c r="R41" s="24">
        <f ca="1">IF(VLOOKUP($C41,工时汇总!$B$2:$AH$2673,16,0)&gt;15,15,IF(VLOOKUP($C41,工时汇总!$B$2:$AH$2673,16,0)&gt;10,10,IF(VLOOKUP($C41,工时汇总!$B$2:$AH$2673,16,0)&gt;=8,5,IF(VLOOKUP($C41,工时汇总!$B$2:$AH$2673,16,0)&lt;8,0))))</f>
        <v>5</v>
      </c>
      <c r="S41" s="24">
        <f ca="1">IF(VLOOKUP($C41,工时汇总!$B$2:$AH$2673,17,0)&gt;15,15,IF(VLOOKUP($C41,工时汇总!$B$2:$AH$2673,17,0)&gt;10,10,IF(VLOOKUP($C41,工时汇总!$B$2:$AH$2673,17,0)&gt;=8,5,IF(VLOOKUP($C41,工时汇总!$B$2:$AH$2673,17,0)&lt;8,0))))</f>
        <v>10</v>
      </c>
      <c r="T41" s="24">
        <f ca="1">IF(VLOOKUP($C41,工时汇总!$B$2:$AH$2673,18,0)&gt;15,15,IF(VLOOKUP($C41,工时汇总!$B$2:$AH$2673,18,0)&gt;10,10,IF(VLOOKUP($C41,工时汇总!$B$2:$AH$2673,18,0)&gt;=8,5,IF(VLOOKUP($C41,工时汇总!$B$2:$AH$2673,18,0)&lt;8,0))))</f>
        <v>10</v>
      </c>
      <c r="U41" s="24">
        <f ca="1">IF(VLOOKUP($C41,工时汇总!$B$2:$AH$2673,19,0)&gt;15,15,IF(VLOOKUP($C41,工时汇总!$B$2:$AH$2673,19,0)&gt;10,10,IF(VLOOKUP($C41,工时汇总!$B$2:$AH$2673,19,0)&gt;=8,5,IF(VLOOKUP($C41,工时汇总!$B$2:$AH$2673,19,0)&lt;8,0))))</f>
        <v>10</v>
      </c>
      <c r="V41" s="24">
        <f ca="1">IF(VLOOKUP($C41,工时汇总!$B$2:$AH$2673,20,0)&gt;15,15,IF(VLOOKUP($C41,工时汇总!$B$2:$AH$2673,20,0)&gt;10,10,IF(VLOOKUP($C41,工时汇总!$B$2:$AH$2673,20,0)&gt;=8,5,IF(VLOOKUP($C41,工时汇总!$B$2:$AH$2673,20,0)&lt;8,0))))</f>
        <v>10</v>
      </c>
      <c r="W41" s="24">
        <f ca="1">IF(VLOOKUP($C41,工时汇总!$B$2:$AH$2673,21,0)&gt;15,15,IF(VLOOKUP($C41,工时汇总!$B$2:$AH$2673,21,0)&gt;10,10,IF(VLOOKUP($C41,工时汇总!$B$2:$AH$2673,21,0)&gt;=8,5,IF(VLOOKUP($C41,工时汇总!$B$2:$AH$2673,21,0)&lt;8,0))))</f>
        <v>10</v>
      </c>
      <c r="X41" s="24">
        <f ca="1">IF(VLOOKUP($C41,工时汇总!$B$2:$AH$2673,22,0)&gt;15,15,IF(VLOOKUP($C41,工时汇总!$B$2:$AH$2673,22,0)&gt;10,10,IF(VLOOKUP($C41,工时汇总!$B$2:$AH$2673,22,0)&gt;=8,5,IF(VLOOKUP($C41,工时汇总!$B$2:$AH$2673,22,0)&lt;8,0))))</f>
        <v>10</v>
      </c>
      <c r="Y41" s="24">
        <f ca="1">IF(VLOOKUP($C41,工时汇总!$B$2:$AH$2673,23,0)&gt;15,15,IF(VLOOKUP($C41,工时汇总!$B$2:$AH$2673,23,0)&gt;10,10,IF(VLOOKUP($C41,工时汇总!$B$2:$AH$2673,23,0)&gt;=8,5,IF(VLOOKUP($C41,工时汇总!$B$2:$AH$2673,23,0)&lt;8,0))))</f>
        <v>5</v>
      </c>
      <c r="Z41" s="24">
        <f ca="1">IF(VLOOKUP($C41,工时汇总!$B$2:$AH$2673,24,0)&gt;15,15,IF(VLOOKUP($C41,工时汇总!$B$2:$AH$2673,24,0)&gt;10,10,IF(VLOOKUP($C41,工时汇总!$B$2:$AH$2673,24,0)&gt;=8,5,IF(VLOOKUP($C41,工时汇总!$B$2:$AH$2673,24,0)&lt;8,0))))</f>
        <v>10</v>
      </c>
      <c r="AA41" s="24">
        <f ca="1">IF(VLOOKUP($C41,工时汇总!$B$2:$AH$2673,25,0)&gt;15,15,IF(VLOOKUP($C41,工时汇总!$B$2:$AH$2673,25,0)&gt;10,10,IF(VLOOKUP($C41,工时汇总!$B$2:$AH$2673,25,0)&gt;=8,5,IF(VLOOKUP($C41,工时汇总!$B$2:$AH$2673,25,0)&lt;8,0))))</f>
        <v>10</v>
      </c>
      <c r="AB41" s="24">
        <f ca="1">IF(VLOOKUP($C41,工时汇总!$B$2:$AH$2673,26,0)&gt;15,15,IF(VLOOKUP($C41,工时汇总!$B$2:$AH$2673,26,0)&gt;10,10,IF(VLOOKUP($C41,工时汇总!$B$2:$AH$2673,26,0)&gt;=8,5,IF(VLOOKUP($C41,工时汇总!$B$2:$AH$2673,26,0)&lt;8,0))))</f>
        <v>10</v>
      </c>
      <c r="AC41" s="24">
        <f ca="1">IF(VLOOKUP($C41,工时汇总!$B$2:$AH$2673,27,0)&gt;15,15,IF(VLOOKUP($C41,工时汇总!$B$2:$AH$2673,27,0)&gt;10,10,IF(VLOOKUP($C41,工时汇总!$B$2:$AH$2673,27,0)&gt;=8,5,IF(VLOOKUP($C41,工时汇总!$B$2:$AH$2673,27,0)&lt;8,0))))</f>
        <v>10</v>
      </c>
      <c r="AD41" s="24">
        <f ca="1">IF(VLOOKUP($C41,工时汇总!$B$2:$AH$2673,28,0)&gt;15,15,IF(VLOOKUP($C41,工时汇总!$B$2:$AH$2673,28,0)&gt;10,10,IF(VLOOKUP($C41,工时汇总!$B$2:$AH$2673,28,0)&gt;=8,5,IF(VLOOKUP($C41,工时汇总!$B$2:$AH$2673,28,0)&lt;8,0))))</f>
        <v>10</v>
      </c>
      <c r="AE41" s="24">
        <f ca="1">IF(VLOOKUP($C41,工时汇总!$B$2:$AH$2673,29,0)&gt;15,15,IF(VLOOKUP($C41,工时汇总!$B$2:$AH$2673,29,0)&gt;10,10,IF(VLOOKUP($C41,工时汇总!$B$2:$AH$2673,29,0)&gt;=8,5,IF(VLOOKUP($C41,工时汇总!$B$2:$AH$2673,29,0)&lt;8,0))))</f>
        <v>10</v>
      </c>
      <c r="AF41" s="24">
        <f ca="1">IF(VLOOKUP($C41,工时汇总!$B$2:$AH$2673,30,0)&gt;15,15,IF(VLOOKUP($C41,工时汇总!$B$2:$AH$2673,30,0)&gt;10,10,IF(VLOOKUP($C41,工时汇总!$B$2:$AH$2673,30,0)&gt;=8,5,IF(VLOOKUP($C41,工时汇总!$B$2:$AH$2673,30,0)&lt;8,0))))</f>
        <v>5</v>
      </c>
      <c r="AG41" s="24">
        <f ca="1">IF(VLOOKUP($C41,工时汇总!$B$2:$AH$2673,31,0)&gt;15,15,IF(VLOOKUP($C41,工时汇总!$B$2:$AH$2673,31,0)&gt;10,10,IF(VLOOKUP($C41,工时汇总!$B$2:$AH$2673,31,0)&gt;=8,5,IF(VLOOKUP($C41,工时汇总!$B$2:$AH$2673,31,0)&lt;8,0))))</f>
        <v>10</v>
      </c>
      <c r="AH41" s="24">
        <f ca="1">IF(VLOOKUP($C41,工时汇总!$B$2:$AH$2673,32,0)&gt;15,15,IF(VLOOKUP($C41,工时汇总!$B$2:$AH$2673,32,0)&gt;10,10,IF(VLOOKUP($C41,工时汇总!$B$2:$AH$2673,32,0)&gt;=8,5,IF(VLOOKUP($C41,工时汇总!$B$2:$AH$2673,32,0)&lt;8,0))))</f>
        <v>10</v>
      </c>
      <c r="AI41" s="24">
        <f ca="1">IF(VLOOKUP($C41,工时汇总!$B$2:$AH$2673,33,0)&gt;15,15,IF(VLOOKUP($C41,工时汇总!$B$2:$AH$2673,33,0)&gt;10,10,IF(VLOOKUP($C41,工时汇总!$B$2:$AH$2673,33,0)&gt;=8,5,IF(VLOOKUP($C41,工时汇总!$B$2:$AH$2673,33,0)&lt;8,0))))</f>
        <v>0</v>
      </c>
    </row>
    <row r="42" spans="1:35" ht="19.5" customHeight="1" x14ac:dyDescent="0.3">
      <c r="A42" s="22" t="s">
        <v>404</v>
      </c>
      <c r="B42" s="127" t="s">
        <v>249</v>
      </c>
      <c r="C42" s="52" t="s">
        <v>250</v>
      </c>
      <c r="D42" s="23">
        <f t="shared" ca="1" si="5"/>
        <v>260</v>
      </c>
      <c r="E42" s="24">
        <f ca="1">IF(VLOOKUP($C42,工时汇总!$B$2:$AH$2673,3,0)&gt;15,15,IF(VLOOKUP($C42,工时汇总!$B$2:$AH$2673,3,0)&gt;10,10,IF(VLOOKUP($C42,工时汇总!$B$2:$AH$2673,3,0)&gt;=8,5,IF(VLOOKUP($C42,工时汇总!$B$2:$AH$2673,3,0)&lt;8,0))))</f>
        <v>0</v>
      </c>
      <c r="F42" s="24">
        <f ca="1">IF(VLOOKUP($C42,工时汇总!$B$2:$AH$2673,4,0)&gt;15,15,IF(VLOOKUP($C42,工时汇总!$B$2:$AH$2673,4,0)&gt;10,10,IF(VLOOKUP($C42,工时汇总!$B$2:$AH$2673,4,0)&gt;=8,5,IF(VLOOKUP($C42,工时汇总!$B$2:$AH$2673,4,0)&lt;8,0))))</f>
        <v>0</v>
      </c>
      <c r="G42" s="24">
        <f ca="1">IF(VLOOKUP($C42,工时汇总!$B$2:$AH$2673,5,0)&gt;15,15,IF(VLOOKUP($C42,工时汇总!$B$2:$AH$2673,5,0)&gt;10,10,IF(VLOOKUP($C42,工时汇总!$B$2:$AH$2673,5,0)&gt;=8,5,IF(VLOOKUP($C42,工时汇总!$B$2:$AH$2673,5,0)&lt;8,0))))</f>
        <v>0</v>
      </c>
      <c r="H42" s="24">
        <f ca="1">IF(VLOOKUP($C42,工时汇总!$B$2:$AH$2673,6,0)&gt;15,15,IF(VLOOKUP($C42,工时汇总!$B$2:$AH$2673,6,0)&gt;10,10,IF(VLOOKUP($C42,工时汇总!$B$2:$AH$2673,6,0)&gt;=8,5,IF(VLOOKUP($C42,工时汇总!$B$2:$AH$2673,6,0)&lt;8,0))))</f>
        <v>0</v>
      </c>
      <c r="I42" s="24">
        <f ca="1">IF(VLOOKUP($C42,工时汇总!$B$2:$AH$2673,7,0)&gt;15,15,IF(VLOOKUP($C42,工时汇总!$B$2:$AH$2673,7,0)&gt;10,10,IF(VLOOKUP($C42,工时汇总!$B$2:$AH$2673,7,0)&gt;=8,5,IF(VLOOKUP($C42,工时汇总!$B$2:$AH$2673,7,0)&lt;8,0))))</f>
        <v>10</v>
      </c>
      <c r="J42" s="24">
        <f ca="1">IF(VLOOKUP($C42,工时汇总!$B$2:$AH$2673,8,0)&gt;15,15,IF(VLOOKUP($C42,工时汇总!$B$2:$AH$2673,8,0)&gt;10,10,IF(VLOOKUP($C42,工时汇总!$B$2:$AH$2673,8,0)&gt;=8,5,IF(VLOOKUP($C42,工时汇总!$B$2:$AH$2673,8,0)&lt;8,0))))</f>
        <v>10</v>
      </c>
      <c r="K42" s="24">
        <f ca="1">IF(VLOOKUP($C42,工时汇总!$B$2:$AH$2673,9,0)&gt;15,15,IF(VLOOKUP($C42,工时汇总!$B$2:$AH$2673,9,0)&gt;10,10,IF(VLOOKUP($C42,工时汇总!$B$2:$AH$2673,9,0)&gt;=8,5,IF(VLOOKUP($C42,工时汇总!$B$2:$AH$2673,9,0)&lt;8,0))))</f>
        <v>10</v>
      </c>
      <c r="L42" s="24">
        <f ca="1">IF(VLOOKUP($C42,工时汇总!$B$2:$AH$2673,10,0)&gt;15,15,IF(VLOOKUP($C42,工时汇总!$B$2:$AH$2673,10,0)&gt;10,10,IF(VLOOKUP($C42,工时汇总!$B$2:$AH$2673,10,0)&gt;=8,5,IF(VLOOKUP($C42,工时汇总!$B$2:$AH$2673,10,0)&lt;8,0))))</f>
        <v>10</v>
      </c>
      <c r="M42" s="24">
        <f ca="1">IF(VLOOKUP($C42,工时汇总!$B$2:$AH$2673,11,0)&gt;15,15,IF(VLOOKUP($C42,工时汇总!$B$2:$AH$2673,11,0)&gt;10,10,IF(VLOOKUP($C42,工时汇总!$B$2:$AH$2673,11,0)&gt;=8,5,IF(VLOOKUP($C42,工时汇总!$B$2:$AH$2673,11,0)&lt;8,0))))</f>
        <v>10</v>
      </c>
      <c r="N42" s="24">
        <f ca="1">IF(VLOOKUP($C42,工时汇总!$B$2:$AH$2673,12,0)&gt;15,15,IF(VLOOKUP($C42,工时汇总!$B$2:$AH$2673,12,0)&gt;10,10,IF(VLOOKUP($C42,工时汇总!$B$2:$AH$2673,12,0)&gt;=8,5,IF(VLOOKUP($C42,工时汇总!$B$2:$AH$2673,12,0)&lt;8,0))))</f>
        <v>10</v>
      </c>
      <c r="O42" s="24">
        <f ca="1">IF(VLOOKUP($C42,工时汇总!$B$2:$AH$2673,13,0)&gt;15,15,IF(VLOOKUP($C42,工时汇总!$B$2:$AH$2673,13,0)&gt;10,10,IF(VLOOKUP($C42,工时汇总!$B$2:$AH$2673,13,0)&gt;=8,5,IF(VLOOKUP($C42,工时汇总!$B$2:$AH$2673,13,0)&lt;8,0))))</f>
        <v>10</v>
      </c>
      <c r="P42" s="24">
        <f ca="1">IF(VLOOKUP($C42,工时汇总!$B$2:$AH$2673,14,0)&gt;15,15,IF(VLOOKUP($C42,工时汇总!$B$2:$AH$2673,14,0)&gt;10,10,IF(VLOOKUP($C42,工时汇总!$B$2:$AH$2673,14,0)&gt;=8,5,IF(VLOOKUP($C42,工时汇总!$B$2:$AH$2673,14,0)&lt;8,0))))</f>
        <v>10</v>
      </c>
      <c r="Q42" s="24">
        <f ca="1">IF(VLOOKUP($C42,工时汇总!$B$2:$AH$2673,15,0)&gt;15,15,IF(VLOOKUP($C42,工时汇总!$B$2:$AH$2673,15,0)&gt;10,10,IF(VLOOKUP($C42,工时汇总!$B$2:$AH$2673,15,0)&gt;=8,5,IF(VLOOKUP($C42,工时汇总!$B$2:$AH$2673,15,0)&lt;8,0))))</f>
        <v>10</v>
      </c>
      <c r="R42" s="24">
        <f ca="1">IF(VLOOKUP($C42,工时汇总!$B$2:$AH$2673,16,0)&gt;15,15,IF(VLOOKUP($C42,工时汇总!$B$2:$AH$2673,16,0)&gt;10,10,IF(VLOOKUP($C42,工时汇总!$B$2:$AH$2673,16,0)&gt;=8,5,IF(VLOOKUP($C42,工时汇总!$B$2:$AH$2673,16,0)&lt;8,0))))</f>
        <v>5</v>
      </c>
      <c r="S42" s="24">
        <f ca="1">IF(VLOOKUP($C42,工时汇总!$B$2:$AH$2673,17,0)&gt;15,15,IF(VLOOKUP($C42,工时汇总!$B$2:$AH$2673,17,0)&gt;10,10,IF(VLOOKUP($C42,工时汇总!$B$2:$AH$2673,17,0)&gt;=8,5,IF(VLOOKUP($C42,工时汇总!$B$2:$AH$2673,17,0)&lt;8,0))))</f>
        <v>10</v>
      </c>
      <c r="T42" s="24">
        <f ca="1">IF(VLOOKUP($C42,工时汇总!$B$2:$AH$2673,18,0)&gt;15,15,IF(VLOOKUP($C42,工时汇总!$B$2:$AH$2673,18,0)&gt;10,10,IF(VLOOKUP($C42,工时汇总!$B$2:$AH$2673,18,0)&gt;=8,5,IF(VLOOKUP($C42,工时汇总!$B$2:$AH$2673,18,0)&lt;8,0))))</f>
        <v>10</v>
      </c>
      <c r="U42" s="24">
        <f ca="1">IF(VLOOKUP($C42,工时汇总!$B$2:$AH$2673,19,0)&gt;15,15,IF(VLOOKUP($C42,工时汇总!$B$2:$AH$2673,19,0)&gt;10,10,IF(VLOOKUP($C42,工时汇总!$B$2:$AH$2673,19,0)&gt;=8,5,IF(VLOOKUP($C42,工时汇总!$B$2:$AH$2673,19,0)&lt;8,0))))</f>
        <v>10</v>
      </c>
      <c r="V42" s="24">
        <f ca="1">IF(VLOOKUP($C42,工时汇总!$B$2:$AH$2673,20,0)&gt;15,15,IF(VLOOKUP($C42,工时汇总!$B$2:$AH$2673,20,0)&gt;10,10,IF(VLOOKUP($C42,工时汇总!$B$2:$AH$2673,20,0)&gt;=8,5,IF(VLOOKUP($C42,工时汇总!$B$2:$AH$2673,20,0)&lt;8,0))))</f>
        <v>10</v>
      </c>
      <c r="W42" s="24">
        <f ca="1">IF(VLOOKUP($C42,工时汇总!$B$2:$AH$2673,21,0)&gt;15,15,IF(VLOOKUP($C42,工时汇总!$B$2:$AH$2673,21,0)&gt;10,10,IF(VLOOKUP($C42,工时汇总!$B$2:$AH$2673,21,0)&gt;=8,5,IF(VLOOKUP($C42,工时汇总!$B$2:$AH$2673,21,0)&lt;8,0))))</f>
        <v>10</v>
      </c>
      <c r="X42" s="24">
        <f ca="1">IF(VLOOKUP($C42,工时汇总!$B$2:$AH$2673,22,0)&gt;15,15,IF(VLOOKUP($C42,工时汇总!$B$2:$AH$2673,22,0)&gt;10,10,IF(VLOOKUP($C42,工时汇总!$B$2:$AH$2673,22,0)&gt;=8,5,IF(VLOOKUP($C42,工时汇总!$B$2:$AH$2673,22,0)&lt;8,0))))</f>
        <v>10</v>
      </c>
      <c r="Y42" s="24">
        <f ca="1">IF(VLOOKUP($C42,工时汇总!$B$2:$AH$2673,23,0)&gt;15,15,IF(VLOOKUP($C42,工时汇总!$B$2:$AH$2673,23,0)&gt;10,10,IF(VLOOKUP($C42,工时汇总!$B$2:$AH$2673,23,0)&gt;=8,5,IF(VLOOKUP($C42,工时汇总!$B$2:$AH$2673,23,0)&lt;8,0))))</f>
        <v>10</v>
      </c>
      <c r="Z42" s="24">
        <f ca="1">IF(VLOOKUP($C42,工时汇总!$B$2:$AH$2673,24,0)&gt;15,15,IF(VLOOKUP($C42,工时汇总!$B$2:$AH$2673,24,0)&gt;10,10,IF(VLOOKUP($C42,工时汇总!$B$2:$AH$2673,24,0)&gt;=8,5,IF(VLOOKUP($C42,工时汇总!$B$2:$AH$2673,24,0)&lt;8,0))))</f>
        <v>10</v>
      </c>
      <c r="AA42" s="24">
        <f ca="1">IF(VLOOKUP($C42,工时汇总!$B$2:$AH$2673,25,0)&gt;15,15,IF(VLOOKUP($C42,工时汇总!$B$2:$AH$2673,25,0)&gt;10,10,IF(VLOOKUP($C42,工时汇总!$B$2:$AH$2673,25,0)&gt;=8,5,IF(VLOOKUP($C42,工时汇总!$B$2:$AH$2673,25,0)&lt;8,0))))</f>
        <v>10</v>
      </c>
      <c r="AB42" s="24">
        <f ca="1">IF(VLOOKUP($C42,工时汇总!$B$2:$AH$2673,26,0)&gt;15,15,IF(VLOOKUP($C42,工时汇总!$B$2:$AH$2673,26,0)&gt;10,10,IF(VLOOKUP($C42,工时汇总!$B$2:$AH$2673,26,0)&gt;=8,5,IF(VLOOKUP($C42,工时汇总!$B$2:$AH$2673,26,0)&lt;8,0))))</f>
        <v>10</v>
      </c>
      <c r="AC42" s="24">
        <f ca="1">IF(VLOOKUP($C42,工时汇总!$B$2:$AH$2673,27,0)&gt;15,15,IF(VLOOKUP($C42,工时汇总!$B$2:$AH$2673,27,0)&gt;10,10,IF(VLOOKUP($C42,工时汇总!$B$2:$AH$2673,27,0)&gt;=8,5,IF(VLOOKUP($C42,工时汇总!$B$2:$AH$2673,27,0)&lt;8,0))))</f>
        <v>10</v>
      </c>
      <c r="AD42" s="24">
        <f ca="1">IF(VLOOKUP($C42,工时汇总!$B$2:$AH$2673,28,0)&gt;15,15,IF(VLOOKUP($C42,工时汇总!$B$2:$AH$2673,28,0)&gt;10,10,IF(VLOOKUP($C42,工时汇总!$B$2:$AH$2673,28,0)&gt;=8,5,IF(VLOOKUP($C42,工时汇总!$B$2:$AH$2673,28,0)&lt;8,0))))</f>
        <v>10</v>
      </c>
      <c r="AE42" s="24">
        <f ca="1">IF(VLOOKUP($C42,工时汇总!$B$2:$AH$2673,29,0)&gt;15,15,IF(VLOOKUP($C42,工时汇总!$B$2:$AH$2673,29,0)&gt;10,10,IF(VLOOKUP($C42,工时汇总!$B$2:$AH$2673,29,0)&gt;=8,5,IF(VLOOKUP($C42,工时汇总!$B$2:$AH$2673,29,0)&lt;8,0))))</f>
        <v>10</v>
      </c>
      <c r="AF42" s="24">
        <f ca="1">IF(VLOOKUP($C42,工时汇总!$B$2:$AH$2673,30,0)&gt;15,15,IF(VLOOKUP($C42,工时汇总!$B$2:$AH$2673,30,0)&gt;10,10,IF(VLOOKUP($C42,工时汇总!$B$2:$AH$2673,30,0)&gt;=8,5,IF(VLOOKUP($C42,工时汇总!$B$2:$AH$2673,30,0)&lt;8,0))))</f>
        <v>5</v>
      </c>
      <c r="AG42" s="24">
        <f ca="1">IF(VLOOKUP($C42,工时汇总!$B$2:$AH$2673,31,0)&gt;15,15,IF(VLOOKUP($C42,工时汇总!$B$2:$AH$2673,31,0)&gt;10,10,IF(VLOOKUP($C42,工时汇总!$B$2:$AH$2673,31,0)&gt;=8,5,IF(VLOOKUP($C42,工时汇总!$B$2:$AH$2673,31,0)&lt;8,0))))</f>
        <v>10</v>
      </c>
      <c r="AH42" s="24">
        <f ca="1">IF(VLOOKUP($C42,工时汇总!$B$2:$AH$2673,32,0)&gt;15,15,IF(VLOOKUP($C42,工时汇总!$B$2:$AH$2673,32,0)&gt;10,10,IF(VLOOKUP($C42,工时汇总!$B$2:$AH$2673,32,0)&gt;=8,5,IF(VLOOKUP($C42,工时汇总!$B$2:$AH$2673,32,0)&lt;8,0))))</f>
        <v>10</v>
      </c>
      <c r="AI42" s="24">
        <f ca="1">IF(VLOOKUP($C42,工时汇总!$B$2:$AH$2673,33,0)&gt;15,15,IF(VLOOKUP($C42,工时汇总!$B$2:$AH$2673,33,0)&gt;10,10,IF(VLOOKUP($C42,工时汇总!$B$2:$AH$2673,33,0)&gt;=8,5,IF(VLOOKUP($C42,工时汇总!$B$2:$AH$2673,33,0)&lt;8,0))))</f>
        <v>10</v>
      </c>
    </row>
    <row r="43" spans="1:35" ht="19.5" customHeight="1" x14ac:dyDescent="0.3">
      <c r="A43" s="22" t="s">
        <v>404</v>
      </c>
      <c r="B43" s="127" t="s">
        <v>655</v>
      </c>
      <c r="C43" s="52" t="s">
        <v>278</v>
      </c>
      <c r="D43" s="23">
        <f t="shared" ca="1" si="5"/>
        <v>280</v>
      </c>
      <c r="E43" s="24">
        <f ca="1">IF(VLOOKUP($C43,工时汇总!$B$2:$AH$2673,3,0)&gt;15,15,IF(VLOOKUP($C43,工时汇总!$B$2:$AH$2673,3,0)&gt;10,10,IF(VLOOKUP($C43,工时汇总!$B$2:$AH$2673,3,0)&gt;=8,5,IF(VLOOKUP($C43,工时汇总!$B$2:$AH$2673,3,0)&lt;8,0))))</f>
        <v>0</v>
      </c>
      <c r="F43" s="24">
        <f ca="1">IF(VLOOKUP($C43,工时汇总!$B$2:$AH$2673,4,0)&gt;15,15,IF(VLOOKUP($C43,工时汇总!$B$2:$AH$2673,4,0)&gt;10,10,IF(VLOOKUP($C43,工时汇总!$B$2:$AH$2673,4,0)&gt;=8,5,IF(VLOOKUP($C43,工时汇总!$B$2:$AH$2673,4,0)&lt;8,0))))</f>
        <v>5</v>
      </c>
      <c r="G43" s="24">
        <f ca="1">IF(VLOOKUP($C43,工时汇总!$B$2:$AH$2673,5,0)&gt;15,15,IF(VLOOKUP($C43,工时汇总!$B$2:$AH$2673,5,0)&gt;10,10,IF(VLOOKUP($C43,工时汇总!$B$2:$AH$2673,5,0)&gt;=8,5,IF(VLOOKUP($C43,工时汇总!$B$2:$AH$2673,5,0)&lt;8,0))))</f>
        <v>10</v>
      </c>
      <c r="H43" s="24">
        <f ca="1">IF(VLOOKUP($C43,工时汇总!$B$2:$AH$2673,6,0)&gt;15,15,IF(VLOOKUP($C43,工时汇总!$B$2:$AH$2673,6,0)&gt;10,10,IF(VLOOKUP($C43,工时汇总!$B$2:$AH$2673,6,0)&gt;=8,5,IF(VLOOKUP($C43,工时汇总!$B$2:$AH$2673,6,0)&lt;8,0))))</f>
        <v>10</v>
      </c>
      <c r="I43" s="24">
        <f ca="1">IF(VLOOKUP($C43,工时汇总!$B$2:$AH$2673,7,0)&gt;15,15,IF(VLOOKUP($C43,工时汇总!$B$2:$AH$2673,7,0)&gt;10,10,IF(VLOOKUP($C43,工时汇总!$B$2:$AH$2673,7,0)&gt;=8,5,IF(VLOOKUP($C43,工时汇总!$B$2:$AH$2673,7,0)&lt;8,0))))</f>
        <v>10</v>
      </c>
      <c r="J43" s="24">
        <f ca="1">IF(VLOOKUP($C43,工时汇总!$B$2:$AH$2673,8,0)&gt;15,15,IF(VLOOKUP($C43,工时汇总!$B$2:$AH$2673,8,0)&gt;10,10,IF(VLOOKUP($C43,工时汇总!$B$2:$AH$2673,8,0)&gt;=8,5,IF(VLOOKUP($C43,工时汇总!$B$2:$AH$2673,8,0)&lt;8,0))))</f>
        <v>10</v>
      </c>
      <c r="K43" s="24">
        <f ca="1">IF(VLOOKUP($C43,工时汇总!$B$2:$AH$2673,9,0)&gt;15,15,IF(VLOOKUP($C43,工时汇总!$B$2:$AH$2673,9,0)&gt;10,10,IF(VLOOKUP($C43,工时汇总!$B$2:$AH$2673,9,0)&gt;=8,5,IF(VLOOKUP($C43,工时汇总!$B$2:$AH$2673,9,0)&lt;8,0))))</f>
        <v>5</v>
      </c>
      <c r="L43" s="24">
        <f ca="1">IF(VLOOKUP($C43,工时汇总!$B$2:$AH$2673,10,0)&gt;15,15,IF(VLOOKUP($C43,工时汇总!$B$2:$AH$2673,10,0)&gt;10,10,IF(VLOOKUP($C43,工时汇总!$B$2:$AH$2673,10,0)&gt;=8,5,IF(VLOOKUP($C43,工时汇总!$B$2:$AH$2673,10,0)&lt;8,0))))</f>
        <v>10</v>
      </c>
      <c r="M43" s="24">
        <f ca="1">IF(VLOOKUP($C43,工时汇总!$B$2:$AH$2673,11,0)&gt;15,15,IF(VLOOKUP($C43,工时汇总!$B$2:$AH$2673,11,0)&gt;10,10,IF(VLOOKUP($C43,工时汇总!$B$2:$AH$2673,11,0)&gt;=8,5,IF(VLOOKUP($C43,工时汇总!$B$2:$AH$2673,11,0)&lt;8,0))))</f>
        <v>10</v>
      </c>
      <c r="N43" s="24">
        <f ca="1">IF(VLOOKUP($C43,工时汇总!$B$2:$AH$2673,12,0)&gt;15,15,IF(VLOOKUP($C43,工时汇总!$B$2:$AH$2673,12,0)&gt;10,10,IF(VLOOKUP($C43,工时汇总!$B$2:$AH$2673,12,0)&gt;=8,5,IF(VLOOKUP($C43,工时汇总!$B$2:$AH$2673,12,0)&lt;8,0))))</f>
        <v>10</v>
      </c>
      <c r="O43" s="24">
        <f ca="1">IF(VLOOKUP($C43,工时汇总!$B$2:$AH$2673,13,0)&gt;15,15,IF(VLOOKUP($C43,工时汇总!$B$2:$AH$2673,13,0)&gt;10,10,IF(VLOOKUP($C43,工时汇总!$B$2:$AH$2673,13,0)&gt;=8,5,IF(VLOOKUP($C43,工时汇总!$B$2:$AH$2673,13,0)&lt;8,0))))</f>
        <v>10</v>
      </c>
      <c r="P43" s="24">
        <f ca="1">IF(VLOOKUP($C43,工时汇总!$B$2:$AH$2673,14,0)&gt;15,15,IF(VLOOKUP($C43,工时汇总!$B$2:$AH$2673,14,0)&gt;10,10,IF(VLOOKUP($C43,工时汇总!$B$2:$AH$2673,14,0)&gt;=8,5,IF(VLOOKUP($C43,工时汇总!$B$2:$AH$2673,14,0)&lt;8,0))))</f>
        <v>10</v>
      </c>
      <c r="Q43" s="24">
        <f ca="1">IF(VLOOKUP($C43,工时汇总!$B$2:$AH$2673,15,0)&gt;15,15,IF(VLOOKUP($C43,工时汇总!$B$2:$AH$2673,15,0)&gt;10,10,IF(VLOOKUP($C43,工时汇总!$B$2:$AH$2673,15,0)&gt;=8,5,IF(VLOOKUP($C43,工时汇总!$B$2:$AH$2673,15,0)&lt;8,0))))</f>
        <v>10</v>
      </c>
      <c r="R43" s="24">
        <f ca="1">IF(VLOOKUP($C43,工时汇总!$B$2:$AH$2673,16,0)&gt;15,15,IF(VLOOKUP($C43,工时汇总!$B$2:$AH$2673,16,0)&gt;10,10,IF(VLOOKUP($C43,工时汇总!$B$2:$AH$2673,16,0)&gt;=8,5,IF(VLOOKUP($C43,工时汇总!$B$2:$AH$2673,16,0)&lt;8,0))))</f>
        <v>5</v>
      </c>
      <c r="S43" s="24">
        <f ca="1">IF(VLOOKUP($C43,工时汇总!$B$2:$AH$2673,17,0)&gt;15,15,IF(VLOOKUP($C43,工时汇总!$B$2:$AH$2673,17,0)&gt;10,10,IF(VLOOKUP($C43,工时汇总!$B$2:$AH$2673,17,0)&gt;=8,5,IF(VLOOKUP($C43,工时汇总!$B$2:$AH$2673,17,0)&lt;8,0))))</f>
        <v>10</v>
      </c>
      <c r="T43" s="24">
        <f ca="1">IF(VLOOKUP($C43,工时汇总!$B$2:$AH$2673,18,0)&gt;15,15,IF(VLOOKUP($C43,工时汇总!$B$2:$AH$2673,18,0)&gt;10,10,IF(VLOOKUP($C43,工时汇总!$B$2:$AH$2673,18,0)&gt;=8,5,IF(VLOOKUP($C43,工时汇总!$B$2:$AH$2673,18,0)&lt;8,0))))</f>
        <v>10</v>
      </c>
      <c r="U43" s="24">
        <f ca="1">IF(VLOOKUP($C43,工时汇总!$B$2:$AH$2673,19,0)&gt;15,15,IF(VLOOKUP($C43,工时汇总!$B$2:$AH$2673,19,0)&gt;10,10,IF(VLOOKUP($C43,工时汇总!$B$2:$AH$2673,19,0)&gt;=8,5,IF(VLOOKUP($C43,工时汇总!$B$2:$AH$2673,19,0)&lt;8,0))))</f>
        <v>10</v>
      </c>
      <c r="V43" s="24">
        <f ca="1">IF(VLOOKUP($C43,工时汇总!$B$2:$AH$2673,20,0)&gt;15,15,IF(VLOOKUP($C43,工时汇总!$B$2:$AH$2673,20,0)&gt;10,10,IF(VLOOKUP($C43,工时汇总!$B$2:$AH$2673,20,0)&gt;=8,5,IF(VLOOKUP($C43,工时汇总!$B$2:$AH$2673,20,0)&lt;8,0))))</f>
        <v>10</v>
      </c>
      <c r="W43" s="24">
        <f ca="1">IF(VLOOKUP($C43,工时汇总!$B$2:$AH$2673,21,0)&gt;15,15,IF(VLOOKUP($C43,工时汇总!$B$2:$AH$2673,21,0)&gt;10,10,IF(VLOOKUP($C43,工时汇总!$B$2:$AH$2673,21,0)&gt;=8,5,IF(VLOOKUP($C43,工时汇总!$B$2:$AH$2673,21,0)&lt;8,0))))</f>
        <v>10</v>
      </c>
      <c r="X43" s="24">
        <f ca="1">IF(VLOOKUP($C43,工时汇总!$B$2:$AH$2673,22,0)&gt;15,15,IF(VLOOKUP($C43,工时汇总!$B$2:$AH$2673,22,0)&gt;10,10,IF(VLOOKUP($C43,工时汇总!$B$2:$AH$2673,22,0)&gt;=8,5,IF(VLOOKUP($C43,工时汇总!$B$2:$AH$2673,22,0)&lt;8,0))))</f>
        <v>10</v>
      </c>
      <c r="Y43" s="24">
        <f ca="1">IF(VLOOKUP($C43,工时汇总!$B$2:$AH$2673,23,0)&gt;15,15,IF(VLOOKUP($C43,工时汇总!$B$2:$AH$2673,23,0)&gt;10,10,IF(VLOOKUP($C43,工时汇总!$B$2:$AH$2673,23,0)&gt;=8,5,IF(VLOOKUP($C43,工时汇总!$B$2:$AH$2673,23,0)&lt;8,0))))</f>
        <v>10</v>
      </c>
      <c r="Z43" s="24">
        <f ca="1">IF(VLOOKUP($C43,工时汇总!$B$2:$AH$2673,24,0)&gt;15,15,IF(VLOOKUP($C43,工时汇总!$B$2:$AH$2673,24,0)&gt;10,10,IF(VLOOKUP($C43,工时汇总!$B$2:$AH$2673,24,0)&gt;=8,5,IF(VLOOKUP($C43,工时汇总!$B$2:$AH$2673,24,0)&lt;8,0))))</f>
        <v>10</v>
      </c>
      <c r="AA43" s="24">
        <f ca="1">IF(VLOOKUP($C43,工时汇总!$B$2:$AH$2673,25,0)&gt;15,15,IF(VLOOKUP($C43,工时汇总!$B$2:$AH$2673,25,0)&gt;10,10,IF(VLOOKUP($C43,工时汇总!$B$2:$AH$2673,25,0)&gt;=8,5,IF(VLOOKUP($C43,工时汇总!$B$2:$AH$2673,25,0)&lt;8,0))))</f>
        <v>10</v>
      </c>
      <c r="AB43" s="24">
        <f ca="1">IF(VLOOKUP($C43,工时汇总!$B$2:$AH$2673,26,0)&gt;15,15,IF(VLOOKUP($C43,工时汇总!$B$2:$AH$2673,26,0)&gt;10,10,IF(VLOOKUP($C43,工时汇总!$B$2:$AH$2673,26,0)&gt;=8,5,IF(VLOOKUP($C43,工时汇总!$B$2:$AH$2673,26,0)&lt;8,0))))</f>
        <v>10</v>
      </c>
      <c r="AC43" s="24">
        <f ca="1">IF(VLOOKUP($C43,工时汇总!$B$2:$AH$2673,27,0)&gt;15,15,IF(VLOOKUP($C43,工时汇总!$B$2:$AH$2673,27,0)&gt;10,10,IF(VLOOKUP($C43,工时汇总!$B$2:$AH$2673,27,0)&gt;=8,5,IF(VLOOKUP($C43,工时汇总!$B$2:$AH$2673,27,0)&lt;8,0))))</f>
        <v>10</v>
      </c>
      <c r="AD43" s="24">
        <f ca="1">IF(VLOOKUP($C43,工时汇总!$B$2:$AH$2673,28,0)&gt;15,15,IF(VLOOKUP($C43,工时汇总!$B$2:$AH$2673,28,0)&gt;10,10,IF(VLOOKUP($C43,工时汇总!$B$2:$AH$2673,28,0)&gt;=8,5,IF(VLOOKUP($C43,工时汇总!$B$2:$AH$2673,28,0)&lt;8,0))))</f>
        <v>10</v>
      </c>
      <c r="AE43" s="24">
        <f ca="1">IF(VLOOKUP($C43,工时汇总!$B$2:$AH$2673,29,0)&gt;15,15,IF(VLOOKUP($C43,工时汇总!$B$2:$AH$2673,29,0)&gt;10,10,IF(VLOOKUP($C43,工时汇总!$B$2:$AH$2673,29,0)&gt;=8,5,IF(VLOOKUP($C43,工时汇总!$B$2:$AH$2673,29,0)&lt;8,0))))</f>
        <v>10</v>
      </c>
      <c r="AF43" s="24">
        <f ca="1">IF(VLOOKUP($C43,工时汇总!$B$2:$AH$2673,30,0)&gt;15,15,IF(VLOOKUP($C43,工时汇总!$B$2:$AH$2673,30,0)&gt;10,10,IF(VLOOKUP($C43,工时汇总!$B$2:$AH$2673,30,0)&gt;=8,5,IF(VLOOKUP($C43,工时汇总!$B$2:$AH$2673,30,0)&lt;8,0))))</f>
        <v>5</v>
      </c>
      <c r="AG43" s="24">
        <f ca="1">IF(VLOOKUP($C43,工时汇总!$B$2:$AH$2673,31,0)&gt;15,15,IF(VLOOKUP($C43,工时汇总!$B$2:$AH$2673,31,0)&gt;10,10,IF(VLOOKUP($C43,工时汇总!$B$2:$AH$2673,31,0)&gt;=8,5,IF(VLOOKUP($C43,工时汇总!$B$2:$AH$2673,31,0)&lt;8,0))))</f>
        <v>10</v>
      </c>
      <c r="AH43" s="24">
        <f ca="1">IF(VLOOKUP($C43,工时汇总!$B$2:$AH$2673,32,0)&gt;15,15,IF(VLOOKUP($C43,工时汇总!$B$2:$AH$2673,32,0)&gt;10,10,IF(VLOOKUP($C43,工时汇总!$B$2:$AH$2673,32,0)&gt;=8,5,IF(VLOOKUP($C43,工时汇总!$B$2:$AH$2673,32,0)&lt;8,0))))</f>
        <v>10</v>
      </c>
      <c r="AI43" s="24">
        <f ca="1">IF(VLOOKUP($C43,工时汇总!$B$2:$AH$2673,33,0)&gt;15,15,IF(VLOOKUP($C43,工时汇总!$B$2:$AH$2673,33,0)&gt;10,10,IF(VLOOKUP($C43,工时汇总!$B$2:$AH$2673,33,0)&gt;=8,5,IF(VLOOKUP($C43,工时汇总!$B$2:$AH$2673,33,0)&lt;8,0))))</f>
        <v>10</v>
      </c>
    </row>
    <row r="44" spans="1:35" ht="19.5" customHeight="1" x14ac:dyDescent="0.3">
      <c r="A44" s="22" t="s">
        <v>404</v>
      </c>
      <c r="B44" s="127" t="s">
        <v>390</v>
      </c>
      <c r="C44" s="52" t="s">
        <v>376</v>
      </c>
      <c r="D44" s="23">
        <f t="shared" ca="1" si="5"/>
        <v>260</v>
      </c>
      <c r="E44" s="24">
        <f ca="1">IF(VLOOKUP($C44,工时汇总!$B$2:$AH$2673,3,0)&gt;15,15,IF(VLOOKUP($C44,工时汇总!$B$2:$AH$2673,3,0)&gt;10,10,IF(VLOOKUP($C44,工时汇总!$B$2:$AH$2673,3,0)&gt;=8,5,IF(VLOOKUP($C44,工时汇总!$B$2:$AH$2673,3,0)&lt;8,0))))</f>
        <v>0</v>
      </c>
      <c r="F44" s="24">
        <f ca="1">IF(VLOOKUP($C44,工时汇总!$B$2:$AH$2673,4,0)&gt;15,15,IF(VLOOKUP($C44,工时汇总!$B$2:$AH$2673,4,0)&gt;10,10,IF(VLOOKUP($C44,工时汇总!$B$2:$AH$2673,4,0)&gt;=8,5,IF(VLOOKUP($C44,工时汇总!$B$2:$AH$2673,4,0)&lt;8,0))))</f>
        <v>0</v>
      </c>
      <c r="G44" s="24">
        <f ca="1">IF(VLOOKUP($C44,工时汇总!$B$2:$AH$2673,5,0)&gt;15,15,IF(VLOOKUP($C44,工时汇总!$B$2:$AH$2673,5,0)&gt;10,10,IF(VLOOKUP($C44,工时汇总!$B$2:$AH$2673,5,0)&gt;=8,5,IF(VLOOKUP($C44,工时汇总!$B$2:$AH$2673,5,0)&lt;8,0))))</f>
        <v>0</v>
      </c>
      <c r="H44" s="24">
        <f ca="1">IF(VLOOKUP($C44,工时汇总!$B$2:$AH$2673,6,0)&gt;15,15,IF(VLOOKUP($C44,工时汇总!$B$2:$AH$2673,6,0)&gt;10,10,IF(VLOOKUP($C44,工时汇总!$B$2:$AH$2673,6,0)&gt;=8,5,IF(VLOOKUP($C44,工时汇总!$B$2:$AH$2673,6,0)&lt;8,0))))</f>
        <v>0</v>
      </c>
      <c r="I44" s="24">
        <f ca="1">IF(VLOOKUP($C44,工时汇总!$B$2:$AH$2673,7,0)&gt;15,15,IF(VLOOKUP($C44,工时汇总!$B$2:$AH$2673,7,0)&gt;10,10,IF(VLOOKUP($C44,工时汇总!$B$2:$AH$2673,7,0)&gt;=8,5,IF(VLOOKUP($C44,工时汇总!$B$2:$AH$2673,7,0)&lt;8,0))))</f>
        <v>10</v>
      </c>
      <c r="J44" s="24">
        <f ca="1">IF(VLOOKUP($C44,工时汇总!$B$2:$AH$2673,8,0)&gt;15,15,IF(VLOOKUP($C44,工时汇总!$B$2:$AH$2673,8,0)&gt;10,10,IF(VLOOKUP($C44,工时汇总!$B$2:$AH$2673,8,0)&gt;=8,5,IF(VLOOKUP($C44,工时汇总!$B$2:$AH$2673,8,0)&lt;8,0))))</f>
        <v>10</v>
      </c>
      <c r="K44" s="24">
        <f ca="1">IF(VLOOKUP($C44,工时汇总!$B$2:$AH$2673,9,0)&gt;15,15,IF(VLOOKUP($C44,工时汇总!$B$2:$AH$2673,9,0)&gt;10,10,IF(VLOOKUP($C44,工时汇总!$B$2:$AH$2673,9,0)&gt;=8,5,IF(VLOOKUP($C44,工时汇总!$B$2:$AH$2673,9,0)&lt;8,0))))</f>
        <v>10</v>
      </c>
      <c r="L44" s="24">
        <f ca="1">IF(VLOOKUP($C44,工时汇总!$B$2:$AH$2673,10,0)&gt;15,15,IF(VLOOKUP($C44,工时汇总!$B$2:$AH$2673,10,0)&gt;10,10,IF(VLOOKUP($C44,工时汇总!$B$2:$AH$2673,10,0)&gt;=8,5,IF(VLOOKUP($C44,工时汇总!$B$2:$AH$2673,10,0)&lt;8,0))))</f>
        <v>10</v>
      </c>
      <c r="M44" s="24">
        <f ca="1">IF(VLOOKUP($C44,工时汇总!$B$2:$AH$2673,11,0)&gt;15,15,IF(VLOOKUP($C44,工时汇总!$B$2:$AH$2673,11,0)&gt;10,10,IF(VLOOKUP($C44,工时汇总!$B$2:$AH$2673,11,0)&gt;=8,5,IF(VLOOKUP($C44,工时汇总!$B$2:$AH$2673,11,0)&lt;8,0))))</f>
        <v>10</v>
      </c>
      <c r="N44" s="24">
        <f ca="1">IF(VLOOKUP($C44,工时汇总!$B$2:$AH$2673,12,0)&gt;15,15,IF(VLOOKUP($C44,工时汇总!$B$2:$AH$2673,12,0)&gt;10,10,IF(VLOOKUP($C44,工时汇总!$B$2:$AH$2673,12,0)&gt;=8,5,IF(VLOOKUP($C44,工时汇总!$B$2:$AH$2673,12,0)&lt;8,0))))</f>
        <v>10</v>
      </c>
      <c r="O44" s="24">
        <f ca="1">IF(VLOOKUP($C44,工时汇总!$B$2:$AH$2673,13,0)&gt;15,15,IF(VLOOKUP($C44,工时汇总!$B$2:$AH$2673,13,0)&gt;10,10,IF(VLOOKUP($C44,工时汇总!$B$2:$AH$2673,13,0)&gt;=8,5,IF(VLOOKUP($C44,工时汇总!$B$2:$AH$2673,13,0)&lt;8,0))))</f>
        <v>10</v>
      </c>
      <c r="P44" s="24">
        <f ca="1">IF(VLOOKUP($C44,工时汇总!$B$2:$AH$2673,14,0)&gt;15,15,IF(VLOOKUP($C44,工时汇总!$B$2:$AH$2673,14,0)&gt;10,10,IF(VLOOKUP($C44,工时汇总!$B$2:$AH$2673,14,0)&gt;=8,5,IF(VLOOKUP($C44,工时汇总!$B$2:$AH$2673,14,0)&lt;8,0))))</f>
        <v>10</v>
      </c>
      <c r="Q44" s="24">
        <f ca="1">IF(VLOOKUP($C44,工时汇总!$B$2:$AH$2673,15,0)&gt;15,15,IF(VLOOKUP($C44,工时汇总!$B$2:$AH$2673,15,0)&gt;10,10,IF(VLOOKUP($C44,工时汇总!$B$2:$AH$2673,15,0)&gt;=8,5,IF(VLOOKUP($C44,工时汇总!$B$2:$AH$2673,15,0)&lt;8,0))))</f>
        <v>10</v>
      </c>
      <c r="R44" s="24">
        <f ca="1">IF(VLOOKUP($C44,工时汇总!$B$2:$AH$2673,16,0)&gt;15,15,IF(VLOOKUP($C44,工时汇总!$B$2:$AH$2673,16,0)&gt;10,10,IF(VLOOKUP($C44,工时汇总!$B$2:$AH$2673,16,0)&gt;=8,5,IF(VLOOKUP($C44,工时汇总!$B$2:$AH$2673,16,0)&lt;8,0))))</f>
        <v>5</v>
      </c>
      <c r="S44" s="24">
        <f ca="1">IF(VLOOKUP($C44,工时汇总!$B$2:$AH$2673,17,0)&gt;15,15,IF(VLOOKUP($C44,工时汇总!$B$2:$AH$2673,17,0)&gt;10,10,IF(VLOOKUP($C44,工时汇总!$B$2:$AH$2673,17,0)&gt;=8,5,IF(VLOOKUP($C44,工时汇总!$B$2:$AH$2673,17,0)&lt;8,0))))</f>
        <v>10</v>
      </c>
      <c r="T44" s="24">
        <f ca="1">IF(VLOOKUP($C44,工时汇总!$B$2:$AH$2673,18,0)&gt;15,15,IF(VLOOKUP($C44,工时汇总!$B$2:$AH$2673,18,0)&gt;10,10,IF(VLOOKUP($C44,工时汇总!$B$2:$AH$2673,18,0)&gt;=8,5,IF(VLOOKUP($C44,工时汇总!$B$2:$AH$2673,18,0)&lt;8,0))))</f>
        <v>10</v>
      </c>
      <c r="U44" s="24">
        <f ca="1">IF(VLOOKUP($C44,工时汇总!$B$2:$AH$2673,19,0)&gt;15,15,IF(VLOOKUP($C44,工时汇总!$B$2:$AH$2673,19,0)&gt;10,10,IF(VLOOKUP($C44,工时汇总!$B$2:$AH$2673,19,0)&gt;=8,5,IF(VLOOKUP($C44,工时汇总!$B$2:$AH$2673,19,0)&lt;8,0))))</f>
        <v>10</v>
      </c>
      <c r="V44" s="24">
        <f ca="1">IF(VLOOKUP($C44,工时汇总!$B$2:$AH$2673,20,0)&gt;15,15,IF(VLOOKUP($C44,工时汇总!$B$2:$AH$2673,20,0)&gt;10,10,IF(VLOOKUP($C44,工时汇总!$B$2:$AH$2673,20,0)&gt;=8,5,IF(VLOOKUP($C44,工时汇总!$B$2:$AH$2673,20,0)&lt;8,0))))</f>
        <v>10</v>
      </c>
      <c r="W44" s="24">
        <f ca="1">IF(VLOOKUP($C44,工时汇总!$B$2:$AH$2673,21,0)&gt;15,15,IF(VLOOKUP($C44,工时汇总!$B$2:$AH$2673,21,0)&gt;10,10,IF(VLOOKUP($C44,工时汇总!$B$2:$AH$2673,21,0)&gt;=8,5,IF(VLOOKUP($C44,工时汇总!$B$2:$AH$2673,21,0)&lt;8,0))))</f>
        <v>10</v>
      </c>
      <c r="X44" s="24">
        <f ca="1">IF(VLOOKUP($C44,工时汇总!$B$2:$AH$2673,22,0)&gt;15,15,IF(VLOOKUP($C44,工时汇总!$B$2:$AH$2673,22,0)&gt;10,10,IF(VLOOKUP($C44,工时汇总!$B$2:$AH$2673,22,0)&gt;=8,5,IF(VLOOKUP($C44,工时汇总!$B$2:$AH$2673,22,0)&lt;8,0))))</f>
        <v>10</v>
      </c>
      <c r="Y44" s="24">
        <f ca="1">IF(VLOOKUP($C44,工时汇总!$B$2:$AH$2673,23,0)&gt;15,15,IF(VLOOKUP($C44,工时汇总!$B$2:$AH$2673,23,0)&gt;10,10,IF(VLOOKUP($C44,工时汇总!$B$2:$AH$2673,23,0)&gt;=8,5,IF(VLOOKUP($C44,工时汇总!$B$2:$AH$2673,23,0)&lt;8,0))))</f>
        <v>10</v>
      </c>
      <c r="Z44" s="24">
        <f ca="1">IF(VLOOKUP($C44,工时汇总!$B$2:$AH$2673,24,0)&gt;15,15,IF(VLOOKUP($C44,工时汇总!$B$2:$AH$2673,24,0)&gt;10,10,IF(VLOOKUP($C44,工时汇总!$B$2:$AH$2673,24,0)&gt;=8,5,IF(VLOOKUP($C44,工时汇总!$B$2:$AH$2673,24,0)&lt;8,0))))</f>
        <v>10</v>
      </c>
      <c r="AA44" s="24">
        <f ca="1">IF(VLOOKUP($C44,工时汇总!$B$2:$AH$2673,25,0)&gt;15,15,IF(VLOOKUP($C44,工时汇总!$B$2:$AH$2673,25,0)&gt;10,10,IF(VLOOKUP($C44,工时汇总!$B$2:$AH$2673,25,0)&gt;=8,5,IF(VLOOKUP($C44,工时汇总!$B$2:$AH$2673,25,0)&lt;8,0))))</f>
        <v>10</v>
      </c>
      <c r="AB44" s="24">
        <f ca="1">IF(VLOOKUP($C44,工时汇总!$B$2:$AH$2673,26,0)&gt;15,15,IF(VLOOKUP($C44,工时汇总!$B$2:$AH$2673,26,0)&gt;10,10,IF(VLOOKUP($C44,工时汇总!$B$2:$AH$2673,26,0)&gt;=8,5,IF(VLOOKUP($C44,工时汇总!$B$2:$AH$2673,26,0)&lt;8,0))))</f>
        <v>10</v>
      </c>
      <c r="AC44" s="24">
        <f ca="1">IF(VLOOKUP($C44,工时汇总!$B$2:$AH$2673,27,0)&gt;15,15,IF(VLOOKUP($C44,工时汇总!$B$2:$AH$2673,27,0)&gt;10,10,IF(VLOOKUP($C44,工时汇总!$B$2:$AH$2673,27,0)&gt;=8,5,IF(VLOOKUP($C44,工时汇总!$B$2:$AH$2673,27,0)&lt;8,0))))</f>
        <v>10</v>
      </c>
      <c r="AD44" s="24">
        <f ca="1">IF(VLOOKUP($C44,工时汇总!$B$2:$AH$2673,28,0)&gt;15,15,IF(VLOOKUP($C44,工时汇总!$B$2:$AH$2673,28,0)&gt;10,10,IF(VLOOKUP($C44,工时汇总!$B$2:$AH$2673,28,0)&gt;=8,5,IF(VLOOKUP($C44,工时汇总!$B$2:$AH$2673,28,0)&lt;8,0))))</f>
        <v>10</v>
      </c>
      <c r="AE44" s="24">
        <f ca="1">IF(VLOOKUP($C44,工时汇总!$B$2:$AH$2673,29,0)&gt;15,15,IF(VLOOKUP($C44,工时汇总!$B$2:$AH$2673,29,0)&gt;10,10,IF(VLOOKUP($C44,工时汇总!$B$2:$AH$2673,29,0)&gt;=8,5,IF(VLOOKUP($C44,工时汇总!$B$2:$AH$2673,29,0)&lt;8,0))))</f>
        <v>10</v>
      </c>
      <c r="AF44" s="24">
        <f ca="1">IF(VLOOKUP($C44,工时汇总!$B$2:$AH$2673,30,0)&gt;15,15,IF(VLOOKUP($C44,工时汇总!$B$2:$AH$2673,30,0)&gt;10,10,IF(VLOOKUP($C44,工时汇总!$B$2:$AH$2673,30,0)&gt;=8,5,IF(VLOOKUP($C44,工时汇总!$B$2:$AH$2673,30,0)&lt;8,0))))</f>
        <v>5</v>
      </c>
      <c r="AG44" s="24">
        <f ca="1">IF(VLOOKUP($C44,工时汇总!$B$2:$AH$2673,31,0)&gt;15,15,IF(VLOOKUP($C44,工时汇总!$B$2:$AH$2673,31,0)&gt;10,10,IF(VLOOKUP($C44,工时汇总!$B$2:$AH$2673,31,0)&gt;=8,5,IF(VLOOKUP($C44,工时汇总!$B$2:$AH$2673,31,0)&lt;8,0))))</f>
        <v>10</v>
      </c>
      <c r="AH44" s="24">
        <f ca="1">IF(VLOOKUP($C44,工时汇总!$B$2:$AH$2673,32,0)&gt;15,15,IF(VLOOKUP($C44,工时汇总!$B$2:$AH$2673,32,0)&gt;10,10,IF(VLOOKUP($C44,工时汇总!$B$2:$AH$2673,32,0)&gt;=8,5,IF(VLOOKUP($C44,工时汇总!$B$2:$AH$2673,32,0)&lt;8,0))))</f>
        <v>10</v>
      </c>
      <c r="AI44" s="24">
        <f ca="1">IF(VLOOKUP($C44,工时汇总!$B$2:$AH$2673,33,0)&gt;15,15,IF(VLOOKUP($C44,工时汇总!$B$2:$AH$2673,33,0)&gt;10,10,IF(VLOOKUP($C44,工时汇总!$B$2:$AH$2673,33,0)&gt;=8,5,IF(VLOOKUP($C44,工时汇总!$B$2:$AH$2673,33,0)&lt;8,0))))</f>
        <v>10</v>
      </c>
    </row>
    <row r="45" spans="1:35" ht="19.5" customHeight="1" x14ac:dyDescent="0.3">
      <c r="A45" s="22" t="s">
        <v>404</v>
      </c>
      <c r="B45" s="127" t="s">
        <v>391</v>
      </c>
      <c r="C45" s="52" t="s">
        <v>378</v>
      </c>
      <c r="D45" s="23">
        <f ca="1">SUM(E45:AI45)</f>
        <v>190</v>
      </c>
      <c r="E45" s="24">
        <f ca="1">IF(VLOOKUP($C45,工时汇总!$B$2:$AH$2673,3,0)&gt;15,15,IF(VLOOKUP($C45,工时汇总!$B$2:$AH$2673,3,0)&gt;10,10,IF(VLOOKUP($C45,工时汇总!$B$2:$AH$2673,3,0)&gt;=8,5,IF(VLOOKUP($C45,工时汇总!$B$2:$AH$2673,3,0)&lt;8,0))))</f>
        <v>0</v>
      </c>
      <c r="F45" s="24">
        <f ca="1">IF(VLOOKUP($C45,工时汇总!$B$2:$AH$2673,4,0)&gt;15,15,IF(VLOOKUP($C45,工时汇总!$B$2:$AH$2673,4,0)&gt;10,10,IF(VLOOKUP($C45,工时汇总!$B$2:$AH$2673,4,0)&gt;=8,5,IF(VLOOKUP($C45,工时汇总!$B$2:$AH$2673,4,0)&lt;8,0))))</f>
        <v>0</v>
      </c>
      <c r="G45" s="24">
        <f ca="1">IF(VLOOKUP($C45,工时汇总!$B$2:$AH$2673,5,0)&gt;15,15,IF(VLOOKUP($C45,工时汇总!$B$2:$AH$2673,5,0)&gt;10,10,IF(VLOOKUP($C45,工时汇总!$B$2:$AH$2673,5,0)&gt;=8,5,IF(VLOOKUP($C45,工时汇总!$B$2:$AH$2673,5,0)&lt;8,0))))</f>
        <v>0</v>
      </c>
      <c r="H45" s="24">
        <f ca="1">IF(VLOOKUP($C45,工时汇总!$B$2:$AH$2673,6,0)&gt;15,15,IF(VLOOKUP($C45,工时汇总!$B$2:$AH$2673,6,0)&gt;10,10,IF(VLOOKUP($C45,工时汇总!$B$2:$AH$2673,6,0)&gt;=8,5,IF(VLOOKUP($C45,工时汇总!$B$2:$AH$2673,6,0)&lt;8,0))))</f>
        <v>0</v>
      </c>
      <c r="I45" s="24">
        <f ca="1">IF(VLOOKUP($C45,工时汇总!$B$2:$AH$2673,7,0)&gt;15,15,IF(VLOOKUP($C45,工时汇总!$B$2:$AH$2673,7,0)&gt;10,10,IF(VLOOKUP($C45,工时汇总!$B$2:$AH$2673,7,0)&gt;=8,5,IF(VLOOKUP($C45,工时汇总!$B$2:$AH$2673,7,0)&lt;8,0))))</f>
        <v>0</v>
      </c>
      <c r="J45" s="24">
        <f ca="1">IF(VLOOKUP($C45,工时汇总!$B$2:$AH$2673,8,0)&gt;15,15,IF(VLOOKUP($C45,工时汇总!$B$2:$AH$2673,8,0)&gt;10,10,IF(VLOOKUP($C45,工时汇总!$B$2:$AH$2673,8,0)&gt;=8,5,IF(VLOOKUP($C45,工时汇总!$B$2:$AH$2673,8,0)&lt;8,0))))</f>
        <v>10</v>
      </c>
      <c r="K45" s="24">
        <f ca="1">IF(VLOOKUP($C45,工时汇总!$B$2:$AH$2673,9,0)&gt;15,15,IF(VLOOKUP($C45,工时汇总!$B$2:$AH$2673,9,0)&gt;10,10,IF(VLOOKUP($C45,工时汇总!$B$2:$AH$2673,9,0)&gt;=8,5,IF(VLOOKUP($C45,工时汇总!$B$2:$AH$2673,9,0)&lt;8,0))))</f>
        <v>10</v>
      </c>
      <c r="L45" s="24">
        <f ca="1">IF(VLOOKUP($C45,工时汇总!$B$2:$AH$2673,10,0)&gt;15,15,IF(VLOOKUP($C45,工时汇总!$B$2:$AH$2673,10,0)&gt;10,10,IF(VLOOKUP($C45,工时汇总!$B$2:$AH$2673,10,0)&gt;=8,5,IF(VLOOKUP($C45,工时汇总!$B$2:$AH$2673,10,0)&lt;8,0))))</f>
        <v>10</v>
      </c>
      <c r="M45" s="24">
        <f ca="1">IF(VLOOKUP($C45,工时汇总!$B$2:$AH$2673,11,0)&gt;15,15,IF(VLOOKUP($C45,工时汇总!$B$2:$AH$2673,11,0)&gt;10,10,IF(VLOOKUP($C45,工时汇总!$B$2:$AH$2673,11,0)&gt;=8,5,IF(VLOOKUP($C45,工时汇总!$B$2:$AH$2673,11,0)&lt;8,0))))</f>
        <v>10</v>
      </c>
      <c r="N45" s="24">
        <f ca="1">IF(VLOOKUP($C45,工时汇总!$B$2:$AH$2673,12,0)&gt;15,15,IF(VLOOKUP($C45,工时汇总!$B$2:$AH$2673,12,0)&gt;10,10,IF(VLOOKUP($C45,工时汇总!$B$2:$AH$2673,12,0)&gt;=8,5,IF(VLOOKUP($C45,工时汇总!$B$2:$AH$2673,12,0)&lt;8,0))))</f>
        <v>10</v>
      </c>
      <c r="O45" s="24">
        <f ca="1">IF(VLOOKUP($C45,工时汇总!$B$2:$AH$2673,13,0)&gt;15,15,IF(VLOOKUP($C45,工时汇总!$B$2:$AH$2673,13,0)&gt;10,10,IF(VLOOKUP($C45,工时汇总!$B$2:$AH$2673,13,0)&gt;=8,5,IF(VLOOKUP($C45,工时汇总!$B$2:$AH$2673,13,0)&lt;8,0))))</f>
        <v>10</v>
      </c>
      <c r="P45" s="24">
        <f ca="1">IF(VLOOKUP($C45,工时汇总!$B$2:$AH$2673,14,0)&gt;15,15,IF(VLOOKUP($C45,工时汇总!$B$2:$AH$2673,14,0)&gt;10,10,IF(VLOOKUP($C45,工时汇总!$B$2:$AH$2673,14,0)&gt;=8,5,IF(VLOOKUP($C45,工时汇总!$B$2:$AH$2673,14,0)&lt;8,0))))</f>
        <v>10</v>
      </c>
      <c r="Q45" s="24">
        <f ca="1">IF(VLOOKUP($C45,工时汇总!$B$2:$AH$2673,15,0)&gt;15,15,IF(VLOOKUP($C45,工时汇总!$B$2:$AH$2673,15,0)&gt;10,10,IF(VLOOKUP($C45,工时汇总!$B$2:$AH$2673,15,0)&gt;=8,5,IF(VLOOKUP($C45,工时汇总!$B$2:$AH$2673,15,0)&lt;8,0))))</f>
        <v>10</v>
      </c>
      <c r="R45" s="24">
        <f ca="1">IF(VLOOKUP($C45,工时汇总!$B$2:$AH$2673,16,0)&gt;15,15,IF(VLOOKUP($C45,工时汇总!$B$2:$AH$2673,16,0)&gt;10,10,IF(VLOOKUP($C45,工时汇总!$B$2:$AH$2673,16,0)&gt;=8,5,IF(VLOOKUP($C45,工时汇总!$B$2:$AH$2673,16,0)&lt;8,0))))</f>
        <v>5</v>
      </c>
      <c r="S45" s="24">
        <f ca="1">IF(VLOOKUP($C45,工时汇总!$B$2:$AH$2673,17,0)&gt;15,15,IF(VLOOKUP($C45,工时汇总!$B$2:$AH$2673,17,0)&gt;10,10,IF(VLOOKUP($C45,工时汇总!$B$2:$AH$2673,17,0)&gt;=8,5,IF(VLOOKUP($C45,工时汇总!$B$2:$AH$2673,17,0)&lt;8,0))))</f>
        <v>10</v>
      </c>
      <c r="T45" s="24">
        <f ca="1">IF(VLOOKUP($C45,工时汇总!$B$2:$AH$2673,18,0)&gt;15,15,IF(VLOOKUP($C45,工时汇总!$B$2:$AH$2673,18,0)&gt;10,10,IF(VLOOKUP($C45,工时汇总!$B$2:$AH$2673,18,0)&gt;=8,5,IF(VLOOKUP($C45,工时汇总!$B$2:$AH$2673,18,0)&lt;8,0))))</f>
        <v>10</v>
      </c>
      <c r="U45" s="24">
        <f ca="1">IF(VLOOKUP($C45,工时汇总!$B$2:$AH$2673,19,0)&gt;15,15,IF(VLOOKUP($C45,工时汇总!$B$2:$AH$2673,19,0)&gt;10,10,IF(VLOOKUP($C45,工时汇总!$B$2:$AH$2673,19,0)&gt;=8,5,IF(VLOOKUP($C45,工时汇总!$B$2:$AH$2673,19,0)&lt;8,0))))</f>
        <v>10</v>
      </c>
      <c r="V45" s="24">
        <f ca="1">IF(VLOOKUP($C45,工时汇总!$B$2:$AH$2673,20,0)&gt;15,15,IF(VLOOKUP($C45,工时汇总!$B$2:$AH$2673,20,0)&gt;10,10,IF(VLOOKUP($C45,工时汇总!$B$2:$AH$2673,20,0)&gt;=8,5,IF(VLOOKUP($C45,工时汇总!$B$2:$AH$2673,20,0)&lt;8,0))))</f>
        <v>10</v>
      </c>
      <c r="W45" s="24">
        <f ca="1">IF(VLOOKUP($C45,工时汇总!$B$2:$AH$2673,21,0)&gt;15,15,IF(VLOOKUP($C45,工时汇总!$B$2:$AH$2673,21,0)&gt;10,10,IF(VLOOKUP($C45,工时汇总!$B$2:$AH$2673,21,0)&gt;=8,5,IF(VLOOKUP($C45,工时汇总!$B$2:$AH$2673,21,0)&lt;8,0))))</f>
        <v>10</v>
      </c>
      <c r="X45" s="24">
        <f ca="1">IF(VLOOKUP($C45,工时汇总!$B$2:$AH$2673,22,0)&gt;15,15,IF(VLOOKUP($C45,工时汇总!$B$2:$AH$2673,22,0)&gt;10,10,IF(VLOOKUP($C45,工时汇总!$B$2:$AH$2673,22,0)&gt;=8,5,IF(VLOOKUP($C45,工时汇总!$B$2:$AH$2673,22,0)&lt;8,0))))</f>
        <v>10</v>
      </c>
      <c r="Y45" s="24">
        <f ca="1">IF(VLOOKUP($C45,工时汇总!$B$2:$AH$2673,23,0)&gt;15,15,IF(VLOOKUP($C45,工时汇总!$B$2:$AH$2673,23,0)&gt;10,10,IF(VLOOKUP($C45,工时汇总!$B$2:$AH$2673,23,0)&gt;=8,5,IF(VLOOKUP($C45,工时汇总!$B$2:$AH$2673,23,0)&lt;8,0))))</f>
        <v>5</v>
      </c>
      <c r="Z45" s="24">
        <f ca="1">IF(VLOOKUP($C45,工时汇总!$B$2:$AH$2673,24,0)&gt;15,15,IF(VLOOKUP($C45,工时汇总!$B$2:$AH$2673,24,0)&gt;10,10,IF(VLOOKUP($C45,工时汇总!$B$2:$AH$2673,24,0)&gt;=8,5,IF(VLOOKUP($C45,工时汇总!$B$2:$AH$2673,24,0)&lt;8,0))))</f>
        <v>10</v>
      </c>
      <c r="AA45" s="24">
        <f ca="1">IF(VLOOKUP($C45,工时汇总!$B$2:$AH$2673,25,0)&gt;15,15,IF(VLOOKUP($C45,工时汇总!$B$2:$AH$2673,25,0)&gt;10,10,IF(VLOOKUP($C45,工时汇总!$B$2:$AH$2673,25,0)&gt;=8,5,IF(VLOOKUP($C45,工时汇总!$B$2:$AH$2673,25,0)&lt;8,0))))</f>
        <v>10</v>
      </c>
      <c r="AB45" s="24">
        <f ca="1">IF(VLOOKUP($C45,工时汇总!$B$2:$AH$2673,26,0)&gt;15,15,IF(VLOOKUP($C45,工时汇总!$B$2:$AH$2673,26,0)&gt;10,10,IF(VLOOKUP($C45,工时汇总!$B$2:$AH$2673,26,0)&gt;=8,5,IF(VLOOKUP($C45,工时汇总!$B$2:$AH$2673,26,0)&lt;8,0))))</f>
        <v>10</v>
      </c>
      <c r="AC45" s="24">
        <f ca="1">IF(VLOOKUP($C45,工时汇总!$B$2:$AH$2673,27,0)&gt;15,15,IF(VLOOKUP($C45,工时汇总!$B$2:$AH$2673,27,0)&gt;10,10,IF(VLOOKUP($C45,工时汇总!$B$2:$AH$2673,27,0)&gt;=8,5,IF(VLOOKUP($C45,工时汇总!$B$2:$AH$2673,27,0)&lt;8,0))))</f>
        <v>10</v>
      </c>
      <c r="AD45" s="24">
        <f ca="1">IF(VLOOKUP($C45,工时汇总!$B$2:$AH$2673,28,0)&gt;15,15,IF(VLOOKUP($C45,工时汇总!$B$2:$AH$2673,28,0)&gt;10,10,IF(VLOOKUP($C45,工时汇总!$B$2:$AH$2673,28,0)&gt;=8,5,IF(VLOOKUP($C45,工时汇总!$B$2:$AH$2673,28,0)&lt;8,0))))</f>
        <v>0</v>
      </c>
      <c r="AE45" s="24">
        <f ca="1">IF(VLOOKUP($C45,工时汇总!$B$2:$AH$2673,29,0)&gt;15,15,IF(VLOOKUP($C45,工时汇总!$B$2:$AH$2673,29,0)&gt;10,10,IF(VLOOKUP($C45,工时汇总!$B$2:$AH$2673,29,0)&gt;=8,5,IF(VLOOKUP($C45,工时汇总!$B$2:$AH$2673,29,0)&lt;8,0))))</f>
        <v>0</v>
      </c>
      <c r="AF45" s="24">
        <f ca="1">IF(VLOOKUP($C45,工时汇总!$B$2:$AH$2673,30,0)&gt;15,15,IF(VLOOKUP($C45,工时汇总!$B$2:$AH$2673,30,0)&gt;10,10,IF(VLOOKUP($C45,工时汇总!$B$2:$AH$2673,30,0)&gt;=8,5,IF(VLOOKUP($C45,工时汇总!$B$2:$AH$2673,30,0)&lt;8,0))))</f>
        <v>0</v>
      </c>
      <c r="AG45" s="24">
        <f ca="1">IF(VLOOKUP($C45,工时汇总!$B$2:$AH$2673,31,0)&gt;15,15,IF(VLOOKUP($C45,工时汇总!$B$2:$AH$2673,31,0)&gt;10,10,IF(VLOOKUP($C45,工时汇总!$B$2:$AH$2673,31,0)&gt;=8,5,IF(VLOOKUP($C45,工时汇总!$B$2:$AH$2673,31,0)&lt;8,0))))</f>
        <v>0</v>
      </c>
      <c r="AH45" s="24">
        <f ca="1">IF(VLOOKUP($C45,工时汇总!$B$2:$AH$2673,32,0)&gt;15,15,IF(VLOOKUP($C45,工时汇总!$B$2:$AH$2673,32,0)&gt;10,10,IF(VLOOKUP($C45,工时汇总!$B$2:$AH$2673,32,0)&gt;=8,5,IF(VLOOKUP($C45,工时汇总!$B$2:$AH$2673,32,0)&lt;8,0))))</f>
        <v>0</v>
      </c>
      <c r="AI45" s="24">
        <f ca="1">IF(VLOOKUP($C45,工时汇总!$B$2:$AH$2673,33,0)&gt;15,15,IF(VLOOKUP($C45,工时汇总!$B$2:$AH$2673,33,0)&gt;10,10,IF(VLOOKUP($C45,工时汇总!$B$2:$AH$2673,33,0)&gt;=8,5,IF(VLOOKUP($C45,工时汇总!$B$2:$AH$2673,33,0)&lt;8,0))))</f>
        <v>0</v>
      </c>
    </row>
    <row r="46" spans="1:35" ht="19.5" customHeight="1" x14ac:dyDescent="0.3">
      <c r="A46" s="22" t="s">
        <v>404</v>
      </c>
      <c r="B46" s="127" t="s">
        <v>392</v>
      </c>
      <c r="C46" s="52" t="s">
        <v>387</v>
      </c>
      <c r="D46" s="23">
        <f t="shared" ref="D46" ca="1" si="7">SUM(E46:AI46)</f>
        <v>250</v>
      </c>
      <c r="E46" s="24">
        <f ca="1">IF(VLOOKUP($C46,工时汇总!$B$2:$AH$2673,3,0)&gt;15,15,IF(VLOOKUP($C46,工时汇总!$B$2:$AH$2673,3,0)&gt;10,10,IF(VLOOKUP($C46,工时汇总!$B$2:$AH$2673,3,0)&gt;=8,5,IF(VLOOKUP($C46,工时汇总!$B$2:$AH$2673,3,0)&lt;8,0))))</f>
        <v>0</v>
      </c>
      <c r="F46" s="24">
        <f ca="1">IF(VLOOKUP($C46,工时汇总!$B$2:$AH$2673,4,0)&gt;15,15,IF(VLOOKUP($C46,工时汇总!$B$2:$AH$2673,4,0)&gt;10,10,IF(VLOOKUP($C46,工时汇总!$B$2:$AH$2673,4,0)&gt;=8,5,IF(VLOOKUP($C46,工时汇总!$B$2:$AH$2673,4,0)&lt;8,0))))</f>
        <v>5</v>
      </c>
      <c r="G46" s="24">
        <f ca="1">IF(VLOOKUP($C46,工时汇总!$B$2:$AH$2673,5,0)&gt;15,15,IF(VLOOKUP($C46,工时汇总!$B$2:$AH$2673,5,0)&gt;10,10,IF(VLOOKUP($C46,工时汇总!$B$2:$AH$2673,5,0)&gt;=8,5,IF(VLOOKUP($C46,工时汇总!$B$2:$AH$2673,5,0)&lt;8,0))))</f>
        <v>0</v>
      </c>
      <c r="H46" s="24">
        <f ca="1">IF(VLOOKUP($C46,工时汇总!$B$2:$AH$2673,6,0)&gt;15,15,IF(VLOOKUP($C46,工时汇总!$B$2:$AH$2673,6,0)&gt;10,10,IF(VLOOKUP($C46,工时汇总!$B$2:$AH$2673,6,0)&gt;=8,5,IF(VLOOKUP($C46,工时汇总!$B$2:$AH$2673,6,0)&lt;8,0))))</f>
        <v>0</v>
      </c>
      <c r="I46" s="24">
        <f ca="1">IF(VLOOKUP($C46,工时汇总!$B$2:$AH$2673,7,0)&gt;15,15,IF(VLOOKUP($C46,工时汇总!$B$2:$AH$2673,7,0)&gt;10,10,IF(VLOOKUP($C46,工时汇总!$B$2:$AH$2673,7,0)&gt;=8,5,IF(VLOOKUP($C46,工时汇总!$B$2:$AH$2673,7,0)&lt;8,0))))</f>
        <v>10</v>
      </c>
      <c r="J46" s="24">
        <f ca="1">IF(VLOOKUP($C46,工时汇总!$B$2:$AH$2673,8,0)&gt;15,15,IF(VLOOKUP($C46,工时汇总!$B$2:$AH$2673,8,0)&gt;10,10,IF(VLOOKUP($C46,工时汇总!$B$2:$AH$2673,8,0)&gt;=8,5,IF(VLOOKUP($C46,工时汇总!$B$2:$AH$2673,8,0)&lt;8,0))))</f>
        <v>10</v>
      </c>
      <c r="K46" s="24">
        <f ca="1">IF(VLOOKUP($C46,工时汇总!$B$2:$AH$2673,9,0)&gt;15,15,IF(VLOOKUP($C46,工时汇总!$B$2:$AH$2673,9,0)&gt;10,10,IF(VLOOKUP($C46,工时汇总!$B$2:$AH$2673,9,0)&gt;=8,5,IF(VLOOKUP($C46,工时汇总!$B$2:$AH$2673,9,0)&lt;8,0))))</f>
        <v>10</v>
      </c>
      <c r="L46" s="24">
        <f ca="1">IF(VLOOKUP($C46,工时汇总!$B$2:$AH$2673,10,0)&gt;15,15,IF(VLOOKUP($C46,工时汇总!$B$2:$AH$2673,10,0)&gt;10,10,IF(VLOOKUP($C46,工时汇总!$B$2:$AH$2673,10,0)&gt;=8,5,IF(VLOOKUP($C46,工时汇总!$B$2:$AH$2673,10,0)&lt;8,0))))</f>
        <v>10</v>
      </c>
      <c r="M46" s="24">
        <f ca="1">IF(VLOOKUP($C46,工时汇总!$B$2:$AH$2673,11,0)&gt;15,15,IF(VLOOKUP($C46,工时汇总!$B$2:$AH$2673,11,0)&gt;10,10,IF(VLOOKUP($C46,工时汇总!$B$2:$AH$2673,11,0)&gt;=8,5,IF(VLOOKUP($C46,工时汇总!$B$2:$AH$2673,11,0)&lt;8,0))))</f>
        <v>10</v>
      </c>
      <c r="N46" s="24">
        <f ca="1">IF(VLOOKUP($C46,工时汇总!$B$2:$AH$2673,12,0)&gt;15,15,IF(VLOOKUP($C46,工时汇总!$B$2:$AH$2673,12,0)&gt;10,10,IF(VLOOKUP($C46,工时汇总!$B$2:$AH$2673,12,0)&gt;=8,5,IF(VLOOKUP($C46,工时汇总!$B$2:$AH$2673,12,0)&lt;8,0))))</f>
        <v>10</v>
      </c>
      <c r="O46" s="24">
        <f ca="1">IF(VLOOKUP($C46,工时汇总!$B$2:$AH$2673,13,0)&gt;15,15,IF(VLOOKUP($C46,工时汇总!$B$2:$AH$2673,13,0)&gt;10,10,IF(VLOOKUP($C46,工时汇总!$B$2:$AH$2673,13,0)&gt;=8,5,IF(VLOOKUP($C46,工时汇总!$B$2:$AH$2673,13,0)&lt;8,0))))</f>
        <v>5</v>
      </c>
      <c r="P46" s="24">
        <f ca="1">IF(VLOOKUP($C46,工时汇总!$B$2:$AH$2673,14,0)&gt;15,15,IF(VLOOKUP($C46,工时汇总!$B$2:$AH$2673,14,0)&gt;10,10,IF(VLOOKUP($C46,工时汇总!$B$2:$AH$2673,14,0)&gt;=8,5,IF(VLOOKUP($C46,工时汇总!$B$2:$AH$2673,14,0)&lt;8,0))))</f>
        <v>10</v>
      </c>
      <c r="Q46" s="24">
        <f ca="1">IF(VLOOKUP($C46,工时汇总!$B$2:$AH$2673,15,0)&gt;15,15,IF(VLOOKUP($C46,工时汇总!$B$2:$AH$2673,15,0)&gt;10,10,IF(VLOOKUP($C46,工时汇总!$B$2:$AH$2673,15,0)&gt;=8,5,IF(VLOOKUP($C46,工时汇总!$B$2:$AH$2673,15,0)&lt;8,0))))</f>
        <v>10</v>
      </c>
      <c r="R46" s="24">
        <f ca="1">IF(VLOOKUP($C46,工时汇总!$B$2:$AH$2673,16,0)&gt;15,15,IF(VLOOKUP($C46,工时汇总!$B$2:$AH$2673,16,0)&gt;10,10,IF(VLOOKUP($C46,工时汇总!$B$2:$AH$2673,16,0)&gt;=8,5,IF(VLOOKUP($C46,工时汇总!$B$2:$AH$2673,16,0)&lt;8,0))))</f>
        <v>5</v>
      </c>
      <c r="S46" s="24">
        <f ca="1">IF(VLOOKUP($C46,工时汇总!$B$2:$AH$2673,17,0)&gt;15,15,IF(VLOOKUP($C46,工时汇总!$B$2:$AH$2673,17,0)&gt;10,10,IF(VLOOKUP($C46,工时汇总!$B$2:$AH$2673,17,0)&gt;=8,5,IF(VLOOKUP($C46,工时汇总!$B$2:$AH$2673,17,0)&lt;8,0))))</f>
        <v>10</v>
      </c>
      <c r="T46" s="24">
        <f ca="1">IF(VLOOKUP($C46,工时汇总!$B$2:$AH$2673,18,0)&gt;15,15,IF(VLOOKUP($C46,工时汇总!$B$2:$AH$2673,18,0)&gt;10,10,IF(VLOOKUP($C46,工时汇总!$B$2:$AH$2673,18,0)&gt;=8,5,IF(VLOOKUP($C46,工时汇总!$B$2:$AH$2673,18,0)&lt;8,0))))</f>
        <v>10</v>
      </c>
      <c r="U46" s="24">
        <f ca="1">IF(VLOOKUP($C46,工时汇总!$B$2:$AH$2673,19,0)&gt;15,15,IF(VLOOKUP($C46,工时汇总!$B$2:$AH$2673,19,0)&gt;10,10,IF(VLOOKUP($C46,工时汇总!$B$2:$AH$2673,19,0)&gt;=8,5,IF(VLOOKUP($C46,工时汇总!$B$2:$AH$2673,19,0)&lt;8,0))))</f>
        <v>10</v>
      </c>
      <c r="V46" s="24">
        <f ca="1">IF(VLOOKUP($C46,工时汇总!$B$2:$AH$2673,20,0)&gt;15,15,IF(VLOOKUP($C46,工时汇总!$B$2:$AH$2673,20,0)&gt;10,10,IF(VLOOKUP($C46,工时汇总!$B$2:$AH$2673,20,0)&gt;=8,5,IF(VLOOKUP($C46,工时汇总!$B$2:$AH$2673,20,0)&lt;8,0))))</f>
        <v>10</v>
      </c>
      <c r="W46" s="24">
        <f ca="1">IF(VLOOKUP($C46,工时汇总!$B$2:$AH$2673,21,0)&gt;15,15,IF(VLOOKUP($C46,工时汇总!$B$2:$AH$2673,21,0)&gt;10,10,IF(VLOOKUP($C46,工时汇总!$B$2:$AH$2673,21,0)&gt;=8,5,IF(VLOOKUP($C46,工时汇总!$B$2:$AH$2673,21,0)&lt;8,0))))</f>
        <v>10</v>
      </c>
      <c r="X46" s="24">
        <f ca="1">IF(VLOOKUP($C46,工时汇总!$B$2:$AH$2673,22,0)&gt;15,15,IF(VLOOKUP($C46,工时汇总!$B$2:$AH$2673,22,0)&gt;10,10,IF(VLOOKUP($C46,工时汇总!$B$2:$AH$2673,22,0)&gt;=8,5,IF(VLOOKUP($C46,工时汇总!$B$2:$AH$2673,22,0)&lt;8,0))))</f>
        <v>10</v>
      </c>
      <c r="Y46" s="24">
        <f ca="1">IF(VLOOKUP($C46,工时汇总!$B$2:$AH$2673,23,0)&gt;15,15,IF(VLOOKUP($C46,工时汇总!$B$2:$AH$2673,23,0)&gt;10,10,IF(VLOOKUP($C46,工时汇总!$B$2:$AH$2673,23,0)&gt;=8,5,IF(VLOOKUP($C46,工时汇总!$B$2:$AH$2673,23,0)&lt;8,0))))</f>
        <v>5</v>
      </c>
      <c r="Z46" s="24">
        <f ca="1">IF(VLOOKUP($C46,工时汇总!$B$2:$AH$2673,24,0)&gt;15,15,IF(VLOOKUP($C46,工时汇总!$B$2:$AH$2673,24,0)&gt;10,10,IF(VLOOKUP($C46,工时汇总!$B$2:$AH$2673,24,0)&gt;=8,5,IF(VLOOKUP($C46,工时汇总!$B$2:$AH$2673,24,0)&lt;8,0))))</f>
        <v>10</v>
      </c>
      <c r="AA46" s="24">
        <f ca="1">IF(VLOOKUP($C46,工时汇总!$B$2:$AH$2673,25,0)&gt;15,15,IF(VLOOKUP($C46,工时汇总!$B$2:$AH$2673,25,0)&gt;10,10,IF(VLOOKUP($C46,工时汇总!$B$2:$AH$2673,25,0)&gt;=8,5,IF(VLOOKUP($C46,工时汇总!$B$2:$AH$2673,25,0)&lt;8,0))))</f>
        <v>10</v>
      </c>
      <c r="AB46" s="24">
        <f ca="1">IF(VLOOKUP($C46,工时汇总!$B$2:$AH$2673,26,0)&gt;15,15,IF(VLOOKUP($C46,工时汇总!$B$2:$AH$2673,26,0)&gt;10,10,IF(VLOOKUP($C46,工时汇总!$B$2:$AH$2673,26,0)&gt;=8,5,IF(VLOOKUP($C46,工时汇总!$B$2:$AH$2673,26,0)&lt;8,0))))</f>
        <v>10</v>
      </c>
      <c r="AC46" s="24">
        <f ca="1">IF(VLOOKUP($C46,工时汇总!$B$2:$AH$2673,27,0)&gt;15,15,IF(VLOOKUP($C46,工时汇总!$B$2:$AH$2673,27,0)&gt;10,10,IF(VLOOKUP($C46,工时汇总!$B$2:$AH$2673,27,0)&gt;=8,5,IF(VLOOKUP($C46,工时汇总!$B$2:$AH$2673,27,0)&lt;8,0))))</f>
        <v>10</v>
      </c>
      <c r="AD46" s="24">
        <f ca="1">IF(VLOOKUP($C46,工时汇总!$B$2:$AH$2673,28,0)&gt;15,15,IF(VLOOKUP($C46,工时汇总!$B$2:$AH$2673,28,0)&gt;10,10,IF(VLOOKUP($C46,工时汇总!$B$2:$AH$2673,28,0)&gt;=8,5,IF(VLOOKUP($C46,工时汇总!$B$2:$AH$2673,28,0)&lt;8,0))))</f>
        <v>5</v>
      </c>
      <c r="AE46" s="24">
        <f ca="1">IF(VLOOKUP($C46,工时汇总!$B$2:$AH$2673,29,0)&gt;15,15,IF(VLOOKUP($C46,工时汇总!$B$2:$AH$2673,29,0)&gt;10,10,IF(VLOOKUP($C46,工时汇总!$B$2:$AH$2673,29,0)&gt;=8,5,IF(VLOOKUP($C46,工时汇总!$B$2:$AH$2673,29,0)&lt;8,0))))</f>
        <v>10</v>
      </c>
      <c r="AF46" s="24">
        <f ca="1">IF(VLOOKUP($C46,工时汇总!$B$2:$AH$2673,30,0)&gt;15,15,IF(VLOOKUP($C46,工时汇总!$B$2:$AH$2673,30,0)&gt;10,10,IF(VLOOKUP($C46,工时汇总!$B$2:$AH$2673,30,0)&gt;=8,5,IF(VLOOKUP($C46,工时汇总!$B$2:$AH$2673,30,0)&lt;8,0))))</f>
        <v>5</v>
      </c>
      <c r="AG46" s="24">
        <f ca="1">IF(VLOOKUP($C46,工时汇总!$B$2:$AH$2673,31,0)&gt;15,15,IF(VLOOKUP($C46,工时汇总!$B$2:$AH$2673,31,0)&gt;10,10,IF(VLOOKUP($C46,工时汇总!$B$2:$AH$2673,31,0)&gt;=8,5,IF(VLOOKUP($C46,工时汇总!$B$2:$AH$2673,31,0)&lt;8,0))))</f>
        <v>10</v>
      </c>
      <c r="AH46" s="24">
        <f ca="1">IF(VLOOKUP($C46,工时汇总!$B$2:$AH$2673,32,0)&gt;15,15,IF(VLOOKUP($C46,工时汇总!$B$2:$AH$2673,32,0)&gt;10,10,IF(VLOOKUP($C46,工时汇总!$B$2:$AH$2673,32,0)&gt;=8,5,IF(VLOOKUP($C46,工时汇总!$B$2:$AH$2673,32,0)&lt;8,0))))</f>
        <v>10</v>
      </c>
      <c r="AI46" s="24">
        <f ca="1">IF(VLOOKUP($C46,工时汇总!$B$2:$AH$2673,33,0)&gt;15,15,IF(VLOOKUP($C46,工时汇总!$B$2:$AH$2673,33,0)&gt;10,10,IF(VLOOKUP($C46,工时汇总!$B$2:$AH$2673,33,0)&gt;=8,5,IF(VLOOKUP($C46,工时汇总!$B$2:$AH$2673,33,0)&lt;8,0))))</f>
        <v>10</v>
      </c>
    </row>
    <row r="47" spans="1:35" ht="19.5" customHeight="1" x14ac:dyDescent="0.25">
      <c r="A47" s="22" t="s">
        <v>404</v>
      </c>
      <c r="B47" s="127" t="s">
        <v>717</v>
      </c>
      <c r="C47" s="75" t="s">
        <v>712</v>
      </c>
      <c r="D47" s="23">
        <f t="shared" ref="D47" ca="1" si="8">SUM(E47:AI47)</f>
        <v>240</v>
      </c>
      <c r="E47" s="24">
        <f ca="1">IF(VLOOKUP($C47,工时汇总!$B$2:$AH$2673,3,0)&gt;15,15,IF(VLOOKUP($C47,工时汇总!$B$2:$AH$2673,3,0)&gt;10,10,IF(VLOOKUP($C47,工时汇总!$B$2:$AH$2673,3,0)&gt;=8,5,IF(VLOOKUP($C47,工时汇总!$B$2:$AH$2673,3,0)&lt;8,0))))</f>
        <v>0</v>
      </c>
      <c r="F47" s="24">
        <f ca="1">IF(VLOOKUP($C47,工时汇总!$B$2:$AH$2673,4,0)&gt;15,15,IF(VLOOKUP($C47,工时汇总!$B$2:$AH$2673,4,0)&gt;10,10,IF(VLOOKUP($C47,工时汇总!$B$2:$AH$2673,4,0)&gt;=8,5,IF(VLOOKUP($C47,工时汇总!$B$2:$AH$2673,4,0)&lt;8,0))))</f>
        <v>0</v>
      </c>
      <c r="G47" s="24">
        <f ca="1">IF(VLOOKUP($C47,工时汇总!$B$2:$AH$2673,5,0)&gt;15,15,IF(VLOOKUP($C47,工时汇总!$B$2:$AH$2673,5,0)&gt;10,10,IF(VLOOKUP($C47,工时汇总!$B$2:$AH$2673,5,0)&gt;=8,5,IF(VLOOKUP($C47,工时汇总!$B$2:$AH$2673,5,0)&lt;8,0))))</f>
        <v>0</v>
      </c>
      <c r="H47" s="24">
        <f ca="1">IF(VLOOKUP($C47,工时汇总!$B$2:$AH$2673,6,0)&gt;15,15,IF(VLOOKUP($C47,工时汇总!$B$2:$AH$2673,6,0)&gt;10,10,IF(VLOOKUP($C47,工时汇总!$B$2:$AH$2673,6,0)&gt;=8,5,IF(VLOOKUP($C47,工时汇总!$B$2:$AH$2673,6,0)&lt;8,0))))</f>
        <v>0</v>
      </c>
      <c r="I47" s="24">
        <f ca="1">IF(VLOOKUP($C47,工时汇总!$B$2:$AH$2673,7,0)&gt;15,15,IF(VLOOKUP($C47,工时汇总!$B$2:$AH$2673,7,0)&gt;10,10,IF(VLOOKUP($C47,工时汇总!$B$2:$AH$2673,7,0)&gt;=8,5,IF(VLOOKUP($C47,工时汇总!$B$2:$AH$2673,7,0)&lt;8,0))))</f>
        <v>10</v>
      </c>
      <c r="J47" s="24">
        <f ca="1">IF(VLOOKUP($C47,工时汇总!$B$2:$AH$2673,8,0)&gt;15,15,IF(VLOOKUP($C47,工时汇总!$B$2:$AH$2673,8,0)&gt;10,10,IF(VLOOKUP($C47,工时汇总!$B$2:$AH$2673,8,0)&gt;=8,5,IF(VLOOKUP($C47,工时汇总!$B$2:$AH$2673,8,0)&lt;8,0))))</f>
        <v>10</v>
      </c>
      <c r="K47" s="24">
        <f ca="1">IF(VLOOKUP($C47,工时汇总!$B$2:$AH$2673,9,0)&gt;15,15,IF(VLOOKUP($C47,工时汇总!$B$2:$AH$2673,9,0)&gt;10,10,IF(VLOOKUP($C47,工时汇总!$B$2:$AH$2673,9,0)&gt;=8,5,IF(VLOOKUP($C47,工时汇总!$B$2:$AH$2673,9,0)&lt;8,0))))</f>
        <v>10</v>
      </c>
      <c r="L47" s="24">
        <f ca="1">IF(VLOOKUP($C47,工时汇总!$B$2:$AH$2673,10,0)&gt;15,15,IF(VLOOKUP($C47,工时汇总!$B$2:$AH$2673,10,0)&gt;10,10,IF(VLOOKUP($C47,工时汇总!$B$2:$AH$2673,10,0)&gt;=8,5,IF(VLOOKUP($C47,工时汇总!$B$2:$AH$2673,10,0)&lt;8,0))))</f>
        <v>10</v>
      </c>
      <c r="M47" s="24">
        <f ca="1">IF(VLOOKUP($C47,工时汇总!$B$2:$AH$2673,11,0)&gt;15,15,IF(VLOOKUP($C47,工时汇总!$B$2:$AH$2673,11,0)&gt;10,10,IF(VLOOKUP($C47,工时汇总!$B$2:$AH$2673,11,0)&gt;=8,5,IF(VLOOKUP($C47,工时汇总!$B$2:$AH$2673,11,0)&lt;8,0))))</f>
        <v>10</v>
      </c>
      <c r="N47" s="24">
        <f ca="1">IF(VLOOKUP($C47,工时汇总!$B$2:$AH$2673,12,0)&gt;15,15,IF(VLOOKUP($C47,工时汇总!$B$2:$AH$2673,12,0)&gt;10,10,IF(VLOOKUP($C47,工时汇总!$B$2:$AH$2673,12,0)&gt;=8,5,IF(VLOOKUP($C47,工时汇总!$B$2:$AH$2673,12,0)&lt;8,0))))</f>
        <v>10</v>
      </c>
      <c r="O47" s="24">
        <f ca="1">IF(VLOOKUP($C47,工时汇总!$B$2:$AH$2673,13,0)&gt;15,15,IF(VLOOKUP($C47,工时汇总!$B$2:$AH$2673,13,0)&gt;10,10,IF(VLOOKUP($C47,工时汇总!$B$2:$AH$2673,13,0)&gt;=8,5,IF(VLOOKUP($C47,工时汇总!$B$2:$AH$2673,13,0)&lt;8,0))))</f>
        <v>10</v>
      </c>
      <c r="P47" s="24">
        <f ca="1">IF(VLOOKUP($C47,工时汇总!$B$2:$AH$2673,14,0)&gt;15,15,IF(VLOOKUP($C47,工时汇总!$B$2:$AH$2673,14,0)&gt;10,10,IF(VLOOKUP($C47,工时汇总!$B$2:$AH$2673,14,0)&gt;=8,5,IF(VLOOKUP($C47,工时汇总!$B$2:$AH$2673,14,0)&lt;8,0))))</f>
        <v>10</v>
      </c>
      <c r="Q47" s="24">
        <f ca="1">IF(VLOOKUP($C47,工时汇总!$B$2:$AH$2673,15,0)&gt;15,15,IF(VLOOKUP($C47,工时汇总!$B$2:$AH$2673,15,0)&gt;10,10,IF(VLOOKUP($C47,工时汇总!$B$2:$AH$2673,15,0)&gt;=8,5,IF(VLOOKUP($C47,工时汇总!$B$2:$AH$2673,15,0)&lt;8,0))))</f>
        <v>10</v>
      </c>
      <c r="R47" s="24">
        <f ca="1">IF(VLOOKUP($C47,工时汇总!$B$2:$AH$2673,16,0)&gt;15,15,IF(VLOOKUP($C47,工时汇总!$B$2:$AH$2673,16,0)&gt;10,10,IF(VLOOKUP($C47,工时汇总!$B$2:$AH$2673,16,0)&gt;=8,5,IF(VLOOKUP($C47,工时汇总!$B$2:$AH$2673,16,0)&lt;8,0))))</f>
        <v>5</v>
      </c>
      <c r="S47" s="24">
        <f ca="1">IF(VLOOKUP($C47,工时汇总!$B$2:$AH$2673,17,0)&gt;15,15,IF(VLOOKUP($C47,工时汇总!$B$2:$AH$2673,17,0)&gt;10,10,IF(VLOOKUP($C47,工时汇总!$B$2:$AH$2673,17,0)&gt;=8,5,IF(VLOOKUP($C47,工时汇总!$B$2:$AH$2673,17,0)&lt;8,0))))</f>
        <v>10</v>
      </c>
      <c r="T47" s="24">
        <f ca="1">IF(VLOOKUP($C47,工时汇总!$B$2:$AH$2673,18,0)&gt;15,15,IF(VLOOKUP($C47,工时汇总!$B$2:$AH$2673,18,0)&gt;10,10,IF(VLOOKUP($C47,工时汇总!$B$2:$AH$2673,18,0)&gt;=8,5,IF(VLOOKUP($C47,工时汇总!$B$2:$AH$2673,18,0)&lt;8,0))))</f>
        <v>10</v>
      </c>
      <c r="U47" s="24">
        <f ca="1">IF(VLOOKUP($C47,工时汇总!$B$2:$AH$2673,19,0)&gt;15,15,IF(VLOOKUP($C47,工时汇总!$B$2:$AH$2673,19,0)&gt;10,10,IF(VLOOKUP($C47,工时汇总!$B$2:$AH$2673,19,0)&gt;=8,5,IF(VLOOKUP($C47,工时汇总!$B$2:$AH$2673,19,0)&lt;8,0))))</f>
        <v>10</v>
      </c>
      <c r="V47" s="24">
        <f ca="1">IF(VLOOKUP($C47,工时汇总!$B$2:$AH$2673,20,0)&gt;15,15,IF(VLOOKUP($C47,工时汇总!$B$2:$AH$2673,20,0)&gt;10,10,IF(VLOOKUP($C47,工时汇总!$B$2:$AH$2673,20,0)&gt;=8,5,IF(VLOOKUP($C47,工时汇总!$B$2:$AH$2673,20,0)&lt;8,0))))</f>
        <v>10</v>
      </c>
      <c r="W47" s="24">
        <f ca="1">IF(VLOOKUP($C47,工时汇总!$B$2:$AH$2673,21,0)&gt;15,15,IF(VLOOKUP($C47,工时汇总!$B$2:$AH$2673,21,0)&gt;10,10,IF(VLOOKUP($C47,工时汇总!$B$2:$AH$2673,21,0)&gt;=8,5,IF(VLOOKUP($C47,工时汇总!$B$2:$AH$2673,21,0)&lt;8,0))))</f>
        <v>10</v>
      </c>
      <c r="X47" s="24">
        <f ca="1">IF(VLOOKUP($C47,工时汇总!$B$2:$AH$2673,22,0)&gt;15,15,IF(VLOOKUP($C47,工时汇总!$B$2:$AH$2673,22,0)&gt;10,10,IF(VLOOKUP($C47,工时汇总!$B$2:$AH$2673,22,0)&gt;=8,5,IF(VLOOKUP($C47,工时汇总!$B$2:$AH$2673,22,0)&lt;8,0))))</f>
        <v>10</v>
      </c>
      <c r="Y47" s="24">
        <f ca="1">IF(VLOOKUP($C47,工时汇总!$B$2:$AH$2673,23,0)&gt;15,15,IF(VLOOKUP($C47,工时汇总!$B$2:$AH$2673,23,0)&gt;10,10,IF(VLOOKUP($C47,工时汇总!$B$2:$AH$2673,23,0)&gt;=8,5,IF(VLOOKUP($C47,工时汇总!$B$2:$AH$2673,23,0)&lt;8,0))))</f>
        <v>10</v>
      </c>
      <c r="Z47" s="24">
        <f ca="1">IF(VLOOKUP($C47,工时汇总!$B$2:$AH$2673,24,0)&gt;15,15,IF(VLOOKUP($C47,工时汇总!$B$2:$AH$2673,24,0)&gt;10,10,IF(VLOOKUP($C47,工时汇总!$B$2:$AH$2673,24,0)&gt;=8,5,IF(VLOOKUP($C47,工时汇总!$B$2:$AH$2673,24,0)&lt;8,0))))</f>
        <v>10</v>
      </c>
      <c r="AA47" s="24">
        <f ca="1">IF(VLOOKUP($C47,工时汇总!$B$2:$AH$2673,25,0)&gt;15,15,IF(VLOOKUP($C47,工时汇总!$B$2:$AH$2673,25,0)&gt;10,10,IF(VLOOKUP($C47,工时汇总!$B$2:$AH$2673,25,0)&gt;=8,5,IF(VLOOKUP($C47,工时汇总!$B$2:$AH$2673,25,0)&lt;8,0))))</f>
        <v>0</v>
      </c>
      <c r="AB47" s="24">
        <f ca="1">IF(VLOOKUP($C47,工时汇总!$B$2:$AH$2673,26,0)&gt;15,15,IF(VLOOKUP($C47,工时汇总!$B$2:$AH$2673,26,0)&gt;10,10,IF(VLOOKUP($C47,工时汇总!$B$2:$AH$2673,26,0)&gt;=8,5,IF(VLOOKUP($C47,工时汇总!$B$2:$AH$2673,26,0)&lt;8,0))))</f>
        <v>10</v>
      </c>
      <c r="AC47" s="24">
        <f ca="1">IF(VLOOKUP($C47,工时汇总!$B$2:$AH$2673,27,0)&gt;15,15,IF(VLOOKUP($C47,工时汇总!$B$2:$AH$2673,27,0)&gt;10,10,IF(VLOOKUP($C47,工时汇总!$B$2:$AH$2673,27,0)&gt;=8,5,IF(VLOOKUP($C47,工时汇总!$B$2:$AH$2673,27,0)&lt;8,0))))</f>
        <v>10</v>
      </c>
      <c r="AD47" s="24">
        <f ca="1">IF(VLOOKUP($C47,工时汇总!$B$2:$AH$2673,28,0)&gt;15,15,IF(VLOOKUP($C47,工时汇总!$B$2:$AH$2673,28,0)&gt;10,10,IF(VLOOKUP($C47,工时汇总!$B$2:$AH$2673,28,0)&gt;=8,5,IF(VLOOKUP($C47,工时汇总!$B$2:$AH$2673,28,0)&lt;8,0))))</f>
        <v>0</v>
      </c>
      <c r="AE47" s="24">
        <f ca="1">IF(VLOOKUP($C47,工时汇总!$B$2:$AH$2673,29,0)&gt;15,15,IF(VLOOKUP($C47,工时汇总!$B$2:$AH$2673,29,0)&gt;10,10,IF(VLOOKUP($C47,工时汇总!$B$2:$AH$2673,29,0)&gt;=8,5,IF(VLOOKUP($C47,工时汇总!$B$2:$AH$2673,29,0)&lt;8,0))))</f>
        <v>10</v>
      </c>
      <c r="AF47" s="24">
        <f ca="1">IF(VLOOKUP($C47,工时汇总!$B$2:$AH$2673,30,0)&gt;15,15,IF(VLOOKUP($C47,工时汇总!$B$2:$AH$2673,30,0)&gt;10,10,IF(VLOOKUP($C47,工时汇总!$B$2:$AH$2673,30,0)&gt;=8,5,IF(VLOOKUP($C47,工时汇总!$B$2:$AH$2673,30,0)&lt;8,0))))</f>
        <v>5</v>
      </c>
      <c r="AG47" s="24">
        <f ca="1">IF(VLOOKUP($C47,工时汇总!$B$2:$AH$2673,31,0)&gt;15,15,IF(VLOOKUP($C47,工时汇总!$B$2:$AH$2673,31,0)&gt;10,10,IF(VLOOKUP($C47,工时汇总!$B$2:$AH$2673,31,0)&gt;=8,5,IF(VLOOKUP($C47,工时汇总!$B$2:$AH$2673,31,0)&lt;8,0))))</f>
        <v>10</v>
      </c>
      <c r="AH47" s="24">
        <f ca="1">IF(VLOOKUP($C47,工时汇总!$B$2:$AH$2673,32,0)&gt;15,15,IF(VLOOKUP($C47,工时汇总!$B$2:$AH$2673,32,0)&gt;10,10,IF(VLOOKUP($C47,工时汇总!$B$2:$AH$2673,32,0)&gt;=8,5,IF(VLOOKUP($C47,工时汇总!$B$2:$AH$2673,32,0)&lt;8,0))))</f>
        <v>10</v>
      </c>
      <c r="AI47" s="24">
        <f ca="1">IF(VLOOKUP($C47,工时汇总!$B$2:$AH$2673,33,0)&gt;15,15,IF(VLOOKUP($C47,工时汇总!$B$2:$AH$2673,33,0)&gt;10,10,IF(VLOOKUP($C47,工时汇总!$B$2:$AH$2673,33,0)&gt;=8,5,IF(VLOOKUP($C47,工时汇总!$B$2:$AH$2673,33,0)&lt;8,0))))</f>
        <v>10</v>
      </c>
    </row>
    <row r="48" spans="1:35" ht="19.5" customHeight="1" x14ac:dyDescent="0.25">
      <c r="A48" s="22" t="s">
        <v>404</v>
      </c>
      <c r="B48" s="127" t="s">
        <v>901</v>
      </c>
      <c r="C48" s="75" t="s">
        <v>902</v>
      </c>
      <c r="D48" s="23">
        <f t="shared" ref="D48" ca="1" si="9">SUM(E48:AI48)</f>
        <v>10</v>
      </c>
      <c r="E48" s="24">
        <f ca="1">IF(VLOOKUP($C48,工时汇总!$B$2:$AH$2673,3,0)&gt;15,15,IF(VLOOKUP($C48,工时汇总!$B$2:$AH$2673,3,0)&gt;10,10,IF(VLOOKUP($C48,工时汇总!$B$2:$AH$2673,3,0)&gt;=8,5,IF(VLOOKUP($C48,工时汇总!$B$2:$AH$2673,3,0)&lt;8,0))))</f>
        <v>0</v>
      </c>
      <c r="F48" s="24">
        <f ca="1">IF(VLOOKUP($C48,工时汇总!$B$2:$AH$2673,4,0)&gt;15,15,IF(VLOOKUP($C48,工时汇总!$B$2:$AH$2673,4,0)&gt;10,10,IF(VLOOKUP($C48,工时汇总!$B$2:$AH$2673,4,0)&gt;=8,5,IF(VLOOKUP($C48,工时汇总!$B$2:$AH$2673,4,0)&lt;8,0))))</f>
        <v>0</v>
      </c>
      <c r="G48" s="24">
        <f ca="1">IF(VLOOKUP($C48,工时汇总!$B$2:$AH$2673,5,0)&gt;15,15,IF(VLOOKUP($C48,工时汇总!$B$2:$AH$2673,5,0)&gt;10,10,IF(VLOOKUP($C48,工时汇总!$B$2:$AH$2673,5,0)&gt;=8,5,IF(VLOOKUP($C48,工时汇总!$B$2:$AH$2673,5,0)&lt;8,0))))</f>
        <v>0</v>
      </c>
      <c r="H48" s="24">
        <f ca="1">IF(VLOOKUP($C48,工时汇总!$B$2:$AH$2673,6,0)&gt;15,15,IF(VLOOKUP($C48,工时汇总!$B$2:$AH$2673,6,0)&gt;10,10,IF(VLOOKUP($C48,工时汇总!$B$2:$AH$2673,6,0)&gt;=8,5,IF(VLOOKUP($C48,工时汇总!$B$2:$AH$2673,6,0)&lt;8,0))))</f>
        <v>0</v>
      </c>
      <c r="I48" s="24">
        <f ca="1">IF(VLOOKUP($C48,工时汇总!$B$2:$AH$2673,7,0)&gt;15,15,IF(VLOOKUP($C48,工时汇总!$B$2:$AH$2673,7,0)&gt;10,10,IF(VLOOKUP($C48,工时汇总!$B$2:$AH$2673,7,0)&gt;=8,5,IF(VLOOKUP($C48,工时汇总!$B$2:$AH$2673,7,0)&lt;8,0))))</f>
        <v>0</v>
      </c>
      <c r="J48" s="24">
        <f ca="1">IF(VLOOKUP($C48,工时汇总!$B$2:$AH$2673,8,0)&gt;15,15,IF(VLOOKUP($C48,工时汇总!$B$2:$AH$2673,8,0)&gt;10,10,IF(VLOOKUP($C48,工时汇总!$B$2:$AH$2673,8,0)&gt;=8,5,IF(VLOOKUP($C48,工时汇总!$B$2:$AH$2673,8,0)&lt;8,0))))</f>
        <v>0</v>
      </c>
      <c r="K48" s="24">
        <f ca="1">IF(VLOOKUP($C48,工时汇总!$B$2:$AH$2673,9,0)&gt;15,15,IF(VLOOKUP($C48,工时汇总!$B$2:$AH$2673,9,0)&gt;10,10,IF(VLOOKUP($C48,工时汇总!$B$2:$AH$2673,9,0)&gt;=8,5,IF(VLOOKUP($C48,工时汇总!$B$2:$AH$2673,9,0)&lt;8,0))))</f>
        <v>0</v>
      </c>
      <c r="L48" s="24">
        <f ca="1">IF(VLOOKUP($C48,工时汇总!$B$2:$AH$2673,10,0)&gt;15,15,IF(VLOOKUP($C48,工时汇总!$B$2:$AH$2673,10,0)&gt;10,10,IF(VLOOKUP($C48,工时汇总!$B$2:$AH$2673,10,0)&gt;=8,5,IF(VLOOKUP($C48,工时汇总!$B$2:$AH$2673,10,0)&lt;8,0))))</f>
        <v>0</v>
      </c>
      <c r="M48" s="24">
        <f ca="1">IF(VLOOKUP($C48,工时汇总!$B$2:$AH$2673,11,0)&gt;15,15,IF(VLOOKUP($C48,工时汇总!$B$2:$AH$2673,11,0)&gt;10,10,IF(VLOOKUP($C48,工时汇总!$B$2:$AH$2673,11,0)&gt;=8,5,IF(VLOOKUP($C48,工时汇总!$B$2:$AH$2673,11,0)&lt;8,0))))</f>
        <v>0</v>
      </c>
      <c r="N48" s="24">
        <f ca="1">IF(VLOOKUP($C48,工时汇总!$B$2:$AH$2673,12,0)&gt;15,15,IF(VLOOKUP($C48,工时汇总!$B$2:$AH$2673,12,0)&gt;10,10,IF(VLOOKUP($C48,工时汇总!$B$2:$AH$2673,12,0)&gt;=8,5,IF(VLOOKUP($C48,工时汇总!$B$2:$AH$2673,12,0)&lt;8,0))))</f>
        <v>0</v>
      </c>
      <c r="O48" s="24">
        <f ca="1">IF(VLOOKUP($C48,工时汇总!$B$2:$AH$2673,13,0)&gt;15,15,IF(VLOOKUP($C48,工时汇总!$B$2:$AH$2673,13,0)&gt;10,10,IF(VLOOKUP($C48,工时汇总!$B$2:$AH$2673,13,0)&gt;=8,5,IF(VLOOKUP($C48,工时汇总!$B$2:$AH$2673,13,0)&lt;8,0))))</f>
        <v>0</v>
      </c>
      <c r="P48" s="24">
        <f ca="1">IF(VLOOKUP($C48,工时汇总!$B$2:$AH$2673,14,0)&gt;15,15,IF(VLOOKUP($C48,工时汇总!$B$2:$AH$2673,14,0)&gt;10,10,IF(VLOOKUP($C48,工时汇总!$B$2:$AH$2673,14,0)&gt;=8,5,IF(VLOOKUP($C48,工时汇总!$B$2:$AH$2673,14,0)&lt;8,0))))</f>
        <v>0</v>
      </c>
      <c r="Q48" s="24">
        <f ca="1">IF(VLOOKUP($C48,工时汇总!$B$2:$AH$2673,15,0)&gt;15,15,IF(VLOOKUP($C48,工时汇总!$B$2:$AH$2673,15,0)&gt;10,10,IF(VLOOKUP($C48,工时汇总!$B$2:$AH$2673,15,0)&gt;=8,5,IF(VLOOKUP($C48,工时汇总!$B$2:$AH$2673,15,0)&lt;8,0))))</f>
        <v>0</v>
      </c>
      <c r="R48" s="24">
        <f ca="1">IF(VLOOKUP($C48,工时汇总!$B$2:$AH$2673,16,0)&gt;15,15,IF(VLOOKUP($C48,工时汇总!$B$2:$AH$2673,16,0)&gt;10,10,IF(VLOOKUP($C48,工时汇总!$B$2:$AH$2673,16,0)&gt;=8,5,IF(VLOOKUP($C48,工时汇总!$B$2:$AH$2673,16,0)&lt;8,0))))</f>
        <v>0</v>
      </c>
      <c r="S48" s="24">
        <f ca="1">IF(VLOOKUP($C48,工时汇总!$B$2:$AH$2673,17,0)&gt;15,15,IF(VLOOKUP($C48,工时汇总!$B$2:$AH$2673,17,0)&gt;10,10,IF(VLOOKUP($C48,工时汇总!$B$2:$AH$2673,17,0)&gt;=8,5,IF(VLOOKUP($C48,工时汇总!$B$2:$AH$2673,17,0)&lt;8,0))))</f>
        <v>0</v>
      </c>
      <c r="T48" s="24">
        <f ca="1">IF(VLOOKUP($C48,工时汇总!$B$2:$AH$2673,18,0)&gt;15,15,IF(VLOOKUP($C48,工时汇总!$B$2:$AH$2673,18,0)&gt;10,10,IF(VLOOKUP($C48,工时汇总!$B$2:$AH$2673,18,0)&gt;=8,5,IF(VLOOKUP($C48,工时汇总!$B$2:$AH$2673,18,0)&lt;8,0))))</f>
        <v>0</v>
      </c>
      <c r="U48" s="24">
        <f ca="1">IF(VLOOKUP($C48,工时汇总!$B$2:$AH$2673,19,0)&gt;15,15,IF(VLOOKUP($C48,工时汇总!$B$2:$AH$2673,19,0)&gt;10,10,IF(VLOOKUP($C48,工时汇总!$B$2:$AH$2673,19,0)&gt;=8,5,IF(VLOOKUP($C48,工时汇总!$B$2:$AH$2673,19,0)&lt;8,0))))</f>
        <v>0</v>
      </c>
      <c r="V48" s="24">
        <f ca="1">IF(VLOOKUP($C48,工时汇总!$B$2:$AH$2673,20,0)&gt;15,15,IF(VLOOKUP($C48,工时汇总!$B$2:$AH$2673,20,0)&gt;10,10,IF(VLOOKUP($C48,工时汇总!$B$2:$AH$2673,20,0)&gt;=8,5,IF(VLOOKUP($C48,工时汇总!$B$2:$AH$2673,20,0)&lt;8,0))))</f>
        <v>0</v>
      </c>
      <c r="W48" s="24">
        <f ca="1">IF(VLOOKUP($C48,工时汇总!$B$2:$AH$2673,21,0)&gt;15,15,IF(VLOOKUP($C48,工时汇总!$B$2:$AH$2673,21,0)&gt;10,10,IF(VLOOKUP($C48,工时汇总!$B$2:$AH$2673,21,0)&gt;=8,5,IF(VLOOKUP($C48,工时汇总!$B$2:$AH$2673,21,0)&lt;8,0))))</f>
        <v>0</v>
      </c>
      <c r="X48" s="24">
        <f ca="1">IF(VLOOKUP($C48,工时汇总!$B$2:$AH$2673,22,0)&gt;15,15,IF(VLOOKUP($C48,工时汇总!$B$2:$AH$2673,22,0)&gt;10,10,IF(VLOOKUP($C48,工时汇总!$B$2:$AH$2673,22,0)&gt;=8,5,IF(VLOOKUP($C48,工时汇总!$B$2:$AH$2673,22,0)&lt;8,0))))</f>
        <v>0</v>
      </c>
      <c r="Y48" s="24">
        <f ca="1">IF(VLOOKUP($C48,工时汇总!$B$2:$AH$2673,23,0)&gt;15,15,IF(VLOOKUP($C48,工时汇总!$B$2:$AH$2673,23,0)&gt;10,10,IF(VLOOKUP($C48,工时汇总!$B$2:$AH$2673,23,0)&gt;=8,5,IF(VLOOKUP($C48,工时汇总!$B$2:$AH$2673,23,0)&lt;8,0))))</f>
        <v>0</v>
      </c>
      <c r="Z48" s="24">
        <f ca="1">IF(VLOOKUP($C48,工时汇总!$B$2:$AH$2673,24,0)&gt;15,15,IF(VLOOKUP($C48,工时汇总!$B$2:$AH$2673,24,0)&gt;10,10,IF(VLOOKUP($C48,工时汇总!$B$2:$AH$2673,24,0)&gt;=8,5,IF(VLOOKUP($C48,工时汇总!$B$2:$AH$2673,24,0)&lt;8,0))))</f>
        <v>0</v>
      </c>
      <c r="AA48" s="24">
        <f ca="1">IF(VLOOKUP($C48,工时汇总!$B$2:$AH$2673,25,0)&gt;15,15,IF(VLOOKUP($C48,工时汇总!$B$2:$AH$2673,25,0)&gt;10,10,IF(VLOOKUP($C48,工时汇总!$B$2:$AH$2673,25,0)&gt;=8,5,IF(VLOOKUP($C48,工时汇总!$B$2:$AH$2673,25,0)&lt;8,0))))</f>
        <v>0</v>
      </c>
      <c r="AB48" s="24">
        <f ca="1">IF(VLOOKUP($C48,工时汇总!$B$2:$AH$2673,26,0)&gt;15,15,IF(VLOOKUP($C48,工时汇总!$B$2:$AH$2673,26,0)&gt;10,10,IF(VLOOKUP($C48,工时汇总!$B$2:$AH$2673,26,0)&gt;=8,5,IF(VLOOKUP($C48,工时汇总!$B$2:$AH$2673,26,0)&lt;8,0))))</f>
        <v>0</v>
      </c>
      <c r="AC48" s="24">
        <f ca="1">IF(VLOOKUP($C48,工时汇总!$B$2:$AH$2673,27,0)&gt;15,15,IF(VLOOKUP($C48,工时汇总!$B$2:$AH$2673,27,0)&gt;10,10,IF(VLOOKUP($C48,工时汇总!$B$2:$AH$2673,27,0)&gt;=8,5,IF(VLOOKUP($C48,工时汇总!$B$2:$AH$2673,27,0)&lt;8,0))))</f>
        <v>0</v>
      </c>
      <c r="AD48" s="24">
        <f ca="1">IF(VLOOKUP($C48,工时汇总!$B$2:$AH$2673,28,0)&gt;15,15,IF(VLOOKUP($C48,工时汇总!$B$2:$AH$2673,28,0)&gt;10,10,IF(VLOOKUP($C48,工时汇总!$B$2:$AH$2673,28,0)&gt;=8,5,IF(VLOOKUP($C48,工时汇总!$B$2:$AH$2673,28,0)&lt;8,0))))</f>
        <v>0</v>
      </c>
      <c r="AE48" s="24">
        <f ca="1">IF(VLOOKUP($C48,工时汇总!$B$2:$AH$2673,29,0)&gt;15,15,IF(VLOOKUP($C48,工时汇总!$B$2:$AH$2673,29,0)&gt;10,10,IF(VLOOKUP($C48,工时汇总!$B$2:$AH$2673,29,0)&gt;=8,5,IF(VLOOKUP($C48,工时汇总!$B$2:$AH$2673,29,0)&lt;8,0))))</f>
        <v>0</v>
      </c>
      <c r="AF48" s="24">
        <f ca="1">IF(VLOOKUP($C48,工时汇总!$B$2:$AH$2673,30,0)&gt;15,15,IF(VLOOKUP($C48,工时汇总!$B$2:$AH$2673,30,0)&gt;10,10,IF(VLOOKUP($C48,工时汇总!$B$2:$AH$2673,30,0)&gt;=8,5,IF(VLOOKUP($C48,工时汇总!$B$2:$AH$2673,30,0)&lt;8,0))))</f>
        <v>0</v>
      </c>
      <c r="AG48" s="24">
        <f ca="1">IF(VLOOKUP($C48,工时汇总!$B$2:$AH$2673,31,0)&gt;15,15,IF(VLOOKUP($C48,工时汇总!$B$2:$AH$2673,31,0)&gt;10,10,IF(VLOOKUP($C48,工时汇总!$B$2:$AH$2673,31,0)&gt;=8,5,IF(VLOOKUP($C48,工时汇总!$B$2:$AH$2673,31,0)&lt;8,0))))</f>
        <v>0</v>
      </c>
      <c r="AH48" s="24">
        <f ca="1">IF(VLOOKUP($C48,工时汇总!$B$2:$AH$2673,32,0)&gt;15,15,IF(VLOOKUP($C48,工时汇总!$B$2:$AH$2673,32,0)&gt;10,10,IF(VLOOKUP($C48,工时汇总!$B$2:$AH$2673,32,0)&gt;=8,5,IF(VLOOKUP($C48,工时汇总!$B$2:$AH$2673,32,0)&lt;8,0))))</f>
        <v>0</v>
      </c>
      <c r="AI48" s="24">
        <f ca="1">IF(VLOOKUP($C48,工时汇总!$B$2:$AH$2673,33,0)&gt;15,15,IF(VLOOKUP($C48,工时汇总!$B$2:$AH$2673,33,0)&gt;10,10,IF(VLOOKUP($C48,工时汇总!$B$2:$AH$2673,33,0)&gt;=8,5,IF(VLOOKUP($C48,工时汇总!$B$2:$AH$2673,33,0)&lt;8,0))))</f>
        <v>10</v>
      </c>
    </row>
    <row r="49" spans="1:35" ht="19.5" customHeight="1" x14ac:dyDescent="0.3">
      <c r="A49" s="22" t="s">
        <v>405</v>
      </c>
      <c r="B49" s="127" t="s">
        <v>175</v>
      </c>
      <c r="C49" s="52" t="s">
        <v>660</v>
      </c>
      <c r="D49" s="23">
        <f t="shared" ca="1" si="5"/>
        <v>280</v>
      </c>
      <c r="E49" s="24">
        <f ca="1">IF(VLOOKUP($C49,工时汇总!$B$2:$AH$2673,3,0)&gt;15,15,IF(VLOOKUP($C49,工时汇总!$B$2:$AH$2673,3,0)&gt;10,10,IF(VLOOKUP($C49,工时汇总!$B$2:$AH$2673,3,0)&gt;=8,5,IF(VLOOKUP($C49,工时汇总!$B$2:$AH$2673,3,0)&lt;8,0))))</f>
        <v>0</v>
      </c>
      <c r="F49" s="24">
        <f ca="1">IF(VLOOKUP($C49,工时汇总!$B$2:$AH$2673,4,0)&gt;15,15,IF(VLOOKUP($C49,工时汇总!$B$2:$AH$2673,4,0)&gt;10,10,IF(VLOOKUP($C49,工时汇总!$B$2:$AH$2673,4,0)&gt;=8,5,IF(VLOOKUP($C49,工时汇总!$B$2:$AH$2673,4,0)&lt;8,0))))</f>
        <v>10</v>
      </c>
      <c r="G49" s="24">
        <f ca="1">IF(VLOOKUP($C49,工时汇总!$B$2:$AH$2673,5,0)&gt;15,15,IF(VLOOKUP($C49,工时汇总!$B$2:$AH$2673,5,0)&gt;10,10,IF(VLOOKUP($C49,工时汇总!$B$2:$AH$2673,5,0)&gt;=8,5,IF(VLOOKUP($C49,工时汇总!$B$2:$AH$2673,5,0)&lt;8,0))))</f>
        <v>10</v>
      </c>
      <c r="H49" s="24">
        <f ca="1">IF(VLOOKUP($C49,工时汇总!$B$2:$AH$2673,6,0)&gt;15,15,IF(VLOOKUP($C49,工时汇总!$B$2:$AH$2673,6,0)&gt;10,10,IF(VLOOKUP($C49,工时汇总!$B$2:$AH$2673,6,0)&gt;=8,5,IF(VLOOKUP($C49,工时汇总!$B$2:$AH$2673,6,0)&lt;8,0))))</f>
        <v>10</v>
      </c>
      <c r="I49" s="24">
        <f ca="1">IF(VLOOKUP($C49,工时汇总!$B$2:$AH$2673,7,0)&gt;15,15,IF(VLOOKUP($C49,工时汇总!$B$2:$AH$2673,7,0)&gt;10,10,IF(VLOOKUP($C49,工时汇总!$B$2:$AH$2673,7,0)&gt;=8,5,IF(VLOOKUP($C49,工时汇总!$B$2:$AH$2673,7,0)&lt;8,0))))</f>
        <v>10</v>
      </c>
      <c r="J49" s="24">
        <f ca="1">IF(VLOOKUP($C49,工时汇总!$B$2:$AH$2673,8,0)&gt;15,15,IF(VLOOKUP($C49,工时汇总!$B$2:$AH$2673,8,0)&gt;10,10,IF(VLOOKUP($C49,工时汇总!$B$2:$AH$2673,8,0)&gt;=8,5,IF(VLOOKUP($C49,工时汇总!$B$2:$AH$2673,8,0)&lt;8,0))))</f>
        <v>10</v>
      </c>
      <c r="K49" s="24">
        <f ca="1">IF(VLOOKUP($C49,工时汇总!$B$2:$AH$2673,9,0)&gt;15,15,IF(VLOOKUP($C49,工时汇总!$B$2:$AH$2673,9,0)&gt;10,10,IF(VLOOKUP($C49,工时汇总!$B$2:$AH$2673,9,0)&gt;=8,5,IF(VLOOKUP($C49,工时汇总!$B$2:$AH$2673,9,0)&lt;8,0))))</f>
        <v>10</v>
      </c>
      <c r="L49" s="24">
        <f ca="1">IF(VLOOKUP($C49,工时汇总!$B$2:$AH$2673,10,0)&gt;15,15,IF(VLOOKUP($C49,工时汇总!$B$2:$AH$2673,10,0)&gt;10,10,IF(VLOOKUP($C49,工时汇总!$B$2:$AH$2673,10,0)&gt;=8,5,IF(VLOOKUP($C49,工时汇总!$B$2:$AH$2673,10,0)&lt;8,0))))</f>
        <v>10</v>
      </c>
      <c r="M49" s="24">
        <f ca="1">IF(VLOOKUP($C49,工时汇总!$B$2:$AH$2673,11,0)&gt;15,15,IF(VLOOKUP($C49,工时汇总!$B$2:$AH$2673,11,0)&gt;10,10,IF(VLOOKUP($C49,工时汇总!$B$2:$AH$2673,11,0)&gt;=8,5,IF(VLOOKUP($C49,工时汇总!$B$2:$AH$2673,11,0)&lt;8,0))))</f>
        <v>10</v>
      </c>
      <c r="N49" s="24">
        <f ca="1">IF(VLOOKUP($C49,工时汇总!$B$2:$AH$2673,12,0)&gt;15,15,IF(VLOOKUP($C49,工时汇总!$B$2:$AH$2673,12,0)&gt;10,10,IF(VLOOKUP($C49,工时汇总!$B$2:$AH$2673,12,0)&gt;=8,5,IF(VLOOKUP($C49,工时汇总!$B$2:$AH$2673,12,0)&lt;8,0))))</f>
        <v>10</v>
      </c>
      <c r="O49" s="24">
        <f ca="1">IF(VLOOKUP($C49,工时汇总!$B$2:$AH$2673,13,0)&gt;15,15,IF(VLOOKUP($C49,工时汇总!$B$2:$AH$2673,13,0)&gt;10,10,IF(VLOOKUP($C49,工时汇总!$B$2:$AH$2673,13,0)&gt;=8,5,IF(VLOOKUP($C49,工时汇总!$B$2:$AH$2673,13,0)&lt;8,0))))</f>
        <v>10</v>
      </c>
      <c r="P49" s="24">
        <f ca="1">IF(VLOOKUP($C49,工时汇总!$B$2:$AH$2673,14,0)&gt;15,15,IF(VLOOKUP($C49,工时汇总!$B$2:$AH$2673,14,0)&gt;10,10,IF(VLOOKUP($C49,工时汇总!$B$2:$AH$2673,14,0)&gt;=8,5,IF(VLOOKUP($C49,工时汇总!$B$2:$AH$2673,14,0)&lt;8,0))))</f>
        <v>10</v>
      </c>
      <c r="Q49" s="24">
        <f ca="1">IF(VLOOKUP($C49,工时汇总!$B$2:$AH$2673,15,0)&gt;15,15,IF(VLOOKUP($C49,工时汇总!$B$2:$AH$2673,15,0)&gt;10,10,IF(VLOOKUP($C49,工时汇总!$B$2:$AH$2673,15,0)&gt;=8,5,IF(VLOOKUP($C49,工时汇总!$B$2:$AH$2673,15,0)&lt;8,0))))</f>
        <v>10</v>
      </c>
      <c r="R49" s="24">
        <f ca="1">IF(VLOOKUP($C49,工时汇总!$B$2:$AH$2673,16,0)&gt;15,15,IF(VLOOKUP($C49,工时汇总!$B$2:$AH$2673,16,0)&gt;10,10,IF(VLOOKUP($C49,工时汇总!$B$2:$AH$2673,16,0)&gt;=8,5,IF(VLOOKUP($C49,工时汇总!$B$2:$AH$2673,16,0)&lt;8,0))))</f>
        <v>10</v>
      </c>
      <c r="S49" s="24">
        <f ca="1">IF(VLOOKUP($C49,工时汇总!$B$2:$AH$2673,17,0)&gt;15,15,IF(VLOOKUP($C49,工时汇总!$B$2:$AH$2673,17,0)&gt;10,10,IF(VLOOKUP($C49,工时汇总!$B$2:$AH$2673,17,0)&gt;=8,5,IF(VLOOKUP($C49,工时汇总!$B$2:$AH$2673,17,0)&lt;8,0))))</f>
        <v>10</v>
      </c>
      <c r="T49" s="24">
        <f ca="1">IF(VLOOKUP($C49,工时汇总!$B$2:$AH$2673,18,0)&gt;15,15,IF(VLOOKUP($C49,工时汇总!$B$2:$AH$2673,18,0)&gt;10,10,IF(VLOOKUP($C49,工时汇总!$B$2:$AH$2673,18,0)&gt;=8,5,IF(VLOOKUP($C49,工时汇总!$B$2:$AH$2673,18,0)&lt;8,0))))</f>
        <v>10</v>
      </c>
      <c r="U49" s="24">
        <f ca="1">IF(VLOOKUP($C49,工时汇总!$B$2:$AH$2673,19,0)&gt;15,15,IF(VLOOKUP($C49,工时汇总!$B$2:$AH$2673,19,0)&gt;10,10,IF(VLOOKUP($C49,工时汇总!$B$2:$AH$2673,19,0)&gt;=8,5,IF(VLOOKUP($C49,工时汇总!$B$2:$AH$2673,19,0)&lt;8,0))))</f>
        <v>10</v>
      </c>
      <c r="V49" s="24">
        <f ca="1">IF(VLOOKUP($C49,工时汇总!$B$2:$AH$2673,20,0)&gt;15,15,IF(VLOOKUP($C49,工时汇总!$B$2:$AH$2673,20,0)&gt;10,10,IF(VLOOKUP($C49,工时汇总!$B$2:$AH$2673,20,0)&gt;=8,5,IF(VLOOKUP($C49,工时汇总!$B$2:$AH$2673,20,0)&lt;8,0))))</f>
        <v>10</v>
      </c>
      <c r="W49" s="24">
        <f ca="1">IF(VLOOKUP($C49,工时汇总!$B$2:$AH$2673,21,0)&gt;15,15,IF(VLOOKUP($C49,工时汇总!$B$2:$AH$2673,21,0)&gt;10,10,IF(VLOOKUP($C49,工时汇总!$B$2:$AH$2673,21,0)&gt;=8,5,IF(VLOOKUP($C49,工时汇总!$B$2:$AH$2673,21,0)&lt;8,0))))</f>
        <v>10</v>
      </c>
      <c r="X49" s="24">
        <f ca="1">IF(VLOOKUP($C49,工时汇总!$B$2:$AH$2673,22,0)&gt;15,15,IF(VLOOKUP($C49,工时汇总!$B$2:$AH$2673,22,0)&gt;10,10,IF(VLOOKUP($C49,工时汇总!$B$2:$AH$2673,22,0)&gt;=8,5,IF(VLOOKUP($C49,工时汇总!$B$2:$AH$2673,22,0)&lt;8,0))))</f>
        <v>10</v>
      </c>
      <c r="Y49" s="24">
        <f ca="1">IF(VLOOKUP($C49,工时汇总!$B$2:$AH$2673,23,0)&gt;15,15,IF(VLOOKUP($C49,工时汇总!$B$2:$AH$2673,23,0)&gt;10,10,IF(VLOOKUP($C49,工时汇总!$B$2:$AH$2673,23,0)&gt;=8,5,IF(VLOOKUP($C49,工时汇总!$B$2:$AH$2673,23,0)&lt;8,0))))</f>
        <v>10</v>
      </c>
      <c r="Z49" s="24">
        <f ca="1">IF(VLOOKUP($C49,工时汇总!$B$2:$AH$2673,24,0)&gt;15,15,IF(VLOOKUP($C49,工时汇总!$B$2:$AH$2673,24,0)&gt;10,10,IF(VLOOKUP($C49,工时汇总!$B$2:$AH$2673,24,0)&gt;=8,5,IF(VLOOKUP($C49,工时汇总!$B$2:$AH$2673,24,0)&lt;8,0))))</f>
        <v>10</v>
      </c>
      <c r="AA49" s="24">
        <f ca="1">IF(VLOOKUP($C49,工时汇总!$B$2:$AH$2673,25,0)&gt;15,15,IF(VLOOKUP($C49,工时汇总!$B$2:$AH$2673,25,0)&gt;10,10,IF(VLOOKUP($C49,工时汇总!$B$2:$AH$2673,25,0)&gt;=8,5,IF(VLOOKUP($C49,工时汇总!$B$2:$AH$2673,25,0)&lt;8,0))))</f>
        <v>10</v>
      </c>
      <c r="AB49" s="24">
        <f ca="1">IF(VLOOKUP($C49,工时汇总!$B$2:$AH$2673,26,0)&gt;15,15,IF(VLOOKUP($C49,工时汇总!$B$2:$AH$2673,26,0)&gt;10,10,IF(VLOOKUP($C49,工时汇总!$B$2:$AH$2673,26,0)&gt;=8,5,IF(VLOOKUP($C49,工时汇总!$B$2:$AH$2673,26,0)&lt;8,0))))</f>
        <v>10</v>
      </c>
      <c r="AC49" s="24">
        <f ca="1">IF(VLOOKUP($C49,工时汇总!$B$2:$AH$2673,27,0)&gt;15,15,IF(VLOOKUP($C49,工时汇总!$B$2:$AH$2673,27,0)&gt;10,10,IF(VLOOKUP($C49,工时汇总!$B$2:$AH$2673,27,0)&gt;=8,5,IF(VLOOKUP($C49,工时汇总!$B$2:$AH$2673,27,0)&lt;8,0))))</f>
        <v>10</v>
      </c>
      <c r="AD49" s="24">
        <f ca="1">IF(VLOOKUP($C49,工时汇总!$B$2:$AH$2673,28,0)&gt;15,15,IF(VLOOKUP($C49,工时汇总!$B$2:$AH$2673,28,0)&gt;10,10,IF(VLOOKUP($C49,工时汇总!$B$2:$AH$2673,28,0)&gt;=8,5,IF(VLOOKUP($C49,工时汇总!$B$2:$AH$2673,28,0)&lt;8,0))))</f>
        <v>10</v>
      </c>
      <c r="AE49" s="24">
        <f ca="1">IF(VLOOKUP($C49,工时汇总!$B$2:$AH$2673,29,0)&gt;15,15,IF(VLOOKUP($C49,工时汇总!$B$2:$AH$2673,29,0)&gt;10,10,IF(VLOOKUP($C49,工时汇总!$B$2:$AH$2673,29,0)&gt;=8,5,IF(VLOOKUP($C49,工时汇总!$B$2:$AH$2673,29,0)&lt;8,0))))</f>
        <v>10</v>
      </c>
      <c r="AF49" s="24">
        <f ca="1">IF(VLOOKUP($C49,工时汇总!$B$2:$AH$2673,30,0)&gt;15,15,IF(VLOOKUP($C49,工时汇总!$B$2:$AH$2673,30,0)&gt;10,10,IF(VLOOKUP($C49,工时汇总!$B$2:$AH$2673,30,0)&gt;=8,5,IF(VLOOKUP($C49,工时汇总!$B$2:$AH$2673,30,0)&lt;8,0))))</f>
        <v>5</v>
      </c>
      <c r="AG49" s="24">
        <f ca="1">IF(VLOOKUP($C49,工时汇总!$B$2:$AH$2673,31,0)&gt;15,15,IF(VLOOKUP($C49,工时汇总!$B$2:$AH$2673,31,0)&gt;10,10,IF(VLOOKUP($C49,工时汇总!$B$2:$AH$2673,31,0)&gt;=8,5,IF(VLOOKUP($C49,工时汇总!$B$2:$AH$2673,31,0)&lt;8,0))))</f>
        <v>5</v>
      </c>
      <c r="AH49" s="24">
        <f ca="1">IF(VLOOKUP($C49,工时汇总!$B$2:$AH$2673,32,0)&gt;15,15,IF(VLOOKUP($C49,工时汇总!$B$2:$AH$2673,32,0)&gt;10,10,IF(VLOOKUP($C49,工时汇总!$B$2:$AH$2673,32,0)&gt;=8,5,IF(VLOOKUP($C49,工时汇总!$B$2:$AH$2673,32,0)&lt;8,0))))</f>
        <v>5</v>
      </c>
      <c r="AI49" s="24">
        <f ca="1">IF(VLOOKUP($C49,工时汇总!$B$2:$AH$2673,33,0)&gt;15,15,IF(VLOOKUP($C49,工时汇总!$B$2:$AH$2673,33,0)&gt;10,10,IF(VLOOKUP($C49,工时汇总!$B$2:$AH$2673,33,0)&gt;=8,5,IF(VLOOKUP($C49,工时汇总!$B$2:$AH$2673,33,0)&lt;8,0))))</f>
        <v>5</v>
      </c>
    </row>
    <row r="50" spans="1:35" ht="19.5" customHeight="1" x14ac:dyDescent="0.3">
      <c r="A50" s="22" t="s">
        <v>405</v>
      </c>
      <c r="B50" s="127" t="s">
        <v>66</v>
      </c>
      <c r="C50" s="52" t="s">
        <v>65</v>
      </c>
      <c r="D50" s="23">
        <f t="shared" ca="1" si="5"/>
        <v>280</v>
      </c>
      <c r="E50" s="24">
        <f ca="1">IF(VLOOKUP($C50,工时汇总!$B$2:$AH$2673,3,0)&gt;15,15,IF(VLOOKUP($C50,工时汇总!$B$2:$AH$2673,3,0)&gt;10,10,IF(VLOOKUP($C50,工时汇总!$B$2:$AH$2673,3,0)&gt;=8,5,IF(VLOOKUP($C50,工时汇总!$B$2:$AH$2673,3,0)&lt;8,0))))</f>
        <v>0</v>
      </c>
      <c r="F50" s="24">
        <f ca="1">IF(VLOOKUP($C50,工时汇总!$B$2:$AH$2673,4,0)&gt;15,15,IF(VLOOKUP($C50,工时汇总!$B$2:$AH$2673,4,0)&gt;10,10,IF(VLOOKUP($C50,工时汇总!$B$2:$AH$2673,4,0)&gt;=8,5,IF(VLOOKUP($C50,工时汇总!$B$2:$AH$2673,4,0)&lt;8,0))))</f>
        <v>10</v>
      </c>
      <c r="G50" s="24">
        <f ca="1">IF(VLOOKUP($C50,工时汇总!$B$2:$AH$2673,5,0)&gt;15,15,IF(VLOOKUP($C50,工时汇总!$B$2:$AH$2673,5,0)&gt;10,10,IF(VLOOKUP($C50,工时汇总!$B$2:$AH$2673,5,0)&gt;=8,5,IF(VLOOKUP($C50,工时汇总!$B$2:$AH$2673,5,0)&lt;8,0))))</f>
        <v>10</v>
      </c>
      <c r="H50" s="24">
        <f ca="1">IF(VLOOKUP($C50,工时汇总!$B$2:$AH$2673,6,0)&gt;15,15,IF(VLOOKUP($C50,工时汇总!$B$2:$AH$2673,6,0)&gt;10,10,IF(VLOOKUP($C50,工时汇总!$B$2:$AH$2673,6,0)&gt;=8,5,IF(VLOOKUP($C50,工时汇总!$B$2:$AH$2673,6,0)&lt;8,0))))</f>
        <v>10</v>
      </c>
      <c r="I50" s="24">
        <f ca="1">IF(VLOOKUP($C50,工时汇总!$B$2:$AH$2673,7,0)&gt;15,15,IF(VLOOKUP($C50,工时汇总!$B$2:$AH$2673,7,0)&gt;10,10,IF(VLOOKUP($C50,工时汇总!$B$2:$AH$2673,7,0)&gt;=8,5,IF(VLOOKUP($C50,工时汇总!$B$2:$AH$2673,7,0)&lt;8,0))))</f>
        <v>10</v>
      </c>
      <c r="J50" s="24">
        <f ca="1">IF(VLOOKUP($C50,工时汇总!$B$2:$AH$2673,8,0)&gt;15,15,IF(VLOOKUP($C50,工时汇总!$B$2:$AH$2673,8,0)&gt;10,10,IF(VLOOKUP($C50,工时汇总!$B$2:$AH$2673,8,0)&gt;=8,5,IF(VLOOKUP($C50,工时汇总!$B$2:$AH$2673,8,0)&lt;8,0))))</f>
        <v>10</v>
      </c>
      <c r="K50" s="24">
        <f ca="1">IF(VLOOKUP($C50,工时汇总!$B$2:$AH$2673,9,0)&gt;15,15,IF(VLOOKUP($C50,工时汇总!$B$2:$AH$2673,9,0)&gt;10,10,IF(VLOOKUP($C50,工时汇总!$B$2:$AH$2673,9,0)&gt;=8,5,IF(VLOOKUP($C50,工时汇总!$B$2:$AH$2673,9,0)&lt;8,0))))</f>
        <v>10</v>
      </c>
      <c r="L50" s="24">
        <f ca="1">IF(VLOOKUP($C50,工时汇总!$B$2:$AH$2673,10,0)&gt;15,15,IF(VLOOKUP($C50,工时汇总!$B$2:$AH$2673,10,0)&gt;10,10,IF(VLOOKUP($C50,工时汇总!$B$2:$AH$2673,10,0)&gt;=8,5,IF(VLOOKUP($C50,工时汇总!$B$2:$AH$2673,10,0)&lt;8,0))))</f>
        <v>10</v>
      </c>
      <c r="M50" s="24">
        <f ca="1">IF(VLOOKUP($C50,工时汇总!$B$2:$AH$2673,11,0)&gt;15,15,IF(VLOOKUP($C50,工时汇总!$B$2:$AH$2673,11,0)&gt;10,10,IF(VLOOKUP($C50,工时汇总!$B$2:$AH$2673,11,0)&gt;=8,5,IF(VLOOKUP($C50,工时汇总!$B$2:$AH$2673,11,0)&lt;8,0))))</f>
        <v>10</v>
      </c>
      <c r="N50" s="24">
        <f ca="1">IF(VLOOKUP($C50,工时汇总!$B$2:$AH$2673,12,0)&gt;15,15,IF(VLOOKUP($C50,工时汇总!$B$2:$AH$2673,12,0)&gt;10,10,IF(VLOOKUP($C50,工时汇总!$B$2:$AH$2673,12,0)&gt;=8,5,IF(VLOOKUP($C50,工时汇总!$B$2:$AH$2673,12,0)&lt;8,0))))</f>
        <v>10</v>
      </c>
      <c r="O50" s="24">
        <f ca="1">IF(VLOOKUP($C50,工时汇总!$B$2:$AH$2673,13,0)&gt;15,15,IF(VLOOKUP($C50,工时汇总!$B$2:$AH$2673,13,0)&gt;10,10,IF(VLOOKUP($C50,工时汇总!$B$2:$AH$2673,13,0)&gt;=8,5,IF(VLOOKUP($C50,工时汇总!$B$2:$AH$2673,13,0)&lt;8,0))))</f>
        <v>10</v>
      </c>
      <c r="P50" s="24">
        <f ca="1">IF(VLOOKUP($C50,工时汇总!$B$2:$AH$2673,14,0)&gt;15,15,IF(VLOOKUP($C50,工时汇总!$B$2:$AH$2673,14,0)&gt;10,10,IF(VLOOKUP($C50,工时汇总!$B$2:$AH$2673,14,0)&gt;=8,5,IF(VLOOKUP($C50,工时汇总!$B$2:$AH$2673,14,0)&lt;8,0))))</f>
        <v>10</v>
      </c>
      <c r="Q50" s="24">
        <f ca="1">IF(VLOOKUP($C50,工时汇总!$B$2:$AH$2673,15,0)&gt;15,15,IF(VLOOKUP($C50,工时汇总!$B$2:$AH$2673,15,0)&gt;10,10,IF(VLOOKUP($C50,工时汇总!$B$2:$AH$2673,15,0)&gt;=8,5,IF(VLOOKUP($C50,工时汇总!$B$2:$AH$2673,15,0)&lt;8,0))))</f>
        <v>10</v>
      </c>
      <c r="R50" s="24">
        <f ca="1">IF(VLOOKUP($C50,工时汇总!$B$2:$AH$2673,16,0)&gt;15,15,IF(VLOOKUP($C50,工时汇总!$B$2:$AH$2673,16,0)&gt;10,10,IF(VLOOKUP($C50,工时汇总!$B$2:$AH$2673,16,0)&gt;=8,5,IF(VLOOKUP($C50,工时汇总!$B$2:$AH$2673,16,0)&lt;8,0))))</f>
        <v>10</v>
      </c>
      <c r="S50" s="24">
        <f ca="1">IF(VLOOKUP($C50,工时汇总!$B$2:$AH$2673,17,0)&gt;15,15,IF(VLOOKUP($C50,工时汇总!$B$2:$AH$2673,17,0)&gt;10,10,IF(VLOOKUP($C50,工时汇总!$B$2:$AH$2673,17,0)&gt;=8,5,IF(VLOOKUP($C50,工时汇总!$B$2:$AH$2673,17,0)&lt;8,0))))</f>
        <v>10</v>
      </c>
      <c r="T50" s="24">
        <f ca="1">IF(VLOOKUP($C50,工时汇总!$B$2:$AH$2673,18,0)&gt;15,15,IF(VLOOKUP($C50,工时汇总!$B$2:$AH$2673,18,0)&gt;10,10,IF(VLOOKUP($C50,工时汇总!$B$2:$AH$2673,18,0)&gt;=8,5,IF(VLOOKUP($C50,工时汇总!$B$2:$AH$2673,18,0)&lt;8,0))))</f>
        <v>10</v>
      </c>
      <c r="U50" s="24">
        <f ca="1">IF(VLOOKUP($C50,工时汇总!$B$2:$AH$2673,19,0)&gt;15,15,IF(VLOOKUP($C50,工时汇总!$B$2:$AH$2673,19,0)&gt;10,10,IF(VLOOKUP($C50,工时汇总!$B$2:$AH$2673,19,0)&gt;=8,5,IF(VLOOKUP($C50,工时汇总!$B$2:$AH$2673,19,0)&lt;8,0))))</f>
        <v>10</v>
      </c>
      <c r="V50" s="24">
        <f ca="1">IF(VLOOKUP($C50,工时汇总!$B$2:$AH$2673,20,0)&gt;15,15,IF(VLOOKUP($C50,工时汇总!$B$2:$AH$2673,20,0)&gt;10,10,IF(VLOOKUP($C50,工时汇总!$B$2:$AH$2673,20,0)&gt;=8,5,IF(VLOOKUP($C50,工时汇总!$B$2:$AH$2673,20,0)&lt;8,0))))</f>
        <v>10</v>
      </c>
      <c r="W50" s="24">
        <f ca="1">IF(VLOOKUP($C50,工时汇总!$B$2:$AH$2673,21,0)&gt;15,15,IF(VLOOKUP($C50,工时汇总!$B$2:$AH$2673,21,0)&gt;10,10,IF(VLOOKUP($C50,工时汇总!$B$2:$AH$2673,21,0)&gt;=8,5,IF(VLOOKUP($C50,工时汇总!$B$2:$AH$2673,21,0)&lt;8,0))))</f>
        <v>10</v>
      </c>
      <c r="X50" s="24">
        <f ca="1">IF(VLOOKUP($C50,工时汇总!$B$2:$AH$2673,22,0)&gt;15,15,IF(VLOOKUP($C50,工时汇总!$B$2:$AH$2673,22,0)&gt;10,10,IF(VLOOKUP($C50,工时汇总!$B$2:$AH$2673,22,0)&gt;=8,5,IF(VLOOKUP($C50,工时汇总!$B$2:$AH$2673,22,0)&lt;8,0))))</f>
        <v>10</v>
      </c>
      <c r="Y50" s="24">
        <f ca="1">IF(VLOOKUP($C50,工时汇总!$B$2:$AH$2673,23,0)&gt;15,15,IF(VLOOKUP($C50,工时汇总!$B$2:$AH$2673,23,0)&gt;10,10,IF(VLOOKUP($C50,工时汇总!$B$2:$AH$2673,23,0)&gt;=8,5,IF(VLOOKUP($C50,工时汇总!$B$2:$AH$2673,23,0)&lt;8,0))))</f>
        <v>10</v>
      </c>
      <c r="Z50" s="24">
        <f ca="1">IF(VLOOKUP($C50,工时汇总!$B$2:$AH$2673,24,0)&gt;15,15,IF(VLOOKUP($C50,工时汇总!$B$2:$AH$2673,24,0)&gt;10,10,IF(VLOOKUP($C50,工时汇总!$B$2:$AH$2673,24,0)&gt;=8,5,IF(VLOOKUP($C50,工时汇总!$B$2:$AH$2673,24,0)&lt;8,0))))</f>
        <v>10</v>
      </c>
      <c r="AA50" s="24">
        <f ca="1">IF(VLOOKUP($C50,工时汇总!$B$2:$AH$2673,25,0)&gt;15,15,IF(VLOOKUP($C50,工时汇总!$B$2:$AH$2673,25,0)&gt;10,10,IF(VLOOKUP($C50,工时汇总!$B$2:$AH$2673,25,0)&gt;=8,5,IF(VLOOKUP($C50,工时汇总!$B$2:$AH$2673,25,0)&lt;8,0))))</f>
        <v>10</v>
      </c>
      <c r="AB50" s="24">
        <f ca="1">IF(VLOOKUP($C50,工时汇总!$B$2:$AH$2673,26,0)&gt;15,15,IF(VLOOKUP($C50,工时汇总!$B$2:$AH$2673,26,0)&gt;10,10,IF(VLOOKUP($C50,工时汇总!$B$2:$AH$2673,26,0)&gt;=8,5,IF(VLOOKUP($C50,工时汇总!$B$2:$AH$2673,26,0)&lt;8,0))))</f>
        <v>10</v>
      </c>
      <c r="AC50" s="24">
        <f ca="1">IF(VLOOKUP($C50,工时汇总!$B$2:$AH$2673,27,0)&gt;15,15,IF(VLOOKUP($C50,工时汇总!$B$2:$AH$2673,27,0)&gt;10,10,IF(VLOOKUP($C50,工时汇总!$B$2:$AH$2673,27,0)&gt;=8,5,IF(VLOOKUP($C50,工时汇总!$B$2:$AH$2673,27,0)&lt;8,0))))</f>
        <v>10</v>
      </c>
      <c r="AD50" s="24">
        <f ca="1">IF(VLOOKUP($C50,工时汇总!$B$2:$AH$2673,28,0)&gt;15,15,IF(VLOOKUP($C50,工时汇总!$B$2:$AH$2673,28,0)&gt;10,10,IF(VLOOKUP($C50,工时汇总!$B$2:$AH$2673,28,0)&gt;=8,5,IF(VLOOKUP($C50,工时汇总!$B$2:$AH$2673,28,0)&lt;8,0))))</f>
        <v>10</v>
      </c>
      <c r="AE50" s="24">
        <f ca="1">IF(VLOOKUP($C50,工时汇总!$B$2:$AH$2673,29,0)&gt;15,15,IF(VLOOKUP($C50,工时汇总!$B$2:$AH$2673,29,0)&gt;10,10,IF(VLOOKUP($C50,工时汇总!$B$2:$AH$2673,29,0)&gt;=8,5,IF(VLOOKUP($C50,工时汇总!$B$2:$AH$2673,29,0)&lt;8,0))))</f>
        <v>10</v>
      </c>
      <c r="AF50" s="24">
        <f ca="1">IF(VLOOKUP($C50,工时汇总!$B$2:$AH$2673,30,0)&gt;15,15,IF(VLOOKUP($C50,工时汇总!$B$2:$AH$2673,30,0)&gt;10,10,IF(VLOOKUP($C50,工时汇总!$B$2:$AH$2673,30,0)&gt;=8,5,IF(VLOOKUP($C50,工时汇总!$B$2:$AH$2673,30,0)&lt;8,0))))</f>
        <v>5</v>
      </c>
      <c r="AG50" s="24">
        <f ca="1">IF(VLOOKUP($C50,工时汇总!$B$2:$AH$2673,31,0)&gt;15,15,IF(VLOOKUP($C50,工时汇总!$B$2:$AH$2673,31,0)&gt;10,10,IF(VLOOKUP($C50,工时汇总!$B$2:$AH$2673,31,0)&gt;=8,5,IF(VLOOKUP($C50,工时汇总!$B$2:$AH$2673,31,0)&lt;8,0))))</f>
        <v>5</v>
      </c>
      <c r="AH50" s="24">
        <f ca="1">IF(VLOOKUP($C50,工时汇总!$B$2:$AH$2673,32,0)&gt;15,15,IF(VLOOKUP($C50,工时汇总!$B$2:$AH$2673,32,0)&gt;10,10,IF(VLOOKUP($C50,工时汇总!$B$2:$AH$2673,32,0)&gt;=8,5,IF(VLOOKUP($C50,工时汇总!$B$2:$AH$2673,32,0)&lt;8,0))))</f>
        <v>5</v>
      </c>
      <c r="AI50" s="24">
        <f ca="1">IF(VLOOKUP($C50,工时汇总!$B$2:$AH$2673,33,0)&gt;15,15,IF(VLOOKUP($C50,工时汇总!$B$2:$AH$2673,33,0)&gt;10,10,IF(VLOOKUP($C50,工时汇总!$B$2:$AH$2673,33,0)&gt;=8,5,IF(VLOOKUP($C50,工时汇总!$B$2:$AH$2673,33,0)&lt;8,0))))</f>
        <v>5</v>
      </c>
    </row>
    <row r="51" spans="1:35" ht="19.5" customHeight="1" x14ac:dyDescent="0.3">
      <c r="A51" s="22" t="s">
        <v>405</v>
      </c>
      <c r="B51" s="127" t="s">
        <v>93</v>
      </c>
      <c r="C51" s="52" t="s">
        <v>92</v>
      </c>
      <c r="D51" s="23">
        <f t="shared" ref="D51:D59" ca="1" si="10">SUM(E51:AI51)</f>
        <v>280</v>
      </c>
      <c r="E51" s="24">
        <f ca="1">IF(VLOOKUP($C51,工时汇总!$B$2:$AH$2673,3,0)&gt;15,15,IF(VLOOKUP($C51,工时汇总!$B$2:$AH$2673,3,0)&gt;10,10,IF(VLOOKUP($C51,工时汇总!$B$2:$AH$2673,3,0)&gt;=8,5,IF(VLOOKUP($C51,工时汇总!$B$2:$AH$2673,3,0)&lt;8,0))))</f>
        <v>0</v>
      </c>
      <c r="F51" s="24">
        <f ca="1">IF(VLOOKUP($C51,工时汇总!$B$2:$AH$2673,4,0)&gt;15,15,IF(VLOOKUP($C51,工时汇总!$B$2:$AH$2673,4,0)&gt;10,10,IF(VLOOKUP($C51,工时汇总!$B$2:$AH$2673,4,0)&gt;=8,5,IF(VLOOKUP($C51,工时汇总!$B$2:$AH$2673,4,0)&lt;8,0))))</f>
        <v>10</v>
      </c>
      <c r="G51" s="24">
        <f ca="1">IF(VLOOKUP($C51,工时汇总!$B$2:$AH$2673,5,0)&gt;15,15,IF(VLOOKUP($C51,工时汇总!$B$2:$AH$2673,5,0)&gt;10,10,IF(VLOOKUP($C51,工时汇总!$B$2:$AH$2673,5,0)&gt;=8,5,IF(VLOOKUP($C51,工时汇总!$B$2:$AH$2673,5,0)&lt;8,0))))</f>
        <v>10</v>
      </c>
      <c r="H51" s="24">
        <f ca="1">IF(VLOOKUP($C51,工时汇总!$B$2:$AH$2673,6,0)&gt;15,15,IF(VLOOKUP($C51,工时汇总!$B$2:$AH$2673,6,0)&gt;10,10,IF(VLOOKUP($C51,工时汇总!$B$2:$AH$2673,6,0)&gt;=8,5,IF(VLOOKUP($C51,工时汇总!$B$2:$AH$2673,6,0)&lt;8,0))))</f>
        <v>10</v>
      </c>
      <c r="I51" s="24">
        <f ca="1">IF(VLOOKUP($C51,工时汇总!$B$2:$AH$2673,7,0)&gt;15,15,IF(VLOOKUP($C51,工时汇总!$B$2:$AH$2673,7,0)&gt;10,10,IF(VLOOKUP($C51,工时汇总!$B$2:$AH$2673,7,0)&gt;=8,5,IF(VLOOKUP($C51,工时汇总!$B$2:$AH$2673,7,0)&lt;8,0))))</f>
        <v>10</v>
      </c>
      <c r="J51" s="24">
        <f ca="1">IF(VLOOKUP($C51,工时汇总!$B$2:$AH$2673,8,0)&gt;15,15,IF(VLOOKUP($C51,工时汇总!$B$2:$AH$2673,8,0)&gt;10,10,IF(VLOOKUP($C51,工时汇总!$B$2:$AH$2673,8,0)&gt;=8,5,IF(VLOOKUP($C51,工时汇总!$B$2:$AH$2673,8,0)&lt;8,0))))</f>
        <v>10</v>
      </c>
      <c r="K51" s="24">
        <f ca="1">IF(VLOOKUP($C51,工时汇总!$B$2:$AH$2673,9,0)&gt;15,15,IF(VLOOKUP($C51,工时汇总!$B$2:$AH$2673,9,0)&gt;10,10,IF(VLOOKUP($C51,工时汇总!$B$2:$AH$2673,9,0)&gt;=8,5,IF(VLOOKUP($C51,工时汇总!$B$2:$AH$2673,9,0)&lt;8,0))))</f>
        <v>10</v>
      </c>
      <c r="L51" s="24">
        <f ca="1">IF(VLOOKUP($C51,工时汇总!$B$2:$AH$2673,10,0)&gt;15,15,IF(VLOOKUP($C51,工时汇总!$B$2:$AH$2673,10,0)&gt;10,10,IF(VLOOKUP($C51,工时汇总!$B$2:$AH$2673,10,0)&gt;=8,5,IF(VLOOKUP($C51,工时汇总!$B$2:$AH$2673,10,0)&lt;8,0))))</f>
        <v>10</v>
      </c>
      <c r="M51" s="24">
        <f ca="1">IF(VLOOKUP($C51,工时汇总!$B$2:$AH$2673,11,0)&gt;15,15,IF(VLOOKUP($C51,工时汇总!$B$2:$AH$2673,11,0)&gt;10,10,IF(VLOOKUP($C51,工时汇总!$B$2:$AH$2673,11,0)&gt;=8,5,IF(VLOOKUP($C51,工时汇总!$B$2:$AH$2673,11,0)&lt;8,0))))</f>
        <v>10</v>
      </c>
      <c r="N51" s="24">
        <f ca="1">IF(VLOOKUP($C51,工时汇总!$B$2:$AH$2673,12,0)&gt;15,15,IF(VLOOKUP($C51,工时汇总!$B$2:$AH$2673,12,0)&gt;10,10,IF(VLOOKUP($C51,工时汇总!$B$2:$AH$2673,12,0)&gt;=8,5,IF(VLOOKUP($C51,工时汇总!$B$2:$AH$2673,12,0)&lt;8,0))))</f>
        <v>10</v>
      </c>
      <c r="O51" s="24">
        <f ca="1">IF(VLOOKUP($C51,工时汇总!$B$2:$AH$2673,13,0)&gt;15,15,IF(VLOOKUP($C51,工时汇总!$B$2:$AH$2673,13,0)&gt;10,10,IF(VLOOKUP($C51,工时汇总!$B$2:$AH$2673,13,0)&gt;=8,5,IF(VLOOKUP($C51,工时汇总!$B$2:$AH$2673,13,0)&lt;8,0))))</f>
        <v>10</v>
      </c>
      <c r="P51" s="24">
        <f ca="1">IF(VLOOKUP($C51,工时汇总!$B$2:$AH$2673,14,0)&gt;15,15,IF(VLOOKUP($C51,工时汇总!$B$2:$AH$2673,14,0)&gt;10,10,IF(VLOOKUP($C51,工时汇总!$B$2:$AH$2673,14,0)&gt;=8,5,IF(VLOOKUP($C51,工时汇总!$B$2:$AH$2673,14,0)&lt;8,0))))</f>
        <v>10</v>
      </c>
      <c r="Q51" s="24">
        <f ca="1">IF(VLOOKUP($C51,工时汇总!$B$2:$AH$2673,15,0)&gt;15,15,IF(VLOOKUP($C51,工时汇总!$B$2:$AH$2673,15,0)&gt;10,10,IF(VLOOKUP($C51,工时汇总!$B$2:$AH$2673,15,0)&gt;=8,5,IF(VLOOKUP($C51,工时汇总!$B$2:$AH$2673,15,0)&lt;8,0))))</f>
        <v>10</v>
      </c>
      <c r="R51" s="24">
        <f ca="1">IF(VLOOKUP($C51,工时汇总!$B$2:$AH$2673,16,0)&gt;15,15,IF(VLOOKUP($C51,工时汇总!$B$2:$AH$2673,16,0)&gt;10,10,IF(VLOOKUP($C51,工时汇总!$B$2:$AH$2673,16,0)&gt;=8,5,IF(VLOOKUP($C51,工时汇总!$B$2:$AH$2673,16,0)&lt;8,0))))</f>
        <v>10</v>
      </c>
      <c r="S51" s="24">
        <f ca="1">IF(VLOOKUP($C51,工时汇总!$B$2:$AH$2673,17,0)&gt;15,15,IF(VLOOKUP($C51,工时汇总!$B$2:$AH$2673,17,0)&gt;10,10,IF(VLOOKUP($C51,工时汇总!$B$2:$AH$2673,17,0)&gt;=8,5,IF(VLOOKUP($C51,工时汇总!$B$2:$AH$2673,17,0)&lt;8,0))))</f>
        <v>10</v>
      </c>
      <c r="T51" s="24">
        <f ca="1">IF(VLOOKUP($C51,工时汇总!$B$2:$AH$2673,18,0)&gt;15,15,IF(VLOOKUP($C51,工时汇总!$B$2:$AH$2673,18,0)&gt;10,10,IF(VLOOKUP($C51,工时汇总!$B$2:$AH$2673,18,0)&gt;=8,5,IF(VLOOKUP($C51,工时汇总!$B$2:$AH$2673,18,0)&lt;8,0))))</f>
        <v>10</v>
      </c>
      <c r="U51" s="24">
        <f ca="1">IF(VLOOKUP($C51,工时汇总!$B$2:$AH$2673,19,0)&gt;15,15,IF(VLOOKUP($C51,工时汇总!$B$2:$AH$2673,19,0)&gt;10,10,IF(VLOOKUP($C51,工时汇总!$B$2:$AH$2673,19,0)&gt;=8,5,IF(VLOOKUP($C51,工时汇总!$B$2:$AH$2673,19,0)&lt;8,0))))</f>
        <v>10</v>
      </c>
      <c r="V51" s="24">
        <f ca="1">IF(VLOOKUP($C51,工时汇总!$B$2:$AH$2673,20,0)&gt;15,15,IF(VLOOKUP($C51,工时汇总!$B$2:$AH$2673,20,0)&gt;10,10,IF(VLOOKUP($C51,工时汇总!$B$2:$AH$2673,20,0)&gt;=8,5,IF(VLOOKUP($C51,工时汇总!$B$2:$AH$2673,20,0)&lt;8,0))))</f>
        <v>10</v>
      </c>
      <c r="W51" s="24">
        <f ca="1">IF(VLOOKUP($C51,工时汇总!$B$2:$AH$2673,21,0)&gt;15,15,IF(VLOOKUP($C51,工时汇总!$B$2:$AH$2673,21,0)&gt;10,10,IF(VLOOKUP($C51,工时汇总!$B$2:$AH$2673,21,0)&gt;=8,5,IF(VLOOKUP($C51,工时汇总!$B$2:$AH$2673,21,0)&lt;8,0))))</f>
        <v>10</v>
      </c>
      <c r="X51" s="24">
        <f ca="1">IF(VLOOKUP($C51,工时汇总!$B$2:$AH$2673,22,0)&gt;15,15,IF(VLOOKUP($C51,工时汇总!$B$2:$AH$2673,22,0)&gt;10,10,IF(VLOOKUP($C51,工时汇总!$B$2:$AH$2673,22,0)&gt;=8,5,IF(VLOOKUP($C51,工时汇总!$B$2:$AH$2673,22,0)&lt;8,0))))</f>
        <v>10</v>
      </c>
      <c r="Y51" s="24">
        <f ca="1">IF(VLOOKUP($C51,工时汇总!$B$2:$AH$2673,23,0)&gt;15,15,IF(VLOOKUP($C51,工时汇总!$B$2:$AH$2673,23,0)&gt;10,10,IF(VLOOKUP($C51,工时汇总!$B$2:$AH$2673,23,0)&gt;=8,5,IF(VLOOKUP($C51,工时汇总!$B$2:$AH$2673,23,0)&lt;8,0))))</f>
        <v>10</v>
      </c>
      <c r="Z51" s="24">
        <f ca="1">IF(VLOOKUP($C51,工时汇总!$B$2:$AH$2673,24,0)&gt;15,15,IF(VLOOKUP($C51,工时汇总!$B$2:$AH$2673,24,0)&gt;10,10,IF(VLOOKUP($C51,工时汇总!$B$2:$AH$2673,24,0)&gt;=8,5,IF(VLOOKUP($C51,工时汇总!$B$2:$AH$2673,24,0)&lt;8,0))))</f>
        <v>10</v>
      </c>
      <c r="AA51" s="24">
        <f ca="1">IF(VLOOKUP($C51,工时汇总!$B$2:$AH$2673,25,0)&gt;15,15,IF(VLOOKUP($C51,工时汇总!$B$2:$AH$2673,25,0)&gt;10,10,IF(VLOOKUP($C51,工时汇总!$B$2:$AH$2673,25,0)&gt;=8,5,IF(VLOOKUP($C51,工时汇总!$B$2:$AH$2673,25,0)&lt;8,0))))</f>
        <v>10</v>
      </c>
      <c r="AB51" s="24">
        <f ca="1">IF(VLOOKUP($C51,工时汇总!$B$2:$AH$2673,26,0)&gt;15,15,IF(VLOOKUP($C51,工时汇总!$B$2:$AH$2673,26,0)&gt;10,10,IF(VLOOKUP($C51,工时汇总!$B$2:$AH$2673,26,0)&gt;=8,5,IF(VLOOKUP($C51,工时汇总!$B$2:$AH$2673,26,0)&lt;8,0))))</f>
        <v>5</v>
      </c>
      <c r="AC51" s="24">
        <f ca="1">IF(VLOOKUP($C51,工时汇总!$B$2:$AH$2673,27,0)&gt;15,15,IF(VLOOKUP($C51,工时汇总!$B$2:$AH$2673,27,0)&gt;10,10,IF(VLOOKUP($C51,工时汇总!$B$2:$AH$2673,27,0)&gt;=8,5,IF(VLOOKUP($C51,工时汇总!$B$2:$AH$2673,27,0)&lt;8,0))))</f>
        <v>10</v>
      </c>
      <c r="AD51" s="24">
        <f ca="1">IF(VLOOKUP($C51,工时汇总!$B$2:$AH$2673,28,0)&gt;15,15,IF(VLOOKUP($C51,工时汇总!$B$2:$AH$2673,28,0)&gt;10,10,IF(VLOOKUP($C51,工时汇总!$B$2:$AH$2673,28,0)&gt;=8,5,IF(VLOOKUP($C51,工时汇总!$B$2:$AH$2673,28,0)&lt;8,0))))</f>
        <v>10</v>
      </c>
      <c r="AE51" s="24">
        <f ca="1">IF(VLOOKUP($C51,工时汇总!$B$2:$AH$2673,29,0)&gt;15,15,IF(VLOOKUP($C51,工时汇总!$B$2:$AH$2673,29,0)&gt;10,10,IF(VLOOKUP($C51,工时汇总!$B$2:$AH$2673,29,0)&gt;=8,5,IF(VLOOKUP($C51,工时汇总!$B$2:$AH$2673,29,0)&lt;8,0))))</f>
        <v>10</v>
      </c>
      <c r="AF51" s="24">
        <f ca="1">IF(VLOOKUP($C51,工时汇总!$B$2:$AH$2673,30,0)&gt;15,15,IF(VLOOKUP($C51,工时汇总!$B$2:$AH$2673,30,0)&gt;10,10,IF(VLOOKUP($C51,工时汇总!$B$2:$AH$2673,30,0)&gt;=8,5,IF(VLOOKUP($C51,工时汇总!$B$2:$AH$2673,30,0)&lt;8,0))))</f>
        <v>5</v>
      </c>
      <c r="AG51" s="24">
        <f ca="1">IF(VLOOKUP($C51,工时汇总!$B$2:$AH$2673,31,0)&gt;15,15,IF(VLOOKUP($C51,工时汇总!$B$2:$AH$2673,31,0)&gt;10,10,IF(VLOOKUP($C51,工时汇总!$B$2:$AH$2673,31,0)&gt;=8,5,IF(VLOOKUP($C51,工时汇总!$B$2:$AH$2673,31,0)&lt;8,0))))</f>
        <v>5</v>
      </c>
      <c r="AH51" s="24">
        <f ca="1">IF(VLOOKUP($C51,工时汇总!$B$2:$AH$2673,32,0)&gt;15,15,IF(VLOOKUP($C51,工时汇总!$B$2:$AH$2673,32,0)&gt;10,10,IF(VLOOKUP($C51,工时汇总!$B$2:$AH$2673,32,0)&gt;=8,5,IF(VLOOKUP($C51,工时汇总!$B$2:$AH$2673,32,0)&lt;8,0))))</f>
        <v>10</v>
      </c>
      <c r="AI51" s="24">
        <f ca="1">IF(VLOOKUP($C51,工时汇总!$B$2:$AH$2673,33,0)&gt;15,15,IF(VLOOKUP($C51,工时汇总!$B$2:$AH$2673,33,0)&gt;10,10,IF(VLOOKUP($C51,工时汇总!$B$2:$AH$2673,33,0)&gt;=8,5,IF(VLOOKUP($C51,工时汇总!$B$2:$AH$2673,33,0)&lt;8,0))))</f>
        <v>5</v>
      </c>
    </row>
    <row r="52" spans="1:35" ht="19.5" customHeight="1" x14ac:dyDescent="0.3">
      <c r="A52" s="22" t="s">
        <v>405</v>
      </c>
      <c r="B52" s="127" t="s">
        <v>294</v>
      </c>
      <c r="C52" s="52" t="s">
        <v>281</v>
      </c>
      <c r="D52" s="23">
        <f t="shared" ca="1" si="10"/>
        <v>275</v>
      </c>
      <c r="E52" s="24">
        <f ca="1">IF(VLOOKUP($C52,工时汇总!$B$2:$AH$2673,3,0)&gt;15,15,IF(VLOOKUP($C52,工时汇总!$B$2:$AH$2673,3,0)&gt;10,10,IF(VLOOKUP($C52,工时汇总!$B$2:$AH$2673,3,0)&gt;=8,5,IF(VLOOKUP($C52,工时汇总!$B$2:$AH$2673,3,0)&lt;8,0))))</f>
        <v>0</v>
      </c>
      <c r="F52" s="24">
        <f ca="1">IF(VLOOKUP($C52,工时汇总!$B$2:$AH$2673,4,0)&gt;15,15,IF(VLOOKUP($C52,工时汇总!$B$2:$AH$2673,4,0)&gt;10,10,IF(VLOOKUP($C52,工时汇总!$B$2:$AH$2673,4,0)&gt;=8,5,IF(VLOOKUP($C52,工时汇总!$B$2:$AH$2673,4,0)&lt;8,0))))</f>
        <v>10</v>
      </c>
      <c r="G52" s="24">
        <f ca="1">IF(VLOOKUP($C52,工时汇总!$B$2:$AH$2673,5,0)&gt;15,15,IF(VLOOKUP($C52,工时汇总!$B$2:$AH$2673,5,0)&gt;10,10,IF(VLOOKUP($C52,工时汇总!$B$2:$AH$2673,5,0)&gt;=8,5,IF(VLOOKUP($C52,工时汇总!$B$2:$AH$2673,5,0)&lt;8,0))))</f>
        <v>10</v>
      </c>
      <c r="H52" s="24">
        <f ca="1">IF(VLOOKUP($C52,工时汇总!$B$2:$AH$2673,6,0)&gt;15,15,IF(VLOOKUP($C52,工时汇总!$B$2:$AH$2673,6,0)&gt;10,10,IF(VLOOKUP($C52,工时汇总!$B$2:$AH$2673,6,0)&gt;=8,5,IF(VLOOKUP($C52,工时汇总!$B$2:$AH$2673,6,0)&lt;8,0))))</f>
        <v>10</v>
      </c>
      <c r="I52" s="24">
        <f ca="1">IF(VLOOKUP($C52,工时汇总!$B$2:$AH$2673,7,0)&gt;15,15,IF(VLOOKUP($C52,工时汇总!$B$2:$AH$2673,7,0)&gt;10,10,IF(VLOOKUP($C52,工时汇总!$B$2:$AH$2673,7,0)&gt;=8,5,IF(VLOOKUP($C52,工时汇总!$B$2:$AH$2673,7,0)&lt;8,0))))</f>
        <v>10</v>
      </c>
      <c r="J52" s="24">
        <f ca="1">IF(VLOOKUP($C52,工时汇总!$B$2:$AH$2673,8,0)&gt;15,15,IF(VLOOKUP($C52,工时汇总!$B$2:$AH$2673,8,0)&gt;10,10,IF(VLOOKUP($C52,工时汇总!$B$2:$AH$2673,8,0)&gt;=8,5,IF(VLOOKUP($C52,工时汇总!$B$2:$AH$2673,8,0)&lt;8,0))))</f>
        <v>10</v>
      </c>
      <c r="K52" s="24">
        <f ca="1">IF(VLOOKUP($C52,工时汇总!$B$2:$AH$2673,9,0)&gt;15,15,IF(VLOOKUP($C52,工时汇总!$B$2:$AH$2673,9,0)&gt;10,10,IF(VLOOKUP($C52,工时汇总!$B$2:$AH$2673,9,0)&gt;=8,5,IF(VLOOKUP($C52,工时汇总!$B$2:$AH$2673,9,0)&lt;8,0))))</f>
        <v>10</v>
      </c>
      <c r="L52" s="24">
        <f ca="1">IF(VLOOKUP($C52,工时汇总!$B$2:$AH$2673,10,0)&gt;15,15,IF(VLOOKUP($C52,工时汇总!$B$2:$AH$2673,10,0)&gt;10,10,IF(VLOOKUP($C52,工时汇总!$B$2:$AH$2673,10,0)&gt;=8,5,IF(VLOOKUP($C52,工时汇总!$B$2:$AH$2673,10,0)&lt;8,0))))</f>
        <v>10</v>
      </c>
      <c r="M52" s="24">
        <f ca="1">IF(VLOOKUP($C52,工时汇总!$B$2:$AH$2673,11,0)&gt;15,15,IF(VLOOKUP($C52,工时汇总!$B$2:$AH$2673,11,0)&gt;10,10,IF(VLOOKUP($C52,工时汇总!$B$2:$AH$2673,11,0)&gt;=8,5,IF(VLOOKUP($C52,工时汇总!$B$2:$AH$2673,11,0)&lt;8,0))))</f>
        <v>10</v>
      </c>
      <c r="N52" s="24">
        <f ca="1">IF(VLOOKUP($C52,工时汇总!$B$2:$AH$2673,12,0)&gt;15,15,IF(VLOOKUP($C52,工时汇总!$B$2:$AH$2673,12,0)&gt;10,10,IF(VLOOKUP($C52,工时汇总!$B$2:$AH$2673,12,0)&gt;=8,5,IF(VLOOKUP($C52,工时汇总!$B$2:$AH$2673,12,0)&lt;8,0))))</f>
        <v>10</v>
      </c>
      <c r="O52" s="24">
        <f ca="1">IF(VLOOKUP($C52,工时汇总!$B$2:$AH$2673,13,0)&gt;15,15,IF(VLOOKUP($C52,工时汇总!$B$2:$AH$2673,13,0)&gt;10,10,IF(VLOOKUP($C52,工时汇总!$B$2:$AH$2673,13,0)&gt;=8,5,IF(VLOOKUP($C52,工时汇总!$B$2:$AH$2673,13,0)&lt;8,0))))</f>
        <v>10</v>
      </c>
      <c r="P52" s="24">
        <f ca="1">IF(VLOOKUP($C52,工时汇总!$B$2:$AH$2673,14,0)&gt;15,15,IF(VLOOKUP($C52,工时汇总!$B$2:$AH$2673,14,0)&gt;10,10,IF(VLOOKUP($C52,工时汇总!$B$2:$AH$2673,14,0)&gt;=8,5,IF(VLOOKUP($C52,工时汇总!$B$2:$AH$2673,14,0)&lt;8,0))))</f>
        <v>10</v>
      </c>
      <c r="Q52" s="24">
        <f ca="1">IF(VLOOKUP($C52,工时汇总!$B$2:$AH$2673,15,0)&gt;15,15,IF(VLOOKUP($C52,工时汇总!$B$2:$AH$2673,15,0)&gt;10,10,IF(VLOOKUP($C52,工时汇总!$B$2:$AH$2673,15,0)&gt;=8,5,IF(VLOOKUP($C52,工时汇总!$B$2:$AH$2673,15,0)&lt;8,0))))</f>
        <v>10</v>
      </c>
      <c r="R52" s="24">
        <f ca="1">IF(VLOOKUP($C52,工时汇总!$B$2:$AH$2673,16,0)&gt;15,15,IF(VLOOKUP($C52,工时汇总!$B$2:$AH$2673,16,0)&gt;10,10,IF(VLOOKUP($C52,工时汇总!$B$2:$AH$2673,16,0)&gt;=8,5,IF(VLOOKUP($C52,工时汇总!$B$2:$AH$2673,16,0)&lt;8,0))))</f>
        <v>10</v>
      </c>
      <c r="S52" s="24">
        <f ca="1">IF(VLOOKUP($C52,工时汇总!$B$2:$AH$2673,17,0)&gt;15,15,IF(VLOOKUP($C52,工时汇总!$B$2:$AH$2673,17,0)&gt;10,10,IF(VLOOKUP($C52,工时汇总!$B$2:$AH$2673,17,0)&gt;=8,5,IF(VLOOKUP($C52,工时汇总!$B$2:$AH$2673,17,0)&lt;8,0))))</f>
        <v>10</v>
      </c>
      <c r="T52" s="24">
        <f ca="1">IF(VLOOKUP($C52,工时汇总!$B$2:$AH$2673,18,0)&gt;15,15,IF(VLOOKUP($C52,工时汇总!$B$2:$AH$2673,18,0)&gt;10,10,IF(VLOOKUP($C52,工时汇总!$B$2:$AH$2673,18,0)&gt;=8,5,IF(VLOOKUP($C52,工时汇总!$B$2:$AH$2673,18,0)&lt;8,0))))</f>
        <v>10</v>
      </c>
      <c r="U52" s="24">
        <f ca="1">IF(VLOOKUP($C52,工时汇总!$B$2:$AH$2673,19,0)&gt;15,15,IF(VLOOKUP($C52,工时汇总!$B$2:$AH$2673,19,0)&gt;10,10,IF(VLOOKUP($C52,工时汇总!$B$2:$AH$2673,19,0)&gt;=8,5,IF(VLOOKUP($C52,工时汇总!$B$2:$AH$2673,19,0)&lt;8,0))))</f>
        <v>10</v>
      </c>
      <c r="V52" s="24">
        <f ca="1">IF(VLOOKUP($C52,工时汇总!$B$2:$AH$2673,20,0)&gt;15,15,IF(VLOOKUP($C52,工时汇总!$B$2:$AH$2673,20,0)&gt;10,10,IF(VLOOKUP($C52,工时汇总!$B$2:$AH$2673,20,0)&gt;=8,5,IF(VLOOKUP($C52,工时汇总!$B$2:$AH$2673,20,0)&lt;8,0))))</f>
        <v>10</v>
      </c>
      <c r="W52" s="24">
        <f ca="1">IF(VLOOKUP($C52,工时汇总!$B$2:$AH$2673,21,0)&gt;15,15,IF(VLOOKUP($C52,工时汇总!$B$2:$AH$2673,21,0)&gt;10,10,IF(VLOOKUP($C52,工时汇总!$B$2:$AH$2673,21,0)&gt;=8,5,IF(VLOOKUP($C52,工时汇总!$B$2:$AH$2673,21,0)&lt;8,0))))</f>
        <v>10</v>
      </c>
      <c r="X52" s="24">
        <f ca="1">IF(VLOOKUP($C52,工时汇总!$B$2:$AH$2673,22,0)&gt;15,15,IF(VLOOKUP($C52,工时汇总!$B$2:$AH$2673,22,0)&gt;10,10,IF(VLOOKUP($C52,工时汇总!$B$2:$AH$2673,22,0)&gt;=8,5,IF(VLOOKUP($C52,工时汇总!$B$2:$AH$2673,22,0)&lt;8,0))))</f>
        <v>10</v>
      </c>
      <c r="Y52" s="24">
        <f ca="1">IF(VLOOKUP($C52,工时汇总!$B$2:$AH$2673,23,0)&gt;15,15,IF(VLOOKUP($C52,工时汇总!$B$2:$AH$2673,23,0)&gt;10,10,IF(VLOOKUP($C52,工时汇总!$B$2:$AH$2673,23,0)&gt;=8,5,IF(VLOOKUP($C52,工时汇总!$B$2:$AH$2673,23,0)&lt;8,0))))</f>
        <v>10</v>
      </c>
      <c r="Z52" s="24">
        <f ca="1">IF(VLOOKUP($C52,工时汇总!$B$2:$AH$2673,24,0)&gt;15,15,IF(VLOOKUP($C52,工时汇总!$B$2:$AH$2673,24,0)&gt;10,10,IF(VLOOKUP($C52,工时汇总!$B$2:$AH$2673,24,0)&gt;=8,5,IF(VLOOKUP($C52,工时汇总!$B$2:$AH$2673,24,0)&lt;8,0))))</f>
        <v>10</v>
      </c>
      <c r="AA52" s="24">
        <f ca="1">IF(VLOOKUP($C52,工时汇总!$B$2:$AH$2673,25,0)&gt;15,15,IF(VLOOKUP($C52,工时汇总!$B$2:$AH$2673,25,0)&gt;10,10,IF(VLOOKUP($C52,工时汇总!$B$2:$AH$2673,25,0)&gt;=8,5,IF(VLOOKUP($C52,工时汇总!$B$2:$AH$2673,25,0)&lt;8,0))))</f>
        <v>10</v>
      </c>
      <c r="AB52" s="24">
        <f ca="1">IF(VLOOKUP($C52,工时汇总!$B$2:$AH$2673,26,0)&gt;15,15,IF(VLOOKUP($C52,工时汇总!$B$2:$AH$2673,26,0)&gt;10,10,IF(VLOOKUP($C52,工时汇总!$B$2:$AH$2673,26,0)&gt;=8,5,IF(VLOOKUP($C52,工时汇总!$B$2:$AH$2673,26,0)&lt;8,0))))</f>
        <v>10</v>
      </c>
      <c r="AC52" s="24">
        <f ca="1">IF(VLOOKUP($C52,工时汇总!$B$2:$AH$2673,27,0)&gt;15,15,IF(VLOOKUP($C52,工时汇总!$B$2:$AH$2673,27,0)&gt;10,10,IF(VLOOKUP($C52,工时汇总!$B$2:$AH$2673,27,0)&gt;=8,5,IF(VLOOKUP($C52,工时汇总!$B$2:$AH$2673,27,0)&lt;8,0))))</f>
        <v>10</v>
      </c>
      <c r="AD52" s="24">
        <f ca="1">IF(VLOOKUP($C52,工时汇总!$B$2:$AH$2673,28,0)&gt;15,15,IF(VLOOKUP($C52,工时汇总!$B$2:$AH$2673,28,0)&gt;10,10,IF(VLOOKUP($C52,工时汇总!$B$2:$AH$2673,28,0)&gt;=8,5,IF(VLOOKUP($C52,工时汇总!$B$2:$AH$2673,28,0)&lt;8,0))))</f>
        <v>10</v>
      </c>
      <c r="AE52" s="24">
        <f ca="1">IF(VLOOKUP($C52,工时汇总!$B$2:$AH$2673,29,0)&gt;15,15,IF(VLOOKUP($C52,工时汇总!$B$2:$AH$2673,29,0)&gt;10,10,IF(VLOOKUP($C52,工时汇总!$B$2:$AH$2673,29,0)&gt;=8,5,IF(VLOOKUP($C52,工时汇总!$B$2:$AH$2673,29,0)&lt;8,0))))</f>
        <v>5</v>
      </c>
      <c r="AF52" s="24">
        <f ca="1">IF(VLOOKUP($C52,工时汇总!$B$2:$AH$2673,30,0)&gt;15,15,IF(VLOOKUP($C52,工时汇总!$B$2:$AH$2673,30,0)&gt;10,10,IF(VLOOKUP($C52,工时汇总!$B$2:$AH$2673,30,0)&gt;=8,5,IF(VLOOKUP($C52,工时汇总!$B$2:$AH$2673,30,0)&lt;8,0))))</f>
        <v>5</v>
      </c>
      <c r="AG52" s="24">
        <f ca="1">IF(VLOOKUP($C52,工时汇总!$B$2:$AH$2673,31,0)&gt;15,15,IF(VLOOKUP($C52,工时汇总!$B$2:$AH$2673,31,0)&gt;10,10,IF(VLOOKUP($C52,工时汇总!$B$2:$AH$2673,31,0)&gt;=8,5,IF(VLOOKUP($C52,工时汇总!$B$2:$AH$2673,31,0)&lt;8,0))))</f>
        <v>5</v>
      </c>
      <c r="AH52" s="24">
        <f ca="1">IF(VLOOKUP($C52,工时汇总!$B$2:$AH$2673,32,0)&gt;15,15,IF(VLOOKUP($C52,工时汇总!$B$2:$AH$2673,32,0)&gt;10,10,IF(VLOOKUP($C52,工时汇总!$B$2:$AH$2673,32,0)&gt;=8,5,IF(VLOOKUP($C52,工时汇总!$B$2:$AH$2673,32,0)&lt;8,0))))</f>
        <v>5</v>
      </c>
      <c r="AI52" s="24">
        <f ca="1">IF(VLOOKUP($C52,工时汇总!$B$2:$AH$2673,33,0)&gt;15,15,IF(VLOOKUP($C52,工时汇总!$B$2:$AH$2673,33,0)&gt;10,10,IF(VLOOKUP($C52,工时汇总!$B$2:$AH$2673,33,0)&gt;=8,5,IF(VLOOKUP($C52,工时汇总!$B$2:$AH$2673,33,0)&lt;8,0))))</f>
        <v>5</v>
      </c>
    </row>
    <row r="53" spans="1:35" ht="19.5" customHeight="1" x14ac:dyDescent="0.3">
      <c r="A53" s="22" t="s">
        <v>405</v>
      </c>
      <c r="B53" s="127" t="s">
        <v>68</v>
      </c>
      <c r="C53" s="52" t="s">
        <v>67</v>
      </c>
      <c r="D53" s="23">
        <f t="shared" ca="1" si="10"/>
        <v>290</v>
      </c>
      <c r="E53" s="24">
        <f ca="1">IF(VLOOKUP($C53,工时汇总!$B$2:$AH$2673,3,0)&gt;15,15,IF(VLOOKUP($C53,工时汇总!$B$2:$AH$2673,3,0)&gt;10,10,IF(VLOOKUP($C53,工时汇总!$B$2:$AH$2673,3,0)&gt;=8,5,IF(VLOOKUP($C53,工时汇总!$B$2:$AH$2673,3,0)&lt;8,0))))</f>
        <v>0</v>
      </c>
      <c r="F53" s="24">
        <f ca="1">IF(VLOOKUP($C53,工时汇总!$B$2:$AH$2673,4,0)&gt;15,15,IF(VLOOKUP($C53,工时汇总!$B$2:$AH$2673,4,0)&gt;10,10,IF(VLOOKUP($C53,工时汇总!$B$2:$AH$2673,4,0)&gt;=8,5,IF(VLOOKUP($C53,工时汇总!$B$2:$AH$2673,4,0)&lt;8,0))))</f>
        <v>10</v>
      </c>
      <c r="G53" s="24">
        <f ca="1">IF(VLOOKUP($C53,工时汇总!$B$2:$AH$2673,5,0)&gt;15,15,IF(VLOOKUP($C53,工时汇总!$B$2:$AH$2673,5,0)&gt;10,10,IF(VLOOKUP($C53,工时汇总!$B$2:$AH$2673,5,0)&gt;=8,5,IF(VLOOKUP($C53,工时汇总!$B$2:$AH$2673,5,0)&lt;8,0))))</f>
        <v>10</v>
      </c>
      <c r="H53" s="24">
        <f ca="1">IF(VLOOKUP($C53,工时汇总!$B$2:$AH$2673,6,0)&gt;15,15,IF(VLOOKUP($C53,工时汇总!$B$2:$AH$2673,6,0)&gt;10,10,IF(VLOOKUP($C53,工时汇总!$B$2:$AH$2673,6,0)&gt;=8,5,IF(VLOOKUP($C53,工时汇总!$B$2:$AH$2673,6,0)&lt;8,0))))</f>
        <v>10</v>
      </c>
      <c r="I53" s="24">
        <f ca="1">IF(VLOOKUP($C53,工时汇总!$B$2:$AH$2673,7,0)&gt;15,15,IF(VLOOKUP($C53,工时汇总!$B$2:$AH$2673,7,0)&gt;10,10,IF(VLOOKUP($C53,工时汇总!$B$2:$AH$2673,7,0)&gt;=8,5,IF(VLOOKUP($C53,工时汇总!$B$2:$AH$2673,7,0)&lt;8,0))))</f>
        <v>10</v>
      </c>
      <c r="J53" s="24">
        <f ca="1">IF(VLOOKUP($C53,工时汇总!$B$2:$AH$2673,8,0)&gt;15,15,IF(VLOOKUP($C53,工时汇总!$B$2:$AH$2673,8,0)&gt;10,10,IF(VLOOKUP($C53,工时汇总!$B$2:$AH$2673,8,0)&gt;=8,5,IF(VLOOKUP($C53,工时汇总!$B$2:$AH$2673,8,0)&lt;8,0))))</f>
        <v>10</v>
      </c>
      <c r="K53" s="24">
        <f ca="1">IF(VLOOKUP($C53,工时汇总!$B$2:$AH$2673,9,0)&gt;15,15,IF(VLOOKUP($C53,工时汇总!$B$2:$AH$2673,9,0)&gt;10,10,IF(VLOOKUP($C53,工时汇总!$B$2:$AH$2673,9,0)&gt;=8,5,IF(VLOOKUP($C53,工时汇总!$B$2:$AH$2673,9,0)&lt;8,0))))</f>
        <v>10</v>
      </c>
      <c r="L53" s="24">
        <f ca="1">IF(VLOOKUP($C53,工时汇总!$B$2:$AH$2673,10,0)&gt;15,15,IF(VLOOKUP($C53,工时汇总!$B$2:$AH$2673,10,0)&gt;10,10,IF(VLOOKUP($C53,工时汇总!$B$2:$AH$2673,10,0)&gt;=8,5,IF(VLOOKUP($C53,工时汇总!$B$2:$AH$2673,10,0)&lt;8,0))))</f>
        <v>10</v>
      </c>
      <c r="M53" s="24">
        <f ca="1">IF(VLOOKUP($C53,工时汇总!$B$2:$AH$2673,11,0)&gt;15,15,IF(VLOOKUP($C53,工时汇总!$B$2:$AH$2673,11,0)&gt;10,10,IF(VLOOKUP($C53,工时汇总!$B$2:$AH$2673,11,0)&gt;=8,5,IF(VLOOKUP($C53,工时汇总!$B$2:$AH$2673,11,0)&lt;8,0))))</f>
        <v>10</v>
      </c>
      <c r="N53" s="24">
        <f ca="1">IF(VLOOKUP($C53,工时汇总!$B$2:$AH$2673,12,0)&gt;15,15,IF(VLOOKUP($C53,工时汇总!$B$2:$AH$2673,12,0)&gt;10,10,IF(VLOOKUP($C53,工时汇总!$B$2:$AH$2673,12,0)&gt;=8,5,IF(VLOOKUP($C53,工时汇总!$B$2:$AH$2673,12,0)&lt;8,0))))</f>
        <v>10</v>
      </c>
      <c r="O53" s="24">
        <f ca="1">IF(VLOOKUP($C53,工时汇总!$B$2:$AH$2673,13,0)&gt;15,15,IF(VLOOKUP($C53,工时汇总!$B$2:$AH$2673,13,0)&gt;10,10,IF(VLOOKUP($C53,工时汇总!$B$2:$AH$2673,13,0)&gt;=8,5,IF(VLOOKUP($C53,工时汇总!$B$2:$AH$2673,13,0)&lt;8,0))))</f>
        <v>10</v>
      </c>
      <c r="P53" s="24">
        <f ca="1">IF(VLOOKUP($C53,工时汇总!$B$2:$AH$2673,14,0)&gt;15,15,IF(VLOOKUP($C53,工时汇总!$B$2:$AH$2673,14,0)&gt;10,10,IF(VLOOKUP($C53,工时汇总!$B$2:$AH$2673,14,0)&gt;=8,5,IF(VLOOKUP($C53,工时汇总!$B$2:$AH$2673,14,0)&lt;8,0))))</f>
        <v>10</v>
      </c>
      <c r="Q53" s="24">
        <f ca="1">IF(VLOOKUP($C53,工时汇总!$B$2:$AH$2673,15,0)&gt;15,15,IF(VLOOKUP($C53,工时汇总!$B$2:$AH$2673,15,0)&gt;10,10,IF(VLOOKUP($C53,工时汇总!$B$2:$AH$2673,15,0)&gt;=8,5,IF(VLOOKUP($C53,工时汇总!$B$2:$AH$2673,15,0)&lt;8,0))))</f>
        <v>10</v>
      </c>
      <c r="R53" s="24">
        <f ca="1">IF(VLOOKUP($C53,工时汇总!$B$2:$AH$2673,16,0)&gt;15,15,IF(VLOOKUP($C53,工时汇总!$B$2:$AH$2673,16,0)&gt;10,10,IF(VLOOKUP($C53,工时汇总!$B$2:$AH$2673,16,0)&gt;=8,5,IF(VLOOKUP($C53,工时汇总!$B$2:$AH$2673,16,0)&lt;8,0))))</f>
        <v>10</v>
      </c>
      <c r="S53" s="24">
        <f ca="1">IF(VLOOKUP($C53,工时汇总!$B$2:$AH$2673,17,0)&gt;15,15,IF(VLOOKUP($C53,工时汇总!$B$2:$AH$2673,17,0)&gt;10,10,IF(VLOOKUP($C53,工时汇总!$B$2:$AH$2673,17,0)&gt;=8,5,IF(VLOOKUP($C53,工时汇总!$B$2:$AH$2673,17,0)&lt;8,0))))</f>
        <v>10</v>
      </c>
      <c r="T53" s="24">
        <f ca="1">IF(VLOOKUP($C53,工时汇总!$B$2:$AH$2673,18,0)&gt;15,15,IF(VLOOKUP($C53,工时汇总!$B$2:$AH$2673,18,0)&gt;10,10,IF(VLOOKUP($C53,工时汇总!$B$2:$AH$2673,18,0)&gt;=8,5,IF(VLOOKUP($C53,工时汇总!$B$2:$AH$2673,18,0)&lt;8,0))))</f>
        <v>10</v>
      </c>
      <c r="U53" s="24">
        <f ca="1">IF(VLOOKUP($C53,工时汇总!$B$2:$AH$2673,19,0)&gt;15,15,IF(VLOOKUP($C53,工时汇总!$B$2:$AH$2673,19,0)&gt;10,10,IF(VLOOKUP($C53,工时汇总!$B$2:$AH$2673,19,0)&gt;=8,5,IF(VLOOKUP($C53,工时汇总!$B$2:$AH$2673,19,0)&lt;8,0))))</f>
        <v>10</v>
      </c>
      <c r="V53" s="24">
        <f ca="1">IF(VLOOKUP($C53,工时汇总!$B$2:$AH$2673,20,0)&gt;15,15,IF(VLOOKUP($C53,工时汇总!$B$2:$AH$2673,20,0)&gt;10,10,IF(VLOOKUP($C53,工时汇总!$B$2:$AH$2673,20,0)&gt;=8,5,IF(VLOOKUP($C53,工时汇总!$B$2:$AH$2673,20,0)&lt;8,0))))</f>
        <v>10</v>
      </c>
      <c r="W53" s="24">
        <f ca="1">IF(VLOOKUP($C53,工时汇总!$B$2:$AH$2673,21,0)&gt;15,15,IF(VLOOKUP($C53,工时汇总!$B$2:$AH$2673,21,0)&gt;10,10,IF(VLOOKUP($C53,工时汇总!$B$2:$AH$2673,21,0)&gt;=8,5,IF(VLOOKUP($C53,工时汇总!$B$2:$AH$2673,21,0)&lt;8,0))))</f>
        <v>10</v>
      </c>
      <c r="X53" s="24">
        <f ca="1">IF(VLOOKUP($C53,工时汇总!$B$2:$AH$2673,22,0)&gt;15,15,IF(VLOOKUP($C53,工时汇总!$B$2:$AH$2673,22,0)&gt;10,10,IF(VLOOKUP($C53,工时汇总!$B$2:$AH$2673,22,0)&gt;=8,5,IF(VLOOKUP($C53,工时汇总!$B$2:$AH$2673,22,0)&lt;8,0))))</f>
        <v>10</v>
      </c>
      <c r="Y53" s="24">
        <f ca="1">IF(VLOOKUP($C53,工时汇总!$B$2:$AH$2673,23,0)&gt;15,15,IF(VLOOKUP($C53,工时汇总!$B$2:$AH$2673,23,0)&gt;10,10,IF(VLOOKUP($C53,工时汇总!$B$2:$AH$2673,23,0)&gt;=8,5,IF(VLOOKUP($C53,工时汇总!$B$2:$AH$2673,23,0)&lt;8,0))))</f>
        <v>10</v>
      </c>
      <c r="Z53" s="24">
        <f ca="1">IF(VLOOKUP($C53,工时汇总!$B$2:$AH$2673,24,0)&gt;15,15,IF(VLOOKUP($C53,工时汇总!$B$2:$AH$2673,24,0)&gt;10,10,IF(VLOOKUP($C53,工时汇总!$B$2:$AH$2673,24,0)&gt;=8,5,IF(VLOOKUP($C53,工时汇总!$B$2:$AH$2673,24,0)&lt;8,0))))</f>
        <v>10</v>
      </c>
      <c r="AA53" s="24">
        <f ca="1">IF(VLOOKUP($C53,工时汇总!$B$2:$AH$2673,25,0)&gt;15,15,IF(VLOOKUP($C53,工时汇总!$B$2:$AH$2673,25,0)&gt;10,10,IF(VLOOKUP($C53,工时汇总!$B$2:$AH$2673,25,0)&gt;=8,5,IF(VLOOKUP($C53,工时汇总!$B$2:$AH$2673,25,0)&lt;8,0))))</f>
        <v>10</v>
      </c>
      <c r="AB53" s="24">
        <f ca="1">IF(VLOOKUP($C53,工时汇总!$B$2:$AH$2673,26,0)&gt;15,15,IF(VLOOKUP($C53,工时汇总!$B$2:$AH$2673,26,0)&gt;10,10,IF(VLOOKUP($C53,工时汇总!$B$2:$AH$2673,26,0)&gt;=8,5,IF(VLOOKUP($C53,工时汇总!$B$2:$AH$2673,26,0)&lt;8,0))))</f>
        <v>10</v>
      </c>
      <c r="AC53" s="24">
        <f ca="1">IF(VLOOKUP($C53,工时汇总!$B$2:$AH$2673,27,0)&gt;15,15,IF(VLOOKUP($C53,工时汇总!$B$2:$AH$2673,27,0)&gt;10,10,IF(VLOOKUP($C53,工时汇总!$B$2:$AH$2673,27,0)&gt;=8,5,IF(VLOOKUP($C53,工时汇总!$B$2:$AH$2673,27,0)&lt;8,0))))</f>
        <v>10</v>
      </c>
      <c r="AD53" s="24">
        <f ca="1">IF(VLOOKUP($C53,工时汇总!$B$2:$AH$2673,28,0)&gt;15,15,IF(VLOOKUP($C53,工时汇总!$B$2:$AH$2673,28,0)&gt;10,10,IF(VLOOKUP($C53,工时汇总!$B$2:$AH$2673,28,0)&gt;=8,5,IF(VLOOKUP($C53,工时汇总!$B$2:$AH$2673,28,0)&lt;8,0))))</f>
        <v>10</v>
      </c>
      <c r="AE53" s="24">
        <f ca="1">IF(VLOOKUP($C53,工时汇总!$B$2:$AH$2673,29,0)&gt;15,15,IF(VLOOKUP($C53,工时汇总!$B$2:$AH$2673,29,0)&gt;10,10,IF(VLOOKUP($C53,工时汇总!$B$2:$AH$2673,29,0)&gt;=8,5,IF(VLOOKUP($C53,工时汇总!$B$2:$AH$2673,29,0)&lt;8,0))))</f>
        <v>10</v>
      </c>
      <c r="AF53" s="24">
        <f ca="1">IF(VLOOKUP($C53,工时汇总!$B$2:$AH$2673,30,0)&gt;15,15,IF(VLOOKUP($C53,工时汇总!$B$2:$AH$2673,30,0)&gt;10,10,IF(VLOOKUP($C53,工时汇总!$B$2:$AH$2673,30,0)&gt;=8,5,IF(VLOOKUP($C53,工时汇总!$B$2:$AH$2673,30,0)&lt;8,0))))</f>
        <v>5</v>
      </c>
      <c r="AG53" s="24">
        <f ca="1">IF(VLOOKUP($C53,工时汇总!$B$2:$AH$2673,31,0)&gt;15,15,IF(VLOOKUP($C53,工时汇总!$B$2:$AH$2673,31,0)&gt;10,10,IF(VLOOKUP($C53,工时汇总!$B$2:$AH$2673,31,0)&gt;=8,5,IF(VLOOKUP($C53,工时汇总!$B$2:$AH$2673,31,0)&lt;8,0))))</f>
        <v>10</v>
      </c>
      <c r="AH53" s="24">
        <f ca="1">IF(VLOOKUP($C53,工时汇总!$B$2:$AH$2673,32,0)&gt;15,15,IF(VLOOKUP($C53,工时汇总!$B$2:$AH$2673,32,0)&gt;10,10,IF(VLOOKUP($C53,工时汇总!$B$2:$AH$2673,32,0)&gt;=8,5,IF(VLOOKUP($C53,工时汇总!$B$2:$AH$2673,32,0)&lt;8,0))))</f>
        <v>10</v>
      </c>
      <c r="AI53" s="24">
        <f ca="1">IF(VLOOKUP($C53,工时汇总!$B$2:$AH$2673,33,0)&gt;15,15,IF(VLOOKUP($C53,工时汇总!$B$2:$AH$2673,33,0)&gt;10,10,IF(VLOOKUP($C53,工时汇总!$B$2:$AH$2673,33,0)&gt;=8,5,IF(VLOOKUP($C53,工时汇总!$B$2:$AH$2673,33,0)&lt;8,0))))</f>
        <v>5</v>
      </c>
    </row>
    <row r="54" spans="1:35" ht="19.5" customHeight="1" x14ac:dyDescent="0.3">
      <c r="A54" s="22" t="s">
        <v>405</v>
      </c>
      <c r="B54" s="127" t="s">
        <v>167</v>
      </c>
      <c r="C54" s="52" t="s">
        <v>166</v>
      </c>
      <c r="D54" s="23">
        <f t="shared" ref="D54:D57" ca="1" si="11">SUM(E54:AI54)</f>
        <v>285</v>
      </c>
      <c r="E54" s="24">
        <f ca="1">IF(VLOOKUP($C54,工时汇总!$B$2:$AH$2673,3,0)&gt;15,15,IF(VLOOKUP($C54,工时汇总!$B$2:$AH$2673,3,0)&gt;10,10,IF(VLOOKUP($C54,工时汇总!$B$2:$AH$2673,3,0)&gt;=8,5,IF(VLOOKUP($C54,工时汇总!$B$2:$AH$2673,3,0)&lt;8,0))))</f>
        <v>0</v>
      </c>
      <c r="F54" s="24">
        <f ca="1">IF(VLOOKUP($C54,工时汇总!$B$2:$AH$2673,4,0)&gt;15,15,IF(VLOOKUP($C54,工时汇总!$B$2:$AH$2673,4,0)&gt;10,10,IF(VLOOKUP($C54,工时汇总!$B$2:$AH$2673,4,0)&gt;=8,5,IF(VLOOKUP($C54,工时汇总!$B$2:$AH$2673,4,0)&lt;8,0))))</f>
        <v>10</v>
      </c>
      <c r="G54" s="24">
        <f ca="1">IF(VLOOKUP($C54,工时汇总!$B$2:$AH$2673,5,0)&gt;15,15,IF(VLOOKUP($C54,工时汇总!$B$2:$AH$2673,5,0)&gt;10,10,IF(VLOOKUP($C54,工时汇总!$B$2:$AH$2673,5,0)&gt;=8,5,IF(VLOOKUP($C54,工时汇总!$B$2:$AH$2673,5,0)&lt;8,0))))</f>
        <v>10</v>
      </c>
      <c r="H54" s="24">
        <f ca="1">IF(VLOOKUP($C54,工时汇总!$B$2:$AH$2673,6,0)&gt;15,15,IF(VLOOKUP($C54,工时汇总!$B$2:$AH$2673,6,0)&gt;10,10,IF(VLOOKUP($C54,工时汇总!$B$2:$AH$2673,6,0)&gt;=8,5,IF(VLOOKUP($C54,工时汇总!$B$2:$AH$2673,6,0)&lt;8,0))))</f>
        <v>10</v>
      </c>
      <c r="I54" s="24">
        <f ca="1">IF(VLOOKUP($C54,工时汇总!$B$2:$AH$2673,7,0)&gt;15,15,IF(VLOOKUP($C54,工时汇总!$B$2:$AH$2673,7,0)&gt;10,10,IF(VLOOKUP($C54,工时汇总!$B$2:$AH$2673,7,0)&gt;=8,5,IF(VLOOKUP($C54,工时汇总!$B$2:$AH$2673,7,0)&lt;8,0))))</f>
        <v>10</v>
      </c>
      <c r="J54" s="24">
        <f ca="1">IF(VLOOKUP($C54,工时汇总!$B$2:$AH$2673,8,0)&gt;15,15,IF(VLOOKUP($C54,工时汇总!$B$2:$AH$2673,8,0)&gt;10,10,IF(VLOOKUP($C54,工时汇总!$B$2:$AH$2673,8,0)&gt;=8,5,IF(VLOOKUP($C54,工时汇总!$B$2:$AH$2673,8,0)&lt;8,0))))</f>
        <v>10</v>
      </c>
      <c r="K54" s="24">
        <f ca="1">IF(VLOOKUP($C54,工时汇总!$B$2:$AH$2673,9,0)&gt;15,15,IF(VLOOKUP($C54,工时汇总!$B$2:$AH$2673,9,0)&gt;10,10,IF(VLOOKUP($C54,工时汇总!$B$2:$AH$2673,9,0)&gt;=8,5,IF(VLOOKUP($C54,工时汇总!$B$2:$AH$2673,9,0)&lt;8,0))))</f>
        <v>10</v>
      </c>
      <c r="L54" s="24">
        <f ca="1">IF(VLOOKUP($C54,工时汇总!$B$2:$AH$2673,10,0)&gt;15,15,IF(VLOOKUP($C54,工时汇总!$B$2:$AH$2673,10,0)&gt;10,10,IF(VLOOKUP($C54,工时汇总!$B$2:$AH$2673,10,0)&gt;=8,5,IF(VLOOKUP($C54,工时汇总!$B$2:$AH$2673,10,0)&lt;8,0))))</f>
        <v>10</v>
      </c>
      <c r="M54" s="24">
        <f ca="1">IF(VLOOKUP($C54,工时汇总!$B$2:$AH$2673,11,0)&gt;15,15,IF(VLOOKUP($C54,工时汇总!$B$2:$AH$2673,11,0)&gt;10,10,IF(VLOOKUP($C54,工时汇总!$B$2:$AH$2673,11,0)&gt;=8,5,IF(VLOOKUP($C54,工时汇总!$B$2:$AH$2673,11,0)&lt;8,0))))</f>
        <v>10</v>
      </c>
      <c r="N54" s="24">
        <f ca="1">IF(VLOOKUP($C54,工时汇总!$B$2:$AH$2673,12,0)&gt;15,15,IF(VLOOKUP($C54,工时汇总!$B$2:$AH$2673,12,0)&gt;10,10,IF(VLOOKUP($C54,工时汇总!$B$2:$AH$2673,12,0)&gt;=8,5,IF(VLOOKUP($C54,工时汇总!$B$2:$AH$2673,12,0)&lt;8,0))))</f>
        <v>10</v>
      </c>
      <c r="O54" s="24">
        <f ca="1">IF(VLOOKUP($C54,工时汇总!$B$2:$AH$2673,13,0)&gt;15,15,IF(VLOOKUP($C54,工时汇总!$B$2:$AH$2673,13,0)&gt;10,10,IF(VLOOKUP($C54,工时汇总!$B$2:$AH$2673,13,0)&gt;=8,5,IF(VLOOKUP($C54,工时汇总!$B$2:$AH$2673,13,0)&lt;8,0))))</f>
        <v>10</v>
      </c>
      <c r="P54" s="24">
        <f ca="1">IF(VLOOKUP($C54,工时汇总!$B$2:$AH$2673,14,0)&gt;15,15,IF(VLOOKUP($C54,工时汇总!$B$2:$AH$2673,14,0)&gt;10,10,IF(VLOOKUP($C54,工时汇总!$B$2:$AH$2673,14,0)&gt;=8,5,IF(VLOOKUP($C54,工时汇总!$B$2:$AH$2673,14,0)&lt;8,0))))</f>
        <v>10</v>
      </c>
      <c r="Q54" s="24">
        <f ca="1">IF(VLOOKUP($C54,工时汇总!$B$2:$AH$2673,15,0)&gt;15,15,IF(VLOOKUP($C54,工时汇总!$B$2:$AH$2673,15,0)&gt;10,10,IF(VLOOKUP($C54,工时汇总!$B$2:$AH$2673,15,0)&gt;=8,5,IF(VLOOKUP($C54,工时汇总!$B$2:$AH$2673,15,0)&lt;8,0))))</f>
        <v>10</v>
      </c>
      <c r="R54" s="24">
        <f ca="1">IF(VLOOKUP($C54,工时汇总!$B$2:$AH$2673,16,0)&gt;15,15,IF(VLOOKUP($C54,工时汇总!$B$2:$AH$2673,16,0)&gt;10,10,IF(VLOOKUP($C54,工时汇总!$B$2:$AH$2673,16,0)&gt;=8,5,IF(VLOOKUP($C54,工时汇总!$B$2:$AH$2673,16,0)&lt;8,0))))</f>
        <v>10</v>
      </c>
      <c r="S54" s="24">
        <f ca="1">IF(VLOOKUP($C54,工时汇总!$B$2:$AH$2673,17,0)&gt;15,15,IF(VLOOKUP($C54,工时汇总!$B$2:$AH$2673,17,0)&gt;10,10,IF(VLOOKUP($C54,工时汇总!$B$2:$AH$2673,17,0)&gt;=8,5,IF(VLOOKUP($C54,工时汇总!$B$2:$AH$2673,17,0)&lt;8,0))))</f>
        <v>10</v>
      </c>
      <c r="T54" s="24">
        <f ca="1">IF(VLOOKUP($C54,工时汇总!$B$2:$AH$2673,18,0)&gt;15,15,IF(VLOOKUP($C54,工时汇总!$B$2:$AH$2673,18,0)&gt;10,10,IF(VLOOKUP($C54,工时汇总!$B$2:$AH$2673,18,0)&gt;=8,5,IF(VLOOKUP($C54,工时汇总!$B$2:$AH$2673,18,0)&lt;8,0))))</f>
        <v>10</v>
      </c>
      <c r="U54" s="24">
        <f ca="1">IF(VLOOKUP($C54,工时汇总!$B$2:$AH$2673,19,0)&gt;15,15,IF(VLOOKUP($C54,工时汇总!$B$2:$AH$2673,19,0)&gt;10,10,IF(VLOOKUP($C54,工时汇总!$B$2:$AH$2673,19,0)&gt;=8,5,IF(VLOOKUP($C54,工时汇总!$B$2:$AH$2673,19,0)&lt;8,0))))</f>
        <v>10</v>
      </c>
      <c r="V54" s="24">
        <f ca="1">IF(VLOOKUP($C54,工时汇总!$B$2:$AH$2673,20,0)&gt;15,15,IF(VLOOKUP($C54,工时汇总!$B$2:$AH$2673,20,0)&gt;10,10,IF(VLOOKUP($C54,工时汇总!$B$2:$AH$2673,20,0)&gt;=8,5,IF(VLOOKUP($C54,工时汇总!$B$2:$AH$2673,20,0)&lt;8,0))))</f>
        <v>10</v>
      </c>
      <c r="W54" s="24">
        <f ca="1">IF(VLOOKUP($C54,工时汇总!$B$2:$AH$2673,21,0)&gt;15,15,IF(VLOOKUP($C54,工时汇总!$B$2:$AH$2673,21,0)&gt;10,10,IF(VLOOKUP($C54,工时汇总!$B$2:$AH$2673,21,0)&gt;=8,5,IF(VLOOKUP($C54,工时汇总!$B$2:$AH$2673,21,0)&lt;8,0))))</f>
        <v>10</v>
      </c>
      <c r="X54" s="24">
        <f ca="1">IF(VLOOKUP($C54,工时汇总!$B$2:$AH$2673,22,0)&gt;15,15,IF(VLOOKUP($C54,工时汇总!$B$2:$AH$2673,22,0)&gt;10,10,IF(VLOOKUP($C54,工时汇总!$B$2:$AH$2673,22,0)&gt;=8,5,IF(VLOOKUP($C54,工时汇总!$B$2:$AH$2673,22,0)&lt;8,0))))</f>
        <v>10</v>
      </c>
      <c r="Y54" s="24">
        <f ca="1">IF(VLOOKUP($C54,工时汇总!$B$2:$AH$2673,23,0)&gt;15,15,IF(VLOOKUP($C54,工时汇总!$B$2:$AH$2673,23,0)&gt;10,10,IF(VLOOKUP($C54,工时汇总!$B$2:$AH$2673,23,0)&gt;=8,5,IF(VLOOKUP($C54,工时汇总!$B$2:$AH$2673,23,0)&lt;8,0))))</f>
        <v>10</v>
      </c>
      <c r="Z54" s="24">
        <f ca="1">IF(VLOOKUP($C54,工时汇总!$B$2:$AH$2673,24,0)&gt;15,15,IF(VLOOKUP($C54,工时汇总!$B$2:$AH$2673,24,0)&gt;10,10,IF(VLOOKUP($C54,工时汇总!$B$2:$AH$2673,24,0)&gt;=8,5,IF(VLOOKUP($C54,工时汇总!$B$2:$AH$2673,24,0)&lt;8,0))))</f>
        <v>10</v>
      </c>
      <c r="AA54" s="24">
        <f ca="1">IF(VLOOKUP($C54,工时汇总!$B$2:$AH$2673,25,0)&gt;15,15,IF(VLOOKUP($C54,工时汇总!$B$2:$AH$2673,25,0)&gt;10,10,IF(VLOOKUP($C54,工时汇总!$B$2:$AH$2673,25,0)&gt;=8,5,IF(VLOOKUP($C54,工时汇总!$B$2:$AH$2673,25,0)&lt;8,0))))</f>
        <v>10</v>
      </c>
      <c r="AB54" s="24">
        <f ca="1">IF(VLOOKUP($C54,工时汇总!$B$2:$AH$2673,26,0)&gt;15,15,IF(VLOOKUP($C54,工时汇总!$B$2:$AH$2673,26,0)&gt;10,10,IF(VLOOKUP($C54,工时汇总!$B$2:$AH$2673,26,0)&gt;=8,5,IF(VLOOKUP($C54,工时汇总!$B$2:$AH$2673,26,0)&lt;8,0))))</f>
        <v>10</v>
      </c>
      <c r="AC54" s="24">
        <f ca="1">IF(VLOOKUP($C54,工时汇总!$B$2:$AH$2673,27,0)&gt;15,15,IF(VLOOKUP($C54,工时汇总!$B$2:$AH$2673,27,0)&gt;10,10,IF(VLOOKUP($C54,工时汇总!$B$2:$AH$2673,27,0)&gt;=8,5,IF(VLOOKUP($C54,工时汇总!$B$2:$AH$2673,27,0)&lt;8,0))))</f>
        <v>10</v>
      </c>
      <c r="AD54" s="24">
        <f ca="1">IF(VLOOKUP($C54,工时汇总!$B$2:$AH$2673,28,0)&gt;15,15,IF(VLOOKUP($C54,工时汇总!$B$2:$AH$2673,28,0)&gt;10,10,IF(VLOOKUP($C54,工时汇总!$B$2:$AH$2673,28,0)&gt;=8,5,IF(VLOOKUP($C54,工时汇总!$B$2:$AH$2673,28,0)&lt;8,0))))</f>
        <v>10</v>
      </c>
      <c r="AE54" s="24">
        <f ca="1">IF(VLOOKUP($C54,工时汇总!$B$2:$AH$2673,29,0)&gt;15,15,IF(VLOOKUP($C54,工时汇总!$B$2:$AH$2673,29,0)&gt;10,10,IF(VLOOKUP($C54,工时汇总!$B$2:$AH$2673,29,0)&gt;=8,5,IF(VLOOKUP($C54,工时汇总!$B$2:$AH$2673,29,0)&lt;8,0))))</f>
        <v>10</v>
      </c>
      <c r="AF54" s="24">
        <f ca="1">IF(VLOOKUP($C54,工时汇总!$B$2:$AH$2673,30,0)&gt;15,15,IF(VLOOKUP($C54,工时汇总!$B$2:$AH$2673,30,0)&gt;10,10,IF(VLOOKUP($C54,工时汇总!$B$2:$AH$2673,30,0)&gt;=8,5,IF(VLOOKUP($C54,工时汇总!$B$2:$AH$2673,30,0)&lt;8,0))))</f>
        <v>5</v>
      </c>
      <c r="AG54" s="24">
        <f ca="1">IF(VLOOKUP($C54,工时汇总!$B$2:$AH$2673,31,0)&gt;15,15,IF(VLOOKUP($C54,工时汇总!$B$2:$AH$2673,31,0)&gt;10,10,IF(VLOOKUP($C54,工时汇总!$B$2:$AH$2673,31,0)&gt;=8,5,IF(VLOOKUP($C54,工时汇总!$B$2:$AH$2673,31,0)&lt;8,0))))</f>
        <v>5</v>
      </c>
      <c r="AH54" s="24">
        <f ca="1">IF(VLOOKUP($C54,工时汇总!$B$2:$AH$2673,32,0)&gt;15,15,IF(VLOOKUP($C54,工时汇总!$B$2:$AH$2673,32,0)&gt;10,10,IF(VLOOKUP($C54,工时汇总!$B$2:$AH$2673,32,0)&gt;=8,5,IF(VLOOKUP($C54,工时汇总!$B$2:$AH$2673,32,0)&lt;8,0))))</f>
        <v>10</v>
      </c>
      <c r="AI54" s="24">
        <f ca="1">IF(VLOOKUP($C54,工时汇总!$B$2:$AH$2673,33,0)&gt;15,15,IF(VLOOKUP($C54,工时汇总!$B$2:$AH$2673,33,0)&gt;10,10,IF(VLOOKUP($C54,工时汇总!$B$2:$AH$2673,33,0)&gt;=8,5,IF(VLOOKUP($C54,工时汇总!$B$2:$AH$2673,33,0)&lt;8,0))))</f>
        <v>5</v>
      </c>
    </row>
    <row r="55" spans="1:35" ht="19.5" customHeight="1" x14ac:dyDescent="0.3">
      <c r="A55" s="22" t="s">
        <v>405</v>
      </c>
      <c r="B55" s="127" t="s">
        <v>72</v>
      </c>
      <c r="C55" s="52" t="s">
        <v>71</v>
      </c>
      <c r="D55" s="23">
        <f t="shared" ca="1" si="11"/>
        <v>0</v>
      </c>
      <c r="E55" s="24">
        <f ca="1">IF(VLOOKUP($C55,工时汇总!$B$2:$AH$2673,3,0)&gt;15,15,IF(VLOOKUP($C55,工时汇总!$B$2:$AH$2673,3,0)&gt;10,10,IF(VLOOKUP($C55,工时汇总!$B$2:$AH$2673,3,0)&gt;=8,5,IF(VLOOKUP($C55,工时汇总!$B$2:$AH$2673,3,0)&lt;8,0))))</f>
        <v>0</v>
      </c>
      <c r="F55" s="24">
        <f ca="1">IF(VLOOKUP($C55,工时汇总!$B$2:$AH$2673,4,0)&gt;15,15,IF(VLOOKUP($C55,工时汇总!$B$2:$AH$2673,4,0)&gt;10,10,IF(VLOOKUP($C55,工时汇总!$B$2:$AH$2673,4,0)&gt;=8,5,IF(VLOOKUP($C55,工时汇总!$B$2:$AH$2673,4,0)&lt;8,0))))</f>
        <v>0</v>
      </c>
      <c r="G55" s="24">
        <f ca="1">IF(VLOOKUP($C55,工时汇总!$B$2:$AH$2673,5,0)&gt;15,15,IF(VLOOKUP($C55,工时汇总!$B$2:$AH$2673,5,0)&gt;10,10,IF(VLOOKUP($C55,工时汇总!$B$2:$AH$2673,5,0)&gt;=8,5,IF(VLOOKUP($C55,工时汇总!$B$2:$AH$2673,5,0)&lt;8,0))))</f>
        <v>0</v>
      </c>
      <c r="H55" s="24">
        <f ca="1">IF(VLOOKUP($C55,工时汇总!$B$2:$AH$2673,6,0)&gt;15,15,IF(VLOOKUP($C55,工时汇总!$B$2:$AH$2673,6,0)&gt;10,10,IF(VLOOKUP($C55,工时汇总!$B$2:$AH$2673,6,0)&gt;=8,5,IF(VLOOKUP($C55,工时汇总!$B$2:$AH$2673,6,0)&lt;8,0))))</f>
        <v>0</v>
      </c>
      <c r="I55" s="24">
        <f ca="1">IF(VLOOKUP($C55,工时汇总!$B$2:$AH$2673,7,0)&gt;15,15,IF(VLOOKUP($C55,工时汇总!$B$2:$AH$2673,7,0)&gt;10,10,IF(VLOOKUP($C55,工时汇总!$B$2:$AH$2673,7,0)&gt;=8,5,IF(VLOOKUP($C55,工时汇总!$B$2:$AH$2673,7,0)&lt;8,0))))</f>
        <v>0</v>
      </c>
      <c r="J55" s="24">
        <f ca="1">IF(VLOOKUP($C55,工时汇总!$B$2:$AH$2673,8,0)&gt;15,15,IF(VLOOKUP($C55,工时汇总!$B$2:$AH$2673,8,0)&gt;10,10,IF(VLOOKUP($C55,工时汇总!$B$2:$AH$2673,8,0)&gt;=8,5,IF(VLOOKUP($C55,工时汇总!$B$2:$AH$2673,8,0)&lt;8,0))))</f>
        <v>0</v>
      </c>
      <c r="K55" s="24">
        <f ca="1">IF(VLOOKUP($C55,工时汇总!$B$2:$AH$2673,9,0)&gt;15,15,IF(VLOOKUP($C55,工时汇总!$B$2:$AH$2673,9,0)&gt;10,10,IF(VLOOKUP($C55,工时汇总!$B$2:$AH$2673,9,0)&gt;=8,5,IF(VLOOKUP($C55,工时汇总!$B$2:$AH$2673,9,0)&lt;8,0))))</f>
        <v>0</v>
      </c>
      <c r="L55" s="24">
        <f ca="1">IF(VLOOKUP($C55,工时汇总!$B$2:$AH$2673,10,0)&gt;15,15,IF(VLOOKUP($C55,工时汇总!$B$2:$AH$2673,10,0)&gt;10,10,IF(VLOOKUP($C55,工时汇总!$B$2:$AH$2673,10,0)&gt;=8,5,IF(VLOOKUP($C55,工时汇总!$B$2:$AH$2673,10,0)&lt;8,0))))</f>
        <v>0</v>
      </c>
      <c r="M55" s="24">
        <f ca="1">IF(VLOOKUP($C55,工时汇总!$B$2:$AH$2673,11,0)&gt;15,15,IF(VLOOKUP($C55,工时汇总!$B$2:$AH$2673,11,0)&gt;10,10,IF(VLOOKUP($C55,工时汇总!$B$2:$AH$2673,11,0)&gt;=8,5,IF(VLOOKUP($C55,工时汇总!$B$2:$AH$2673,11,0)&lt;8,0))))</f>
        <v>0</v>
      </c>
      <c r="N55" s="24">
        <f ca="1">IF(VLOOKUP($C55,工时汇总!$B$2:$AH$2673,12,0)&gt;15,15,IF(VLOOKUP($C55,工时汇总!$B$2:$AH$2673,12,0)&gt;10,10,IF(VLOOKUP($C55,工时汇总!$B$2:$AH$2673,12,0)&gt;=8,5,IF(VLOOKUP($C55,工时汇总!$B$2:$AH$2673,12,0)&lt;8,0))))</f>
        <v>0</v>
      </c>
      <c r="O55" s="24">
        <f ca="1">IF(VLOOKUP($C55,工时汇总!$B$2:$AH$2673,13,0)&gt;15,15,IF(VLOOKUP($C55,工时汇总!$B$2:$AH$2673,13,0)&gt;10,10,IF(VLOOKUP($C55,工时汇总!$B$2:$AH$2673,13,0)&gt;=8,5,IF(VLOOKUP($C55,工时汇总!$B$2:$AH$2673,13,0)&lt;8,0))))</f>
        <v>0</v>
      </c>
      <c r="P55" s="24">
        <f ca="1">IF(VLOOKUP($C55,工时汇总!$B$2:$AH$2673,14,0)&gt;15,15,IF(VLOOKUP($C55,工时汇总!$B$2:$AH$2673,14,0)&gt;10,10,IF(VLOOKUP($C55,工时汇总!$B$2:$AH$2673,14,0)&gt;=8,5,IF(VLOOKUP($C55,工时汇总!$B$2:$AH$2673,14,0)&lt;8,0))))</f>
        <v>0</v>
      </c>
      <c r="Q55" s="24">
        <f ca="1">IF(VLOOKUP($C55,工时汇总!$B$2:$AH$2673,15,0)&gt;15,15,IF(VLOOKUP($C55,工时汇总!$B$2:$AH$2673,15,0)&gt;10,10,IF(VLOOKUP($C55,工时汇总!$B$2:$AH$2673,15,0)&gt;=8,5,IF(VLOOKUP($C55,工时汇总!$B$2:$AH$2673,15,0)&lt;8,0))))</f>
        <v>0</v>
      </c>
      <c r="R55" s="24">
        <f ca="1">IF(VLOOKUP($C55,工时汇总!$B$2:$AH$2673,16,0)&gt;15,15,IF(VLOOKUP($C55,工时汇总!$B$2:$AH$2673,16,0)&gt;10,10,IF(VLOOKUP($C55,工时汇总!$B$2:$AH$2673,16,0)&gt;=8,5,IF(VLOOKUP($C55,工时汇总!$B$2:$AH$2673,16,0)&lt;8,0))))</f>
        <v>0</v>
      </c>
      <c r="S55" s="24">
        <f ca="1">IF(VLOOKUP($C55,工时汇总!$B$2:$AH$2673,17,0)&gt;15,15,IF(VLOOKUP($C55,工时汇总!$B$2:$AH$2673,17,0)&gt;10,10,IF(VLOOKUP($C55,工时汇总!$B$2:$AH$2673,17,0)&gt;=8,5,IF(VLOOKUP($C55,工时汇总!$B$2:$AH$2673,17,0)&lt;8,0))))</f>
        <v>0</v>
      </c>
      <c r="T55" s="24">
        <f ca="1">IF(VLOOKUP($C55,工时汇总!$B$2:$AH$2673,18,0)&gt;15,15,IF(VLOOKUP($C55,工时汇总!$B$2:$AH$2673,18,0)&gt;10,10,IF(VLOOKUP($C55,工时汇总!$B$2:$AH$2673,18,0)&gt;=8,5,IF(VLOOKUP($C55,工时汇总!$B$2:$AH$2673,18,0)&lt;8,0))))</f>
        <v>0</v>
      </c>
      <c r="U55" s="24">
        <f ca="1">IF(VLOOKUP($C55,工时汇总!$B$2:$AH$2673,19,0)&gt;15,15,IF(VLOOKUP($C55,工时汇总!$B$2:$AH$2673,19,0)&gt;10,10,IF(VLOOKUP($C55,工时汇总!$B$2:$AH$2673,19,0)&gt;=8,5,IF(VLOOKUP($C55,工时汇总!$B$2:$AH$2673,19,0)&lt;8,0))))</f>
        <v>0</v>
      </c>
      <c r="V55" s="24">
        <f ca="1">IF(VLOOKUP($C55,工时汇总!$B$2:$AH$2673,20,0)&gt;15,15,IF(VLOOKUP($C55,工时汇总!$B$2:$AH$2673,20,0)&gt;10,10,IF(VLOOKUP($C55,工时汇总!$B$2:$AH$2673,20,0)&gt;=8,5,IF(VLOOKUP($C55,工时汇总!$B$2:$AH$2673,20,0)&lt;8,0))))</f>
        <v>0</v>
      </c>
      <c r="W55" s="24">
        <f ca="1">IF(VLOOKUP($C55,工时汇总!$B$2:$AH$2673,21,0)&gt;15,15,IF(VLOOKUP($C55,工时汇总!$B$2:$AH$2673,21,0)&gt;10,10,IF(VLOOKUP($C55,工时汇总!$B$2:$AH$2673,21,0)&gt;=8,5,IF(VLOOKUP($C55,工时汇总!$B$2:$AH$2673,21,0)&lt;8,0))))</f>
        <v>0</v>
      </c>
      <c r="X55" s="24">
        <f ca="1">IF(VLOOKUP($C55,工时汇总!$B$2:$AH$2673,22,0)&gt;15,15,IF(VLOOKUP($C55,工时汇总!$B$2:$AH$2673,22,0)&gt;10,10,IF(VLOOKUP($C55,工时汇总!$B$2:$AH$2673,22,0)&gt;=8,5,IF(VLOOKUP($C55,工时汇总!$B$2:$AH$2673,22,0)&lt;8,0))))</f>
        <v>0</v>
      </c>
      <c r="Y55" s="24">
        <f ca="1">IF(VLOOKUP($C55,工时汇总!$B$2:$AH$2673,23,0)&gt;15,15,IF(VLOOKUP($C55,工时汇总!$B$2:$AH$2673,23,0)&gt;10,10,IF(VLOOKUP($C55,工时汇总!$B$2:$AH$2673,23,0)&gt;=8,5,IF(VLOOKUP($C55,工时汇总!$B$2:$AH$2673,23,0)&lt;8,0))))</f>
        <v>0</v>
      </c>
      <c r="Z55" s="24">
        <f ca="1">IF(VLOOKUP($C55,工时汇总!$B$2:$AH$2673,24,0)&gt;15,15,IF(VLOOKUP($C55,工时汇总!$B$2:$AH$2673,24,0)&gt;10,10,IF(VLOOKUP($C55,工时汇总!$B$2:$AH$2673,24,0)&gt;=8,5,IF(VLOOKUP($C55,工时汇总!$B$2:$AH$2673,24,0)&lt;8,0))))</f>
        <v>0</v>
      </c>
      <c r="AA55" s="24">
        <f ca="1">IF(VLOOKUP($C55,工时汇总!$B$2:$AH$2673,25,0)&gt;15,15,IF(VLOOKUP($C55,工时汇总!$B$2:$AH$2673,25,0)&gt;10,10,IF(VLOOKUP($C55,工时汇总!$B$2:$AH$2673,25,0)&gt;=8,5,IF(VLOOKUP($C55,工时汇总!$B$2:$AH$2673,25,0)&lt;8,0))))</f>
        <v>0</v>
      </c>
      <c r="AB55" s="24">
        <f ca="1">IF(VLOOKUP($C55,工时汇总!$B$2:$AH$2673,26,0)&gt;15,15,IF(VLOOKUP($C55,工时汇总!$B$2:$AH$2673,26,0)&gt;10,10,IF(VLOOKUP($C55,工时汇总!$B$2:$AH$2673,26,0)&gt;=8,5,IF(VLOOKUP($C55,工时汇总!$B$2:$AH$2673,26,0)&lt;8,0))))</f>
        <v>0</v>
      </c>
      <c r="AC55" s="24">
        <f ca="1">IF(VLOOKUP($C55,工时汇总!$B$2:$AH$2673,27,0)&gt;15,15,IF(VLOOKUP($C55,工时汇总!$B$2:$AH$2673,27,0)&gt;10,10,IF(VLOOKUP($C55,工时汇总!$B$2:$AH$2673,27,0)&gt;=8,5,IF(VLOOKUP($C55,工时汇总!$B$2:$AH$2673,27,0)&lt;8,0))))</f>
        <v>0</v>
      </c>
      <c r="AD55" s="24">
        <f ca="1">IF(VLOOKUP($C55,工时汇总!$B$2:$AH$2673,28,0)&gt;15,15,IF(VLOOKUP($C55,工时汇总!$B$2:$AH$2673,28,0)&gt;10,10,IF(VLOOKUP($C55,工时汇总!$B$2:$AH$2673,28,0)&gt;=8,5,IF(VLOOKUP($C55,工时汇总!$B$2:$AH$2673,28,0)&lt;8,0))))</f>
        <v>0</v>
      </c>
      <c r="AE55" s="24">
        <f ca="1">IF(VLOOKUP($C55,工时汇总!$B$2:$AH$2673,29,0)&gt;15,15,IF(VLOOKUP($C55,工时汇总!$B$2:$AH$2673,29,0)&gt;10,10,IF(VLOOKUP($C55,工时汇总!$B$2:$AH$2673,29,0)&gt;=8,5,IF(VLOOKUP($C55,工时汇总!$B$2:$AH$2673,29,0)&lt;8,0))))</f>
        <v>0</v>
      </c>
      <c r="AF55" s="24">
        <f ca="1">IF(VLOOKUP($C55,工时汇总!$B$2:$AH$2673,30,0)&gt;15,15,IF(VLOOKUP($C55,工时汇总!$B$2:$AH$2673,30,0)&gt;10,10,IF(VLOOKUP($C55,工时汇总!$B$2:$AH$2673,30,0)&gt;=8,5,IF(VLOOKUP($C55,工时汇总!$B$2:$AH$2673,30,0)&lt;8,0))))</f>
        <v>0</v>
      </c>
      <c r="AG55" s="24">
        <f ca="1">IF(VLOOKUP($C55,工时汇总!$B$2:$AH$2673,31,0)&gt;15,15,IF(VLOOKUP($C55,工时汇总!$B$2:$AH$2673,31,0)&gt;10,10,IF(VLOOKUP($C55,工时汇总!$B$2:$AH$2673,31,0)&gt;=8,5,IF(VLOOKUP($C55,工时汇总!$B$2:$AH$2673,31,0)&lt;8,0))))</f>
        <v>0</v>
      </c>
      <c r="AH55" s="24">
        <f ca="1">IF(VLOOKUP($C55,工时汇总!$B$2:$AH$2673,32,0)&gt;15,15,IF(VLOOKUP($C55,工时汇总!$B$2:$AH$2673,32,0)&gt;10,10,IF(VLOOKUP($C55,工时汇总!$B$2:$AH$2673,32,0)&gt;=8,5,IF(VLOOKUP($C55,工时汇总!$B$2:$AH$2673,32,0)&lt;8,0))))</f>
        <v>0</v>
      </c>
      <c r="AI55" s="24">
        <f ca="1">IF(VLOOKUP($C55,工时汇总!$B$2:$AH$2673,33,0)&gt;15,15,IF(VLOOKUP($C55,工时汇总!$B$2:$AH$2673,33,0)&gt;10,10,IF(VLOOKUP($C55,工时汇总!$B$2:$AH$2673,33,0)&gt;=8,5,IF(VLOOKUP($C55,工时汇总!$B$2:$AH$2673,33,0)&lt;8,0))))</f>
        <v>0</v>
      </c>
    </row>
    <row r="56" spans="1:35" ht="19.5" customHeight="1" x14ac:dyDescent="0.3">
      <c r="A56" s="22" t="s">
        <v>405</v>
      </c>
      <c r="B56" s="127" t="s">
        <v>165</v>
      </c>
      <c r="C56" s="52" t="s">
        <v>206</v>
      </c>
      <c r="D56" s="23">
        <f t="shared" ca="1" si="11"/>
        <v>275</v>
      </c>
      <c r="E56" s="24">
        <f ca="1">IF(VLOOKUP($C56,工时汇总!$B$2:$AH$2673,3,0)&gt;15,15,IF(VLOOKUP($C56,工时汇总!$B$2:$AH$2673,3,0)&gt;10,10,IF(VLOOKUP($C56,工时汇总!$B$2:$AH$2673,3,0)&gt;=8,5,IF(VLOOKUP($C56,工时汇总!$B$2:$AH$2673,3,0)&lt;8,0))))</f>
        <v>0</v>
      </c>
      <c r="F56" s="24">
        <f ca="1">IF(VLOOKUP($C56,工时汇总!$B$2:$AH$2673,4,0)&gt;15,15,IF(VLOOKUP($C56,工时汇总!$B$2:$AH$2673,4,0)&gt;10,10,IF(VLOOKUP($C56,工时汇总!$B$2:$AH$2673,4,0)&gt;=8,5,IF(VLOOKUP($C56,工时汇总!$B$2:$AH$2673,4,0)&lt;8,0))))</f>
        <v>10</v>
      </c>
      <c r="G56" s="24">
        <f ca="1">IF(VLOOKUP($C56,工时汇总!$B$2:$AH$2673,5,0)&gt;15,15,IF(VLOOKUP($C56,工时汇总!$B$2:$AH$2673,5,0)&gt;10,10,IF(VLOOKUP($C56,工时汇总!$B$2:$AH$2673,5,0)&gt;=8,5,IF(VLOOKUP($C56,工时汇总!$B$2:$AH$2673,5,0)&lt;8,0))))</f>
        <v>10</v>
      </c>
      <c r="H56" s="24">
        <f ca="1">IF(VLOOKUP($C56,工时汇总!$B$2:$AH$2673,6,0)&gt;15,15,IF(VLOOKUP($C56,工时汇总!$B$2:$AH$2673,6,0)&gt;10,10,IF(VLOOKUP($C56,工时汇总!$B$2:$AH$2673,6,0)&gt;=8,5,IF(VLOOKUP($C56,工时汇总!$B$2:$AH$2673,6,0)&lt;8,0))))</f>
        <v>10</v>
      </c>
      <c r="I56" s="24">
        <f ca="1">IF(VLOOKUP($C56,工时汇总!$B$2:$AH$2673,7,0)&gt;15,15,IF(VLOOKUP($C56,工时汇总!$B$2:$AH$2673,7,0)&gt;10,10,IF(VLOOKUP($C56,工时汇总!$B$2:$AH$2673,7,0)&gt;=8,5,IF(VLOOKUP($C56,工时汇总!$B$2:$AH$2673,7,0)&lt;8,0))))</f>
        <v>10</v>
      </c>
      <c r="J56" s="24">
        <f ca="1">IF(VLOOKUP($C56,工时汇总!$B$2:$AH$2673,8,0)&gt;15,15,IF(VLOOKUP($C56,工时汇总!$B$2:$AH$2673,8,0)&gt;10,10,IF(VLOOKUP($C56,工时汇总!$B$2:$AH$2673,8,0)&gt;=8,5,IF(VLOOKUP($C56,工时汇总!$B$2:$AH$2673,8,0)&lt;8,0))))</f>
        <v>10</v>
      </c>
      <c r="K56" s="24">
        <f ca="1">IF(VLOOKUP($C56,工时汇总!$B$2:$AH$2673,9,0)&gt;15,15,IF(VLOOKUP($C56,工时汇总!$B$2:$AH$2673,9,0)&gt;10,10,IF(VLOOKUP($C56,工时汇总!$B$2:$AH$2673,9,0)&gt;=8,5,IF(VLOOKUP($C56,工时汇总!$B$2:$AH$2673,9,0)&lt;8,0))))</f>
        <v>10</v>
      </c>
      <c r="L56" s="24">
        <f ca="1">IF(VLOOKUP($C56,工时汇总!$B$2:$AH$2673,10,0)&gt;15,15,IF(VLOOKUP($C56,工时汇总!$B$2:$AH$2673,10,0)&gt;10,10,IF(VLOOKUP($C56,工时汇总!$B$2:$AH$2673,10,0)&gt;=8,5,IF(VLOOKUP($C56,工时汇总!$B$2:$AH$2673,10,0)&lt;8,0))))</f>
        <v>10</v>
      </c>
      <c r="M56" s="24">
        <f ca="1">IF(VLOOKUP($C56,工时汇总!$B$2:$AH$2673,11,0)&gt;15,15,IF(VLOOKUP($C56,工时汇总!$B$2:$AH$2673,11,0)&gt;10,10,IF(VLOOKUP($C56,工时汇总!$B$2:$AH$2673,11,0)&gt;=8,5,IF(VLOOKUP($C56,工时汇总!$B$2:$AH$2673,11,0)&lt;8,0))))</f>
        <v>10</v>
      </c>
      <c r="N56" s="24">
        <f ca="1">IF(VLOOKUP($C56,工时汇总!$B$2:$AH$2673,12,0)&gt;15,15,IF(VLOOKUP($C56,工时汇总!$B$2:$AH$2673,12,0)&gt;10,10,IF(VLOOKUP($C56,工时汇总!$B$2:$AH$2673,12,0)&gt;=8,5,IF(VLOOKUP($C56,工时汇总!$B$2:$AH$2673,12,0)&lt;8,0))))</f>
        <v>10</v>
      </c>
      <c r="O56" s="24">
        <f ca="1">IF(VLOOKUP($C56,工时汇总!$B$2:$AH$2673,13,0)&gt;15,15,IF(VLOOKUP($C56,工时汇总!$B$2:$AH$2673,13,0)&gt;10,10,IF(VLOOKUP($C56,工时汇总!$B$2:$AH$2673,13,0)&gt;=8,5,IF(VLOOKUP($C56,工时汇总!$B$2:$AH$2673,13,0)&lt;8,0))))</f>
        <v>10</v>
      </c>
      <c r="P56" s="24">
        <f ca="1">IF(VLOOKUP($C56,工时汇总!$B$2:$AH$2673,14,0)&gt;15,15,IF(VLOOKUP($C56,工时汇总!$B$2:$AH$2673,14,0)&gt;10,10,IF(VLOOKUP($C56,工时汇总!$B$2:$AH$2673,14,0)&gt;=8,5,IF(VLOOKUP($C56,工时汇总!$B$2:$AH$2673,14,0)&lt;8,0))))</f>
        <v>10</v>
      </c>
      <c r="Q56" s="24">
        <f ca="1">IF(VLOOKUP($C56,工时汇总!$B$2:$AH$2673,15,0)&gt;15,15,IF(VLOOKUP($C56,工时汇总!$B$2:$AH$2673,15,0)&gt;10,10,IF(VLOOKUP($C56,工时汇总!$B$2:$AH$2673,15,0)&gt;=8,5,IF(VLOOKUP($C56,工时汇总!$B$2:$AH$2673,15,0)&lt;8,0))))</f>
        <v>10</v>
      </c>
      <c r="R56" s="24">
        <f ca="1">IF(VLOOKUP($C56,工时汇总!$B$2:$AH$2673,16,0)&gt;15,15,IF(VLOOKUP($C56,工时汇总!$B$2:$AH$2673,16,0)&gt;10,10,IF(VLOOKUP($C56,工时汇总!$B$2:$AH$2673,16,0)&gt;=8,5,IF(VLOOKUP($C56,工时汇总!$B$2:$AH$2673,16,0)&lt;8,0))))</f>
        <v>10</v>
      </c>
      <c r="S56" s="24">
        <f ca="1">IF(VLOOKUP($C56,工时汇总!$B$2:$AH$2673,17,0)&gt;15,15,IF(VLOOKUP($C56,工时汇总!$B$2:$AH$2673,17,0)&gt;10,10,IF(VLOOKUP($C56,工时汇总!$B$2:$AH$2673,17,0)&gt;=8,5,IF(VLOOKUP($C56,工时汇总!$B$2:$AH$2673,17,0)&lt;8,0))))</f>
        <v>10</v>
      </c>
      <c r="T56" s="24">
        <f ca="1">IF(VLOOKUP($C56,工时汇总!$B$2:$AH$2673,18,0)&gt;15,15,IF(VLOOKUP($C56,工时汇总!$B$2:$AH$2673,18,0)&gt;10,10,IF(VLOOKUP($C56,工时汇总!$B$2:$AH$2673,18,0)&gt;=8,5,IF(VLOOKUP($C56,工时汇总!$B$2:$AH$2673,18,0)&lt;8,0))))</f>
        <v>10</v>
      </c>
      <c r="U56" s="24">
        <f ca="1">IF(VLOOKUP($C56,工时汇总!$B$2:$AH$2673,19,0)&gt;15,15,IF(VLOOKUP($C56,工时汇总!$B$2:$AH$2673,19,0)&gt;10,10,IF(VLOOKUP($C56,工时汇总!$B$2:$AH$2673,19,0)&gt;=8,5,IF(VLOOKUP($C56,工时汇总!$B$2:$AH$2673,19,0)&lt;8,0))))</f>
        <v>10</v>
      </c>
      <c r="V56" s="24">
        <f ca="1">IF(VLOOKUP($C56,工时汇总!$B$2:$AH$2673,20,0)&gt;15,15,IF(VLOOKUP($C56,工时汇总!$B$2:$AH$2673,20,0)&gt;10,10,IF(VLOOKUP($C56,工时汇总!$B$2:$AH$2673,20,0)&gt;=8,5,IF(VLOOKUP($C56,工时汇总!$B$2:$AH$2673,20,0)&lt;8,0))))</f>
        <v>10</v>
      </c>
      <c r="W56" s="24">
        <f ca="1">IF(VLOOKUP($C56,工时汇总!$B$2:$AH$2673,21,0)&gt;15,15,IF(VLOOKUP($C56,工时汇总!$B$2:$AH$2673,21,0)&gt;10,10,IF(VLOOKUP($C56,工时汇总!$B$2:$AH$2673,21,0)&gt;=8,5,IF(VLOOKUP($C56,工时汇总!$B$2:$AH$2673,21,0)&lt;8,0))))</f>
        <v>10</v>
      </c>
      <c r="X56" s="24">
        <f ca="1">IF(VLOOKUP($C56,工时汇总!$B$2:$AH$2673,22,0)&gt;15,15,IF(VLOOKUP($C56,工时汇总!$B$2:$AH$2673,22,0)&gt;10,10,IF(VLOOKUP($C56,工时汇总!$B$2:$AH$2673,22,0)&gt;=8,5,IF(VLOOKUP($C56,工时汇总!$B$2:$AH$2673,22,0)&lt;8,0))))</f>
        <v>10</v>
      </c>
      <c r="Y56" s="24">
        <f ca="1">IF(VLOOKUP($C56,工时汇总!$B$2:$AH$2673,23,0)&gt;15,15,IF(VLOOKUP($C56,工时汇总!$B$2:$AH$2673,23,0)&gt;10,10,IF(VLOOKUP($C56,工时汇总!$B$2:$AH$2673,23,0)&gt;=8,5,IF(VLOOKUP($C56,工时汇总!$B$2:$AH$2673,23,0)&lt;8,0))))</f>
        <v>10</v>
      </c>
      <c r="Z56" s="24">
        <f ca="1">IF(VLOOKUP($C56,工时汇总!$B$2:$AH$2673,24,0)&gt;15,15,IF(VLOOKUP($C56,工时汇总!$B$2:$AH$2673,24,0)&gt;10,10,IF(VLOOKUP($C56,工时汇总!$B$2:$AH$2673,24,0)&gt;=8,5,IF(VLOOKUP($C56,工时汇总!$B$2:$AH$2673,24,0)&lt;8,0))))</f>
        <v>5</v>
      </c>
      <c r="AA56" s="24">
        <f ca="1">IF(VLOOKUP($C56,工时汇总!$B$2:$AH$2673,25,0)&gt;15,15,IF(VLOOKUP($C56,工时汇总!$B$2:$AH$2673,25,0)&gt;10,10,IF(VLOOKUP($C56,工时汇总!$B$2:$AH$2673,25,0)&gt;=8,5,IF(VLOOKUP($C56,工时汇总!$B$2:$AH$2673,25,0)&lt;8,0))))</f>
        <v>10</v>
      </c>
      <c r="AB56" s="24">
        <f ca="1">IF(VLOOKUP($C56,工时汇总!$B$2:$AH$2673,26,0)&gt;15,15,IF(VLOOKUP($C56,工时汇总!$B$2:$AH$2673,26,0)&gt;10,10,IF(VLOOKUP($C56,工时汇总!$B$2:$AH$2673,26,0)&gt;=8,5,IF(VLOOKUP($C56,工时汇总!$B$2:$AH$2673,26,0)&lt;8,0))))</f>
        <v>10</v>
      </c>
      <c r="AC56" s="24">
        <f ca="1">IF(VLOOKUP($C56,工时汇总!$B$2:$AH$2673,27,0)&gt;15,15,IF(VLOOKUP($C56,工时汇总!$B$2:$AH$2673,27,0)&gt;10,10,IF(VLOOKUP($C56,工时汇总!$B$2:$AH$2673,27,0)&gt;=8,5,IF(VLOOKUP($C56,工时汇总!$B$2:$AH$2673,27,0)&lt;8,0))))</f>
        <v>10</v>
      </c>
      <c r="AD56" s="24">
        <f ca="1">IF(VLOOKUP($C56,工时汇总!$B$2:$AH$2673,28,0)&gt;15,15,IF(VLOOKUP($C56,工时汇总!$B$2:$AH$2673,28,0)&gt;10,10,IF(VLOOKUP($C56,工时汇总!$B$2:$AH$2673,28,0)&gt;=8,5,IF(VLOOKUP($C56,工时汇总!$B$2:$AH$2673,28,0)&lt;8,0))))</f>
        <v>10</v>
      </c>
      <c r="AE56" s="24">
        <f ca="1">IF(VLOOKUP($C56,工时汇总!$B$2:$AH$2673,29,0)&gt;15,15,IF(VLOOKUP($C56,工时汇总!$B$2:$AH$2673,29,0)&gt;10,10,IF(VLOOKUP($C56,工时汇总!$B$2:$AH$2673,29,0)&gt;=8,5,IF(VLOOKUP($C56,工时汇总!$B$2:$AH$2673,29,0)&lt;8,0))))</f>
        <v>10</v>
      </c>
      <c r="AF56" s="24">
        <f ca="1">IF(VLOOKUP($C56,工时汇总!$B$2:$AH$2673,30,0)&gt;15,15,IF(VLOOKUP($C56,工时汇总!$B$2:$AH$2673,30,0)&gt;10,10,IF(VLOOKUP($C56,工时汇总!$B$2:$AH$2673,30,0)&gt;=8,5,IF(VLOOKUP($C56,工时汇总!$B$2:$AH$2673,30,0)&lt;8,0))))</f>
        <v>5</v>
      </c>
      <c r="AG56" s="24">
        <f ca="1">IF(VLOOKUP($C56,工时汇总!$B$2:$AH$2673,31,0)&gt;15,15,IF(VLOOKUP($C56,工时汇总!$B$2:$AH$2673,31,0)&gt;10,10,IF(VLOOKUP($C56,工时汇总!$B$2:$AH$2673,31,0)&gt;=8,5,IF(VLOOKUP($C56,工时汇总!$B$2:$AH$2673,31,0)&lt;8,0))))</f>
        <v>5</v>
      </c>
      <c r="AH56" s="24">
        <f ca="1">IF(VLOOKUP($C56,工时汇总!$B$2:$AH$2673,32,0)&gt;15,15,IF(VLOOKUP($C56,工时汇总!$B$2:$AH$2673,32,0)&gt;10,10,IF(VLOOKUP($C56,工时汇总!$B$2:$AH$2673,32,0)&gt;=8,5,IF(VLOOKUP($C56,工时汇总!$B$2:$AH$2673,32,0)&lt;8,0))))</f>
        <v>5</v>
      </c>
      <c r="AI56" s="24">
        <f ca="1">IF(VLOOKUP($C56,工时汇总!$B$2:$AH$2673,33,0)&gt;15,15,IF(VLOOKUP($C56,工时汇总!$B$2:$AH$2673,33,0)&gt;10,10,IF(VLOOKUP($C56,工时汇总!$B$2:$AH$2673,33,0)&gt;=8,5,IF(VLOOKUP($C56,工时汇总!$B$2:$AH$2673,33,0)&lt;8,0))))</f>
        <v>5</v>
      </c>
    </row>
    <row r="57" spans="1:35" ht="19.5" customHeight="1" x14ac:dyDescent="0.3">
      <c r="A57" s="22" t="s">
        <v>405</v>
      </c>
      <c r="B57" s="127" t="s">
        <v>317</v>
      </c>
      <c r="C57" s="52" t="s">
        <v>284</v>
      </c>
      <c r="D57" s="23">
        <f t="shared" ca="1" si="11"/>
        <v>280</v>
      </c>
      <c r="E57" s="24">
        <f ca="1">IF(VLOOKUP($C57,工时汇总!$B$2:$AH$2673,3,0)&gt;15,15,IF(VLOOKUP($C57,工时汇总!$B$2:$AH$2673,3,0)&gt;10,10,IF(VLOOKUP($C57,工时汇总!$B$2:$AH$2673,3,0)&gt;=8,5,IF(VLOOKUP($C57,工时汇总!$B$2:$AH$2673,3,0)&lt;8,0))))</f>
        <v>0</v>
      </c>
      <c r="F57" s="24">
        <f ca="1">IF(VLOOKUP($C57,工时汇总!$B$2:$AH$2673,4,0)&gt;15,15,IF(VLOOKUP($C57,工时汇总!$B$2:$AH$2673,4,0)&gt;10,10,IF(VLOOKUP($C57,工时汇总!$B$2:$AH$2673,4,0)&gt;=8,5,IF(VLOOKUP($C57,工时汇总!$B$2:$AH$2673,4,0)&lt;8,0))))</f>
        <v>10</v>
      </c>
      <c r="G57" s="24">
        <f ca="1">IF(VLOOKUP($C57,工时汇总!$B$2:$AH$2673,5,0)&gt;15,15,IF(VLOOKUP($C57,工时汇总!$B$2:$AH$2673,5,0)&gt;10,10,IF(VLOOKUP($C57,工时汇总!$B$2:$AH$2673,5,0)&gt;=8,5,IF(VLOOKUP($C57,工时汇总!$B$2:$AH$2673,5,0)&lt;8,0))))</f>
        <v>10</v>
      </c>
      <c r="H57" s="24">
        <f ca="1">IF(VLOOKUP($C57,工时汇总!$B$2:$AH$2673,6,0)&gt;15,15,IF(VLOOKUP($C57,工时汇总!$B$2:$AH$2673,6,0)&gt;10,10,IF(VLOOKUP($C57,工时汇总!$B$2:$AH$2673,6,0)&gt;=8,5,IF(VLOOKUP($C57,工时汇总!$B$2:$AH$2673,6,0)&lt;8,0))))</f>
        <v>10</v>
      </c>
      <c r="I57" s="24">
        <f ca="1">IF(VLOOKUP($C57,工时汇总!$B$2:$AH$2673,7,0)&gt;15,15,IF(VLOOKUP($C57,工时汇总!$B$2:$AH$2673,7,0)&gt;10,10,IF(VLOOKUP($C57,工时汇总!$B$2:$AH$2673,7,0)&gt;=8,5,IF(VLOOKUP($C57,工时汇总!$B$2:$AH$2673,7,0)&lt;8,0))))</f>
        <v>10</v>
      </c>
      <c r="J57" s="24">
        <f ca="1">IF(VLOOKUP($C57,工时汇总!$B$2:$AH$2673,8,0)&gt;15,15,IF(VLOOKUP($C57,工时汇总!$B$2:$AH$2673,8,0)&gt;10,10,IF(VLOOKUP($C57,工时汇总!$B$2:$AH$2673,8,0)&gt;=8,5,IF(VLOOKUP($C57,工时汇总!$B$2:$AH$2673,8,0)&lt;8,0))))</f>
        <v>10</v>
      </c>
      <c r="K57" s="24">
        <f ca="1">IF(VLOOKUP($C57,工时汇总!$B$2:$AH$2673,9,0)&gt;15,15,IF(VLOOKUP($C57,工时汇总!$B$2:$AH$2673,9,0)&gt;10,10,IF(VLOOKUP($C57,工时汇总!$B$2:$AH$2673,9,0)&gt;=8,5,IF(VLOOKUP($C57,工时汇总!$B$2:$AH$2673,9,0)&lt;8,0))))</f>
        <v>10</v>
      </c>
      <c r="L57" s="24">
        <f ca="1">IF(VLOOKUP($C57,工时汇总!$B$2:$AH$2673,10,0)&gt;15,15,IF(VLOOKUP($C57,工时汇总!$B$2:$AH$2673,10,0)&gt;10,10,IF(VLOOKUP($C57,工时汇总!$B$2:$AH$2673,10,0)&gt;=8,5,IF(VLOOKUP($C57,工时汇总!$B$2:$AH$2673,10,0)&lt;8,0))))</f>
        <v>10</v>
      </c>
      <c r="M57" s="24">
        <f ca="1">IF(VLOOKUP($C57,工时汇总!$B$2:$AH$2673,11,0)&gt;15,15,IF(VLOOKUP($C57,工时汇总!$B$2:$AH$2673,11,0)&gt;10,10,IF(VLOOKUP($C57,工时汇总!$B$2:$AH$2673,11,0)&gt;=8,5,IF(VLOOKUP($C57,工时汇总!$B$2:$AH$2673,11,0)&lt;8,0))))</f>
        <v>10</v>
      </c>
      <c r="N57" s="24">
        <f ca="1">IF(VLOOKUP($C57,工时汇总!$B$2:$AH$2673,12,0)&gt;15,15,IF(VLOOKUP($C57,工时汇总!$B$2:$AH$2673,12,0)&gt;10,10,IF(VLOOKUP($C57,工时汇总!$B$2:$AH$2673,12,0)&gt;=8,5,IF(VLOOKUP($C57,工时汇总!$B$2:$AH$2673,12,0)&lt;8,0))))</f>
        <v>10</v>
      </c>
      <c r="O57" s="24">
        <f ca="1">IF(VLOOKUP($C57,工时汇总!$B$2:$AH$2673,13,0)&gt;15,15,IF(VLOOKUP($C57,工时汇总!$B$2:$AH$2673,13,0)&gt;10,10,IF(VLOOKUP($C57,工时汇总!$B$2:$AH$2673,13,0)&gt;=8,5,IF(VLOOKUP($C57,工时汇总!$B$2:$AH$2673,13,0)&lt;8,0))))</f>
        <v>10</v>
      </c>
      <c r="P57" s="24">
        <f ca="1">IF(VLOOKUP($C57,工时汇总!$B$2:$AH$2673,14,0)&gt;15,15,IF(VLOOKUP($C57,工时汇总!$B$2:$AH$2673,14,0)&gt;10,10,IF(VLOOKUP($C57,工时汇总!$B$2:$AH$2673,14,0)&gt;=8,5,IF(VLOOKUP($C57,工时汇总!$B$2:$AH$2673,14,0)&lt;8,0))))</f>
        <v>10</v>
      </c>
      <c r="Q57" s="24">
        <f ca="1">IF(VLOOKUP($C57,工时汇总!$B$2:$AH$2673,15,0)&gt;15,15,IF(VLOOKUP($C57,工时汇总!$B$2:$AH$2673,15,0)&gt;10,10,IF(VLOOKUP($C57,工时汇总!$B$2:$AH$2673,15,0)&gt;=8,5,IF(VLOOKUP($C57,工时汇总!$B$2:$AH$2673,15,0)&lt;8,0))))</f>
        <v>10</v>
      </c>
      <c r="R57" s="24">
        <f ca="1">IF(VLOOKUP($C57,工时汇总!$B$2:$AH$2673,16,0)&gt;15,15,IF(VLOOKUP($C57,工时汇总!$B$2:$AH$2673,16,0)&gt;10,10,IF(VLOOKUP($C57,工时汇总!$B$2:$AH$2673,16,0)&gt;=8,5,IF(VLOOKUP($C57,工时汇总!$B$2:$AH$2673,16,0)&lt;8,0))))</f>
        <v>10</v>
      </c>
      <c r="S57" s="24">
        <f ca="1">IF(VLOOKUP($C57,工时汇总!$B$2:$AH$2673,17,0)&gt;15,15,IF(VLOOKUP($C57,工时汇总!$B$2:$AH$2673,17,0)&gt;10,10,IF(VLOOKUP($C57,工时汇总!$B$2:$AH$2673,17,0)&gt;=8,5,IF(VLOOKUP($C57,工时汇总!$B$2:$AH$2673,17,0)&lt;8,0))))</f>
        <v>10</v>
      </c>
      <c r="T57" s="24">
        <f ca="1">IF(VLOOKUP($C57,工时汇总!$B$2:$AH$2673,18,0)&gt;15,15,IF(VLOOKUP($C57,工时汇总!$B$2:$AH$2673,18,0)&gt;10,10,IF(VLOOKUP($C57,工时汇总!$B$2:$AH$2673,18,0)&gt;=8,5,IF(VLOOKUP($C57,工时汇总!$B$2:$AH$2673,18,0)&lt;8,0))))</f>
        <v>10</v>
      </c>
      <c r="U57" s="24">
        <f ca="1">IF(VLOOKUP($C57,工时汇总!$B$2:$AH$2673,19,0)&gt;15,15,IF(VLOOKUP($C57,工时汇总!$B$2:$AH$2673,19,0)&gt;10,10,IF(VLOOKUP($C57,工时汇总!$B$2:$AH$2673,19,0)&gt;=8,5,IF(VLOOKUP($C57,工时汇总!$B$2:$AH$2673,19,0)&lt;8,0))))</f>
        <v>10</v>
      </c>
      <c r="V57" s="24">
        <f ca="1">IF(VLOOKUP($C57,工时汇总!$B$2:$AH$2673,20,0)&gt;15,15,IF(VLOOKUP($C57,工时汇总!$B$2:$AH$2673,20,0)&gt;10,10,IF(VLOOKUP($C57,工时汇总!$B$2:$AH$2673,20,0)&gt;=8,5,IF(VLOOKUP($C57,工时汇总!$B$2:$AH$2673,20,0)&lt;8,0))))</f>
        <v>10</v>
      </c>
      <c r="W57" s="24">
        <f ca="1">IF(VLOOKUP($C57,工时汇总!$B$2:$AH$2673,21,0)&gt;15,15,IF(VLOOKUP($C57,工时汇总!$B$2:$AH$2673,21,0)&gt;10,10,IF(VLOOKUP($C57,工时汇总!$B$2:$AH$2673,21,0)&gt;=8,5,IF(VLOOKUP($C57,工时汇总!$B$2:$AH$2673,21,0)&lt;8,0))))</f>
        <v>10</v>
      </c>
      <c r="X57" s="24">
        <f ca="1">IF(VLOOKUP($C57,工时汇总!$B$2:$AH$2673,22,0)&gt;15,15,IF(VLOOKUP($C57,工时汇总!$B$2:$AH$2673,22,0)&gt;10,10,IF(VLOOKUP($C57,工时汇总!$B$2:$AH$2673,22,0)&gt;=8,5,IF(VLOOKUP($C57,工时汇总!$B$2:$AH$2673,22,0)&lt;8,0))))</f>
        <v>10</v>
      </c>
      <c r="Y57" s="24">
        <f ca="1">IF(VLOOKUP($C57,工时汇总!$B$2:$AH$2673,23,0)&gt;15,15,IF(VLOOKUP($C57,工时汇总!$B$2:$AH$2673,23,0)&gt;10,10,IF(VLOOKUP($C57,工时汇总!$B$2:$AH$2673,23,0)&gt;=8,5,IF(VLOOKUP($C57,工时汇总!$B$2:$AH$2673,23,0)&lt;8,0))))</f>
        <v>10</v>
      </c>
      <c r="Z57" s="24">
        <f ca="1">IF(VLOOKUP($C57,工时汇总!$B$2:$AH$2673,24,0)&gt;15,15,IF(VLOOKUP($C57,工时汇总!$B$2:$AH$2673,24,0)&gt;10,10,IF(VLOOKUP($C57,工时汇总!$B$2:$AH$2673,24,0)&gt;=8,5,IF(VLOOKUP($C57,工时汇总!$B$2:$AH$2673,24,0)&lt;8,0))))</f>
        <v>10</v>
      </c>
      <c r="AA57" s="24">
        <f ca="1">IF(VLOOKUP($C57,工时汇总!$B$2:$AH$2673,25,0)&gt;15,15,IF(VLOOKUP($C57,工时汇总!$B$2:$AH$2673,25,0)&gt;10,10,IF(VLOOKUP($C57,工时汇总!$B$2:$AH$2673,25,0)&gt;=8,5,IF(VLOOKUP($C57,工时汇总!$B$2:$AH$2673,25,0)&lt;8,0))))</f>
        <v>10</v>
      </c>
      <c r="AB57" s="24">
        <f ca="1">IF(VLOOKUP($C57,工时汇总!$B$2:$AH$2673,26,0)&gt;15,15,IF(VLOOKUP($C57,工时汇总!$B$2:$AH$2673,26,0)&gt;10,10,IF(VLOOKUP($C57,工时汇总!$B$2:$AH$2673,26,0)&gt;=8,5,IF(VLOOKUP($C57,工时汇总!$B$2:$AH$2673,26,0)&lt;8,0))))</f>
        <v>10</v>
      </c>
      <c r="AC57" s="24">
        <f ca="1">IF(VLOOKUP($C57,工时汇总!$B$2:$AH$2673,27,0)&gt;15,15,IF(VLOOKUP($C57,工时汇总!$B$2:$AH$2673,27,0)&gt;10,10,IF(VLOOKUP($C57,工时汇总!$B$2:$AH$2673,27,0)&gt;=8,5,IF(VLOOKUP($C57,工时汇总!$B$2:$AH$2673,27,0)&lt;8,0))))</f>
        <v>10</v>
      </c>
      <c r="AD57" s="24">
        <f ca="1">IF(VLOOKUP($C57,工时汇总!$B$2:$AH$2673,28,0)&gt;15,15,IF(VLOOKUP($C57,工时汇总!$B$2:$AH$2673,28,0)&gt;10,10,IF(VLOOKUP($C57,工时汇总!$B$2:$AH$2673,28,0)&gt;=8,5,IF(VLOOKUP($C57,工时汇总!$B$2:$AH$2673,28,0)&lt;8,0))))</f>
        <v>10</v>
      </c>
      <c r="AE57" s="24">
        <f ca="1">IF(VLOOKUP($C57,工时汇总!$B$2:$AH$2673,29,0)&gt;15,15,IF(VLOOKUP($C57,工时汇总!$B$2:$AH$2673,29,0)&gt;10,10,IF(VLOOKUP($C57,工时汇总!$B$2:$AH$2673,29,0)&gt;=8,5,IF(VLOOKUP($C57,工时汇总!$B$2:$AH$2673,29,0)&lt;8,0))))</f>
        <v>10</v>
      </c>
      <c r="AF57" s="24">
        <f ca="1">IF(VLOOKUP($C57,工时汇总!$B$2:$AH$2673,30,0)&gt;15,15,IF(VLOOKUP($C57,工时汇总!$B$2:$AH$2673,30,0)&gt;10,10,IF(VLOOKUP($C57,工时汇总!$B$2:$AH$2673,30,0)&gt;=8,5,IF(VLOOKUP($C57,工时汇总!$B$2:$AH$2673,30,0)&lt;8,0))))</f>
        <v>5</v>
      </c>
      <c r="AG57" s="24">
        <f ca="1">IF(VLOOKUP($C57,工时汇总!$B$2:$AH$2673,31,0)&gt;15,15,IF(VLOOKUP($C57,工时汇总!$B$2:$AH$2673,31,0)&gt;10,10,IF(VLOOKUP($C57,工时汇总!$B$2:$AH$2673,31,0)&gt;=8,5,IF(VLOOKUP($C57,工时汇总!$B$2:$AH$2673,31,0)&lt;8,0))))</f>
        <v>5</v>
      </c>
      <c r="AH57" s="24">
        <f ca="1">IF(VLOOKUP($C57,工时汇总!$B$2:$AH$2673,32,0)&gt;15,15,IF(VLOOKUP($C57,工时汇总!$B$2:$AH$2673,32,0)&gt;10,10,IF(VLOOKUP($C57,工时汇总!$B$2:$AH$2673,32,0)&gt;=8,5,IF(VLOOKUP($C57,工时汇总!$B$2:$AH$2673,32,0)&lt;8,0))))</f>
        <v>5</v>
      </c>
      <c r="AI57" s="24">
        <f ca="1">IF(VLOOKUP($C57,工时汇总!$B$2:$AH$2673,33,0)&gt;15,15,IF(VLOOKUP($C57,工时汇总!$B$2:$AH$2673,33,0)&gt;10,10,IF(VLOOKUP($C57,工时汇总!$B$2:$AH$2673,33,0)&gt;=8,5,IF(VLOOKUP($C57,工时汇总!$B$2:$AH$2673,33,0)&lt;8,0))))</f>
        <v>5</v>
      </c>
    </row>
    <row r="58" spans="1:35" ht="19.5" customHeight="1" x14ac:dyDescent="0.3">
      <c r="A58" s="22" t="s">
        <v>405</v>
      </c>
      <c r="B58" s="127" t="s">
        <v>177</v>
      </c>
      <c r="C58" s="52" t="s">
        <v>176</v>
      </c>
      <c r="D58" s="23">
        <f t="shared" ca="1" si="10"/>
        <v>275</v>
      </c>
      <c r="E58" s="24">
        <f ca="1">IF(VLOOKUP($C58,工时汇总!$B$2:$AH$2673,3,0)&gt;15,15,IF(VLOOKUP($C58,工时汇总!$B$2:$AH$2673,3,0)&gt;10,10,IF(VLOOKUP($C58,工时汇总!$B$2:$AH$2673,3,0)&gt;=8,5,IF(VLOOKUP($C58,工时汇总!$B$2:$AH$2673,3,0)&lt;8,0))))</f>
        <v>0</v>
      </c>
      <c r="F58" s="24">
        <f ca="1">IF(VLOOKUP($C58,工时汇总!$B$2:$AH$2673,4,0)&gt;15,15,IF(VLOOKUP($C58,工时汇总!$B$2:$AH$2673,4,0)&gt;10,10,IF(VLOOKUP($C58,工时汇总!$B$2:$AH$2673,4,0)&gt;=8,5,IF(VLOOKUP($C58,工时汇总!$B$2:$AH$2673,4,0)&lt;8,0))))</f>
        <v>10</v>
      </c>
      <c r="G58" s="24">
        <f ca="1">IF(VLOOKUP($C58,工时汇总!$B$2:$AH$2673,5,0)&gt;15,15,IF(VLOOKUP($C58,工时汇总!$B$2:$AH$2673,5,0)&gt;10,10,IF(VLOOKUP($C58,工时汇总!$B$2:$AH$2673,5,0)&gt;=8,5,IF(VLOOKUP($C58,工时汇总!$B$2:$AH$2673,5,0)&lt;8,0))))</f>
        <v>10</v>
      </c>
      <c r="H58" s="24">
        <f ca="1">IF(VLOOKUP($C58,工时汇总!$B$2:$AH$2673,6,0)&gt;15,15,IF(VLOOKUP($C58,工时汇总!$B$2:$AH$2673,6,0)&gt;10,10,IF(VLOOKUP($C58,工时汇总!$B$2:$AH$2673,6,0)&gt;=8,5,IF(VLOOKUP($C58,工时汇总!$B$2:$AH$2673,6,0)&lt;8,0))))</f>
        <v>10</v>
      </c>
      <c r="I58" s="24">
        <f ca="1">IF(VLOOKUP($C58,工时汇总!$B$2:$AH$2673,7,0)&gt;15,15,IF(VLOOKUP($C58,工时汇总!$B$2:$AH$2673,7,0)&gt;10,10,IF(VLOOKUP($C58,工时汇总!$B$2:$AH$2673,7,0)&gt;=8,5,IF(VLOOKUP($C58,工时汇总!$B$2:$AH$2673,7,0)&lt;8,0))))</f>
        <v>10</v>
      </c>
      <c r="J58" s="24">
        <f ca="1">IF(VLOOKUP($C58,工时汇总!$B$2:$AH$2673,8,0)&gt;15,15,IF(VLOOKUP($C58,工时汇总!$B$2:$AH$2673,8,0)&gt;10,10,IF(VLOOKUP($C58,工时汇总!$B$2:$AH$2673,8,0)&gt;=8,5,IF(VLOOKUP($C58,工时汇总!$B$2:$AH$2673,8,0)&lt;8,0))))</f>
        <v>10</v>
      </c>
      <c r="K58" s="24">
        <f ca="1">IF(VLOOKUP($C58,工时汇总!$B$2:$AH$2673,9,0)&gt;15,15,IF(VLOOKUP($C58,工时汇总!$B$2:$AH$2673,9,0)&gt;10,10,IF(VLOOKUP($C58,工时汇总!$B$2:$AH$2673,9,0)&gt;=8,5,IF(VLOOKUP($C58,工时汇总!$B$2:$AH$2673,9,0)&lt;8,0))))</f>
        <v>10</v>
      </c>
      <c r="L58" s="24">
        <f ca="1">IF(VLOOKUP($C58,工时汇总!$B$2:$AH$2673,10,0)&gt;15,15,IF(VLOOKUP($C58,工时汇总!$B$2:$AH$2673,10,0)&gt;10,10,IF(VLOOKUP($C58,工时汇总!$B$2:$AH$2673,10,0)&gt;=8,5,IF(VLOOKUP($C58,工时汇总!$B$2:$AH$2673,10,0)&lt;8,0))))</f>
        <v>10</v>
      </c>
      <c r="M58" s="24">
        <f ca="1">IF(VLOOKUP($C58,工时汇总!$B$2:$AH$2673,11,0)&gt;15,15,IF(VLOOKUP($C58,工时汇总!$B$2:$AH$2673,11,0)&gt;10,10,IF(VLOOKUP($C58,工时汇总!$B$2:$AH$2673,11,0)&gt;=8,5,IF(VLOOKUP($C58,工时汇总!$B$2:$AH$2673,11,0)&lt;8,0))))</f>
        <v>10</v>
      </c>
      <c r="N58" s="24">
        <f ca="1">IF(VLOOKUP($C58,工时汇总!$B$2:$AH$2673,12,0)&gt;15,15,IF(VLOOKUP($C58,工时汇总!$B$2:$AH$2673,12,0)&gt;10,10,IF(VLOOKUP($C58,工时汇总!$B$2:$AH$2673,12,0)&gt;=8,5,IF(VLOOKUP($C58,工时汇总!$B$2:$AH$2673,12,0)&lt;8,0))))</f>
        <v>10</v>
      </c>
      <c r="O58" s="24">
        <f ca="1">IF(VLOOKUP($C58,工时汇总!$B$2:$AH$2673,13,0)&gt;15,15,IF(VLOOKUP($C58,工时汇总!$B$2:$AH$2673,13,0)&gt;10,10,IF(VLOOKUP($C58,工时汇总!$B$2:$AH$2673,13,0)&gt;=8,5,IF(VLOOKUP($C58,工时汇总!$B$2:$AH$2673,13,0)&lt;8,0))))</f>
        <v>10</v>
      </c>
      <c r="P58" s="24">
        <f ca="1">IF(VLOOKUP($C58,工时汇总!$B$2:$AH$2673,14,0)&gt;15,15,IF(VLOOKUP($C58,工时汇总!$B$2:$AH$2673,14,0)&gt;10,10,IF(VLOOKUP($C58,工时汇总!$B$2:$AH$2673,14,0)&gt;=8,5,IF(VLOOKUP($C58,工时汇总!$B$2:$AH$2673,14,0)&lt;8,0))))</f>
        <v>10</v>
      </c>
      <c r="Q58" s="24">
        <f ca="1">IF(VLOOKUP($C58,工时汇总!$B$2:$AH$2673,15,0)&gt;15,15,IF(VLOOKUP($C58,工时汇总!$B$2:$AH$2673,15,0)&gt;10,10,IF(VLOOKUP($C58,工时汇总!$B$2:$AH$2673,15,0)&gt;=8,5,IF(VLOOKUP($C58,工时汇总!$B$2:$AH$2673,15,0)&lt;8,0))))</f>
        <v>10</v>
      </c>
      <c r="R58" s="24">
        <f ca="1">IF(VLOOKUP($C58,工时汇总!$B$2:$AH$2673,16,0)&gt;15,15,IF(VLOOKUP($C58,工时汇总!$B$2:$AH$2673,16,0)&gt;10,10,IF(VLOOKUP($C58,工时汇总!$B$2:$AH$2673,16,0)&gt;=8,5,IF(VLOOKUP($C58,工时汇总!$B$2:$AH$2673,16,0)&lt;8,0))))</f>
        <v>5</v>
      </c>
      <c r="S58" s="24">
        <f ca="1">IF(VLOOKUP($C58,工时汇总!$B$2:$AH$2673,17,0)&gt;15,15,IF(VLOOKUP($C58,工时汇总!$B$2:$AH$2673,17,0)&gt;10,10,IF(VLOOKUP($C58,工时汇总!$B$2:$AH$2673,17,0)&gt;=8,5,IF(VLOOKUP($C58,工时汇总!$B$2:$AH$2673,17,0)&lt;8,0))))</f>
        <v>10</v>
      </c>
      <c r="T58" s="24">
        <f ca="1">IF(VLOOKUP($C58,工时汇总!$B$2:$AH$2673,18,0)&gt;15,15,IF(VLOOKUP($C58,工时汇总!$B$2:$AH$2673,18,0)&gt;10,10,IF(VLOOKUP($C58,工时汇总!$B$2:$AH$2673,18,0)&gt;=8,5,IF(VLOOKUP($C58,工时汇总!$B$2:$AH$2673,18,0)&lt;8,0))))</f>
        <v>10</v>
      </c>
      <c r="U58" s="24">
        <f ca="1">IF(VLOOKUP($C58,工时汇总!$B$2:$AH$2673,19,0)&gt;15,15,IF(VLOOKUP($C58,工时汇总!$B$2:$AH$2673,19,0)&gt;10,10,IF(VLOOKUP($C58,工时汇总!$B$2:$AH$2673,19,0)&gt;=8,5,IF(VLOOKUP($C58,工时汇总!$B$2:$AH$2673,19,0)&lt;8,0))))</f>
        <v>10</v>
      </c>
      <c r="V58" s="24">
        <f ca="1">IF(VLOOKUP($C58,工时汇总!$B$2:$AH$2673,20,0)&gt;15,15,IF(VLOOKUP($C58,工时汇总!$B$2:$AH$2673,20,0)&gt;10,10,IF(VLOOKUP($C58,工时汇总!$B$2:$AH$2673,20,0)&gt;=8,5,IF(VLOOKUP($C58,工时汇总!$B$2:$AH$2673,20,0)&lt;8,0))))</f>
        <v>10</v>
      </c>
      <c r="W58" s="24">
        <f ca="1">IF(VLOOKUP($C58,工时汇总!$B$2:$AH$2673,21,0)&gt;15,15,IF(VLOOKUP($C58,工时汇总!$B$2:$AH$2673,21,0)&gt;10,10,IF(VLOOKUP($C58,工时汇总!$B$2:$AH$2673,21,0)&gt;=8,5,IF(VLOOKUP($C58,工时汇总!$B$2:$AH$2673,21,0)&lt;8,0))))</f>
        <v>10</v>
      </c>
      <c r="X58" s="24">
        <f ca="1">IF(VLOOKUP($C58,工时汇总!$B$2:$AH$2673,22,0)&gt;15,15,IF(VLOOKUP($C58,工时汇总!$B$2:$AH$2673,22,0)&gt;10,10,IF(VLOOKUP($C58,工时汇总!$B$2:$AH$2673,22,0)&gt;=8,5,IF(VLOOKUP($C58,工时汇总!$B$2:$AH$2673,22,0)&lt;8,0))))</f>
        <v>10</v>
      </c>
      <c r="Y58" s="24">
        <f ca="1">IF(VLOOKUP($C58,工时汇总!$B$2:$AH$2673,23,0)&gt;15,15,IF(VLOOKUP($C58,工时汇总!$B$2:$AH$2673,23,0)&gt;10,10,IF(VLOOKUP($C58,工时汇总!$B$2:$AH$2673,23,0)&gt;=8,5,IF(VLOOKUP($C58,工时汇总!$B$2:$AH$2673,23,0)&lt;8,0))))</f>
        <v>10</v>
      </c>
      <c r="Z58" s="24">
        <f ca="1">IF(VLOOKUP($C58,工时汇总!$B$2:$AH$2673,24,0)&gt;15,15,IF(VLOOKUP($C58,工时汇总!$B$2:$AH$2673,24,0)&gt;10,10,IF(VLOOKUP($C58,工时汇总!$B$2:$AH$2673,24,0)&gt;=8,5,IF(VLOOKUP($C58,工时汇总!$B$2:$AH$2673,24,0)&lt;8,0))))</f>
        <v>10</v>
      </c>
      <c r="AA58" s="24">
        <f ca="1">IF(VLOOKUP($C58,工时汇总!$B$2:$AH$2673,25,0)&gt;15,15,IF(VLOOKUP($C58,工时汇总!$B$2:$AH$2673,25,0)&gt;10,10,IF(VLOOKUP($C58,工时汇总!$B$2:$AH$2673,25,0)&gt;=8,5,IF(VLOOKUP($C58,工时汇总!$B$2:$AH$2673,25,0)&lt;8,0))))</f>
        <v>10</v>
      </c>
      <c r="AB58" s="24">
        <f ca="1">IF(VLOOKUP($C58,工时汇总!$B$2:$AH$2673,26,0)&gt;15,15,IF(VLOOKUP($C58,工时汇总!$B$2:$AH$2673,26,0)&gt;10,10,IF(VLOOKUP($C58,工时汇总!$B$2:$AH$2673,26,0)&gt;=8,5,IF(VLOOKUP($C58,工时汇总!$B$2:$AH$2673,26,0)&lt;8,0))))</f>
        <v>10</v>
      </c>
      <c r="AC58" s="24">
        <f ca="1">IF(VLOOKUP($C58,工时汇总!$B$2:$AH$2673,27,0)&gt;15,15,IF(VLOOKUP($C58,工时汇总!$B$2:$AH$2673,27,0)&gt;10,10,IF(VLOOKUP($C58,工时汇总!$B$2:$AH$2673,27,0)&gt;=8,5,IF(VLOOKUP($C58,工时汇总!$B$2:$AH$2673,27,0)&lt;8,0))))</f>
        <v>10</v>
      </c>
      <c r="AD58" s="24">
        <f ca="1">IF(VLOOKUP($C58,工时汇总!$B$2:$AH$2673,28,0)&gt;15,15,IF(VLOOKUP($C58,工时汇总!$B$2:$AH$2673,28,0)&gt;10,10,IF(VLOOKUP($C58,工时汇总!$B$2:$AH$2673,28,0)&gt;=8,5,IF(VLOOKUP($C58,工时汇总!$B$2:$AH$2673,28,0)&lt;8,0))))</f>
        <v>10</v>
      </c>
      <c r="AE58" s="24">
        <f ca="1">IF(VLOOKUP($C58,工时汇总!$B$2:$AH$2673,29,0)&gt;15,15,IF(VLOOKUP($C58,工时汇总!$B$2:$AH$2673,29,0)&gt;10,10,IF(VLOOKUP($C58,工时汇总!$B$2:$AH$2673,29,0)&gt;=8,5,IF(VLOOKUP($C58,工时汇总!$B$2:$AH$2673,29,0)&lt;8,0))))</f>
        <v>10</v>
      </c>
      <c r="AF58" s="24">
        <f ca="1">IF(VLOOKUP($C58,工时汇总!$B$2:$AH$2673,30,0)&gt;15,15,IF(VLOOKUP($C58,工时汇总!$B$2:$AH$2673,30,0)&gt;10,10,IF(VLOOKUP($C58,工时汇总!$B$2:$AH$2673,30,0)&gt;=8,5,IF(VLOOKUP($C58,工时汇总!$B$2:$AH$2673,30,0)&lt;8,0))))</f>
        <v>5</v>
      </c>
      <c r="AG58" s="24">
        <f ca="1">IF(VLOOKUP($C58,工时汇总!$B$2:$AH$2673,31,0)&gt;15,15,IF(VLOOKUP($C58,工时汇总!$B$2:$AH$2673,31,0)&gt;10,10,IF(VLOOKUP($C58,工时汇总!$B$2:$AH$2673,31,0)&gt;=8,5,IF(VLOOKUP($C58,工时汇总!$B$2:$AH$2673,31,0)&lt;8,0))))</f>
        <v>5</v>
      </c>
      <c r="AH58" s="24">
        <f ca="1">IF(VLOOKUP($C58,工时汇总!$B$2:$AH$2673,32,0)&gt;15,15,IF(VLOOKUP($C58,工时汇总!$B$2:$AH$2673,32,0)&gt;10,10,IF(VLOOKUP($C58,工时汇总!$B$2:$AH$2673,32,0)&gt;=8,5,IF(VLOOKUP($C58,工时汇总!$B$2:$AH$2673,32,0)&lt;8,0))))</f>
        <v>5</v>
      </c>
      <c r="AI58" s="24">
        <f ca="1">IF(VLOOKUP($C58,工时汇总!$B$2:$AH$2673,33,0)&gt;15,15,IF(VLOOKUP($C58,工时汇总!$B$2:$AH$2673,33,0)&gt;10,10,IF(VLOOKUP($C58,工时汇总!$B$2:$AH$2673,33,0)&gt;=8,5,IF(VLOOKUP($C58,工时汇总!$B$2:$AH$2673,33,0)&lt;8,0))))</f>
        <v>5</v>
      </c>
    </row>
    <row r="59" spans="1:35" ht="19.5" customHeight="1" x14ac:dyDescent="0.3">
      <c r="A59" s="22" t="s">
        <v>405</v>
      </c>
      <c r="B59" s="127" t="s">
        <v>289</v>
      </c>
      <c r="C59" s="52" t="s">
        <v>285</v>
      </c>
      <c r="D59" s="23">
        <f t="shared" ca="1" si="10"/>
        <v>275</v>
      </c>
      <c r="E59" s="24">
        <f ca="1">IF(VLOOKUP($C59,工时汇总!$B$2:$AH$2673,3,0)&gt;15,15,IF(VLOOKUP($C59,工时汇总!$B$2:$AH$2673,3,0)&gt;10,10,IF(VLOOKUP($C59,工时汇总!$B$2:$AH$2673,3,0)&gt;=8,5,IF(VLOOKUP($C59,工时汇总!$B$2:$AH$2673,3,0)&lt;8,0))))</f>
        <v>0</v>
      </c>
      <c r="F59" s="24">
        <f ca="1">IF(VLOOKUP($C59,工时汇总!$B$2:$AH$2673,4,0)&gt;15,15,IF(VLOOKUP($C59,工时汇总!$B$2:$AH$2673,4,0)&gt;10,10,IF(VLOOKUP($C59,工时汇总!$B$2:$AH$2673,4,0)&gt;=8,5,IF(VLOOKUP($C59,工时汇总!$B$2:$AH$2673,4,0)&lt;8,0))))</f>
        <v>10</v>
      </c>
      <c r="G59" s="24">
        <f ca="1">IF(VLOOKUP($C59,工时汇总!$B$2:$AH$2673,5,0)&gt;15,15,IF(VLOOKUP($C59,工时汇总!$B$2:$AH$2673,5,0)&gt;10,10,IF(VLOOKUP($C59,工时汇总!$B$2:$AH$2673,5,0)&gt;=8,5,IF(VLOOKUP($C59,工时汇总!$B$2:$AH$2673,5,0)&lt;8,0))))</f>
        <v>10</v>
      </c>
      <c r="H59" s="24">
        <f ca="1">IF(VLOOKUP($C59,工时汇总!$B$2:$AH$2673,6,0)&gt;15,15,IF(VLOOKUP($C59,工时汇总!$B$2:$AH$2673,6,0)&gt;10,10,IF(VLOOKUP($C59,工时汇总!$B$2:$AH$2673,6,0)&gt;=8,5,IF(VLOOKUP($C59,工时汇总!$B$2:$AH$2673,6,0)&lt;8,0))))</f>
        <v>10</v>
      </c>
      <c r="I59" s="24">
        <f ca="1">IF(VLOOKUP($C59,工时汇总!$B$2:$AH$2673,7,0)&gt;15,15,IF(VLOOKUP($C59,工时汇总!$B$2:$AH$2673,7,0)&gt;10,10,IF(VLOOKUP($C59,工时汇总!$B$2:$AH$2673,7,0)&gt;=8,5,IF(VLOOKUP($C59,工时汇总!$B$2:$AH$2673,7,0)&lt;8,0))))</f>
        <v>10</v>
      </c>
      <c r="J59" s="24">
        <f ca="1">IF(VLOOKUP($C59,工时汇总!$B$2:$AH$2673,8,0)&gt;15,15,IF(VLOOKUP($C59,工时汇总!$B$2:$AH$2673,8,0)&gt;10,10,IF(VLOOKUP($C59,工时汇总!$B$2:$AH$2673,8,0)&gt;=8,5,IF(VLOOKUP($C59,工时汇总!$B$2:$AH$2673,8,0)&lt;8,0))))</f>
        <v>10</v>
      </c>
      <c r="K59" s="24">
        <f ca="1">IF(VLOOKUP($C59,工时汇总!$B$2:$AH$2673,9,0)&gt;15,15,IF(VLOOKUP($C59,工时汇总!$B$2:$AH$2673,9,0)&gt;10,10,IF(VLOOKUP($C59,工时汇总!$B$2:$AH$2673,9,0)&gt;=8,5,IF(VLOOKUP($C59,工时汇总!$B$2:$AH$2673,9,0)&lt;8,0))))</f>
        <v>10</v>
      </c>
      <c r="L59" s="24">
        <f ca="1">IF(VLOOKUP($C59,工时汇总!$B$2:$AH$2673,10,0)&gt;15,15,IF(VLOOKUP($C59,工时汇总!$B$2:$AH$2673,10,0)&gt;10,10,IF(VLOOKUP($C59,工时汇总!$B$2:$AH$2673,10,0)&gt;=8,5,IF(VLOOKUP($C59,工时汇总!$B$2:$AH$2673,10,0)&lt;8,0))))</f>
        <v>10</v>
      </c>
      <c r="M59" s="24">
        <f ca="1">IF(VLOOKUP($C59,工时汇总!$B$2:$AH$2673,11,0)&gt;15,15,IF(VLOOKUP($C59,工时汇总!$B$2:$AH$2673,11,0)&gt;10,10,IF(VLOOKUP($C59,工时汇总!$B$2:$AH$2673,11,0)&gt;=8,5,IF(VLOOKUP($C59,工时汇总!$B$2:$AH$2673,11,0)&lt;8,0))))</f>
        <v>10</v>
      </c>
      <c r="N59" s="24">
        <f ca="1">IF(VLOOKUP($C59,工时汇总!$B$2:$AH$2673,12,0)&gt;15,15,IF(VLOOKUP($C59,工时汇总!$B$2:$AH$2673,12,0)&gt;10,10,IF(VLOOKUP($C59,工时汇总!$B$2:$AH$2673,12,0)&gt;=8,5,IF(VLOOKUP($C59,工时汇总!$B$2:$AH$2673,12,0)&lt;8,0))))</f>
        <v>10</v>
      </c>
      <c r="O59" s="24">
        <f ca="1">IF(VLOOKUP($C59,工时汇总!$B$2:$AH$2673,13,0)&gt;15,15,IF(VLOOKUP($C59,工时汇总!$B$2:$AH$2673,13,0)&gt;10,10,IF(VLOOKUP($C59,工时汇总!$B$2:$AH$2673,13,0)&gt;=8,5,IF(VLOOKUP($C59,工时汇总!$B$2:$AH$2673,13,0)&lt;8,0))))</f>
        <v>10</v>
      </c>
      <c r="P59" s="24">
        <f ca="1">IF(VLOOKUP($C59,工时汇总!$B$2:$AH$2673,14,0)&gt;15,15,IF(VLOOKUP($C59,工时汇总!$B$2:$AH$2673,14,0)&gt;10,10,IF(VLOOKUP($C59,工时汇总!$B$2:$AH$2673,14,0)&gt;=8,5,IF(VLOOKUP($C59,工时汇总!$B$2:$AH$2673,14,0)&lt;8,0))))</f>
        <v>10</v>
      </c>
      <c r="Q59" s="24">
        <f ca="1">IF(VLOOKUP($C59,工时汇总!$B$2:$AH$2673,15,0)&gt;15,15,IF(VLOOKUP($C59,工时汇总!$B$2:$AH$2673,15,0)&gt;10,10,IF(VLOOKUP($C59,工时汇总!$B$2:$AH$2673,15,0)&gt;=8,5,IF(VLOOKUP($C59,工时汇总!$B$2:$AH$2673,15,0)&lt;8,0))))</f>
        <v>10</v>
      </c>
      <c r="R59" s="24">
        <f ca="1">IF(VLOOKUP($C59,工时汇总!$B$2:$AH$2673,16,0)&gt;15,15,IF(VLOOKUP($C59,工时汇总!$B$2:$AH$2673,16,0)&gt;10,10,IF(VLOOKUP($C59,工时汇总!$B$2:$AH$2673,16,0)&gt;=8,5,IF(VLOOKUP($C59,工时汇总!$B$2:$AH$2673,16,0)&lt;8,0))))</f>
        <v>10</v>
      </c>
      <c r="S59" s="24">
        <f ca="1">IF(VLOOKUP($C59,工时汇总!$B$2:$AH$2673,17,0)&gt;15,15,IF(VLOOKUP($C59,工时汇总!$B$2:$AH$2673,17,0)&gt;10,10,IF(VLOOKUP($C59,工时汇总!$B$2:$AH$2673,17,0)&gt;=8,5,IF(VLOOKUP($C59,工时汇总!$B$2:$AH$2673,17,0)&lt;8,0))))</f>
        <v>10</v>
      </c>
      <c r="T59" s="24">
        <f ca="1">IF(VLOOKUP($C59,工时汇总!$B$2:$AH$2673,18,0)&gt;15,15,IF(VLOOKUP($C59,工时汇总!$B$2:$AH$2673,18,0)&gt;10,10,IF(VLOOKUP($C59,工时汇总!$B$2:$AH$2673,18,0)&gt;=8,5,IF(VLOOKUP($C59,工时汇总!$B$2:$AH$2673,18,0)&lt;8,0))))</f>
        <v>10</v>
      </c>
      <c r="U59" s="24">
        <f ca="1">IF(VLOOKUP($C59,工时汇总!$B$2:$AH$2673,19,0)&gt;15,15,IF(VLOOKUP($C59,工时汇总!$B$2:$AH$2673,19,0)&gt;10,10,IF(VLOOKUP($C59,工时汇总!$B$2:$AH$2673,19,0)&gt;=8,5,IF(VLOOKUP($C59,工时汇总!$B$2:$AH$2673,19,0)&lt;8,0))))</f>
        <v>10</v>
      </c>
      <c r="V59" s="24">
        <f ca="1">IF(VLOOKUP($C59,工时汇总!$B$2:$AH$2673,20,0)&gt;15,15,IF(VLOOKUP($C59,工时汇总!$B$2:$AH$2673,20,0)&gt;10,10,IF(VLOOKUP($C59,工时汇总!$B$2:$AH$2673,20,0)&gt;=8,5,IF(VLOOKUP($C59,工时汇总!$B$2:$AH$2673,20,0)&lt;8,0))))</f>
        <v>10</v>
      </c>
      <c r="W59" s="24">
        <f ca="1">IF(VLOOKUP($C59,工时汇总!$B$2:$AH$2673,21,0)&gt;15,15,IF(VLOOKUP($C59,工时汇总!$B$2:$AH$2673,21,0)&gt;10,10,IF(VLOOKUP($C59,工时汇总!$B$2:$AH$2673,21,0)&gt;=8,5,IF(VLOOKUP($C59,工时汇总!$B$2:$AH$2673,21,0)&lt;8,0))))</f>
        <v>10</v>
      </c>
      <c r="X59" s="24">
        <f ca="1">IF(VLOOKUP($C59,工时汇总!$B$2:$AH$2673,22,0)&gt;15,15,IF(VLOOKUP($C59,工时汇总!$B$2:$AH$2673,22,0)&gt;10,10,IF(VLOOKUP($C59,工时汇总!$B$2:$AH$2673,22,0)&gt;=8,5,IF(VLOOKUP($C59,工时汇总!$B$2:$AH$2673,22,0)&lt;8,0))))</f>
        <v>10</v>
      </c>
      <c r="Y59" s="24">
        <f ca="1">IF(VLOOKUP($C59,工时汇总!$B$2:$AH$2673,23,0)&gt;15,15,IF(VLOOKUP($C59,工时汇总!$B$2:$AH$2673,23,0)&gt;10,10,IF(VLOOKUP($C59,工时汇总!$B$2:$AH$2673,23,0)&gt;=8,5,IF(VLOOKUP($C59,工时汇总!$B$2:$AH$2673,23,0)&lt;8,0))))</f>
        <v>10</v>
      </c>
      <c r="Z59" s="24">
        <f ca="1">IF(VLOOKUP($C59,工时汇总!$B$2:$AH$2673,24,0)&gt;15,15,IF(VLOOKUP($C59,工时汇总!$B$2:$AH$2673,24,0)&gt;10,10,IF(VLOOKUP($C59,工时汇总!$B$2:$AH$2673,24,0)&gt;=8,5,IF(VLOOKUP($C59,工时汇总!$B$2:$AH$2673,24,0)&lt;8,0))))</f>
        <v>10</v>
      </c>
      <c r="AA59" s="24">
        <f ca="1">IF(VLOOKUP($C59,工时汇总!$B$2:$AH$2673,25,0)&gt;15,15,IF(VLOOKUP($C59,工时汇总!$B$2:$AH$2673,25,0)&gt;10,10,IF(VLOOKUP($C59,工时汇总!$B$2:$AH$2673,25,0)&gt;=8,5,IF(VLOOKUP($C59,工时汇总!$B$2:$AH$2673,25,0)&lt;8,0))))</f>
        <v>10</v>
      </c>
      <c r="AB59" s="24">
        <f ca="1">IF(VLOOKUP($C59,工时汇总!$B$2:$AH$2673,26,0)&gt;15,15,IF(VLOOKUP($C59,工时汇总!$B$2:$AH$2673,26,0)&gt;10,10,IF(VLOOKUP($C59,工时汇总!$B$2:$AH$2673,26,0)&gt;=8,5,IF(VLOOKUP($C59,工时汇总!$B$2:$AH$2673,26,0)&lt;8,0))))</f>
        <v>10</v>
      </c>
      <c r="AC59" s="24">
        <f ca="1">IF(VLOOKUP($C59,工时汇总!$B$2:$AH$2673,27,0)&gt;15,15,IF(VLOOKUP($C59,工时汇总!$B$2:$AH$2673,27,0)&gt;10,10,IF(VLOOKUP($C59,工时汇总!$B$2:$AH$2673,27,0)&gt;=8,5,IF(VLOOKUP($C59,工时汇总!$B$2:$AH$2673,27,0)&lt;8,0))))</f>
        <v>10</v>
      </c>
      <c r="AD59" s="24">
        <f ca="1">IF(VLOOKUP($C59,工时汇总!$B$2:$AH$2673,28,0)&gt;15,15,IF(VLOOKUP($C59,工时汇总!$B$2:$AH$2673,28,0)&gt;10,10,IF(VLOOKUP($C59,工时汇总!$B$2:$AH$2673,28,0)&gt;=8,5,IF(VLOOKUP($C59,工时汇总!$B$2:$AH$2673,28,0)&lt;8,0))))</f>
        <v>10</v>
      </c>
      <c r="AE59" s="24">
        <f ca="1">IF(VLOOKUP($C59,工时汇总!$B$2:$AH$2673,29,0)&gt;15,15,IF(VLOOKUP($C59,工时汇总!$B$2:$AH$2673,29,0)&gt;10,10,IF(VLOOKUP($C59,工时汇总!$B$2:$AH$2673,29,0)&gt;=8,5,IF(VLOOKUP($C59,工时汇总!$B$2:$AH$2673,29,0)&lt;8,0))))</f>
        <v>5</v>
      </c>
      <c r="AF59" s="24">
        <f ca="1">IF(VLOOKUP($C59,工时汇总!$B$2:$AH$2673,30,0)&gt;15,15,IF(VLOOKUP($C59,工时汇总!$B$2:$AH$2673,30,0)&gt;10,10,IF(VLOOKUP($C59,工时汇总!$B$2:$AH$2673,30,0)&gt;=8,5,IF(VLOOKUP($C59,工时汇总!$B$2:$AH$2673,30,0)&lt;8,0))))</f>
        <v>5</v>
      </c>
      <c r="AG59" s="24">
        <f ca="1">IF(VLOOKUP($C59,工时汇总!$B$2:$AH$2673,31,0)&gt;15,15,IF(VLOOKUP($C59,工时汇总!$B$2:$AH$2673,31,0)&gt;10,10,IF(VLOOKUP($C59,工时汇总!$B$2:$AH$2673,31,0)&gt;=8,5,IF(VLOOKUP($C59,工时汇总!$B$2:$AH$2673,31,0)&lt;8,0))))</f>
        <v>5</v>
      </c>
      <c r="AH59" s="24">
        <f ca="1">IF(VLOOKUP($C59,工时汇总!$B$2:$AH$2673,32,0)&gt;15,15,IF(VLOOKUP($C59,工时汇总!$B$2:$AH$2673,32,0)&gt;10,10,IF(VLOOKUP($C59,工时汇总!$B$2:$AH$2673,32,0)&gt;=8,5,IF(VLOOKUP($C59,工时汇总!$B$2:$AH$2673,32,0)&lt;8,0))))</f>
        <v>5</v>
      </c>
      <c r="AI59" s="24">
        <f ca="1">IF(VLOOKUP($C59,工时汇总!$B$2:$AH$2673,33,0)&gt;15,15,IF(VLOOKUP($C59,工时汇总!$B$2:$AH$2673,33,0)&gt;10,10,IF(VLOOKUP($C59,工时汇总!$B$2:$AH$2673,33,0)&gt;=8,5,IF(VLOOKUP($C59,工时汇总!$B$2:$AH$2673,33,0)&lt;8,0))))</f>
        <v>5</v>
      </c>
    </row>
    <row r="60" spans="1:35" ht="19.5" customHeight="1" x14ac:dyDescent="0.3">
      <c r="A60" s="22" t="s">
        <v>405</v>
      </c>
      <c r="B60" s="127" t="s">
        <v>64</v>
      </c>
      <c r="C60" s="52" t="s">
        <v>63</v>
      </c>
      <c r="D60" s="23">
        <f t="shared" ca="1" si="5"/>
        <v>240</v>
      </c>
      <c r="E60" s="24">
        <f ca="1">IF(VLOOKUP($C60,工时汇总!$B$2:$AH$2673,3,0)&gt;15,15,IF(VLOOKUP($C60,工时汇总!$B$2:$AH$2673,3,0)&gt;10,10,IF(VLOOKUP($C60,工时汇总!$B$2:$AH$2673,3,0)&gt;=8,5,IF(VLOOKUP($C60,工时汇总!$B$2:$AH$2673,3,0)&lt;8,0))))</f>
        <v>0</v>
      </c>
      <c r="F60" s="24">
        <f ca="1">IF(VLOOKUP($C60,工时汇总!$B$2:$AH$2673,4,0)&gt;15,15,IF(VLOOKUP($C60,工时汇总!$B$2:$AH$2673,4,0)&gt;10,10,IF(VLOOKUP($C60,工时汇总!$B$2:$AH$2673,4,0)&gt;=8,5,IF(VLOOKUP($C60,工时汇总!$B$2:$AH$2673,4,0)&lt;8,0))))</f>
        <v>10</v>
      </c>
      <c r="G60" s="24">
        <f ca="1">IF(VLOOKUP($C60,工时汇总!$B$2:$AH$2673,5,0)&gt;15,15,IF(VLOOKUP($C60,工时汇总!$B$2:$AH$2673,5,0)&gt;10,10,IF(VLOOKUP($C60,工时汇总!$B$2:$AH$2673,5,0)&gt;=8,5,IF(VLOOKUP($C60,工时汇总!$B$2:$AH$2673,5,0)&lt;8,0))))</f>
        <v>10</v>
      </c>
      <c r="H60" s="24">
        <f ca="1">IF(VLOOKUP($C60,工时汇总!$B$2:$AH$2673,6,0)&gt;15,15,IF(VLOOKUP($C60,工时汇总!$B$2:$AH$2673,6,0)&gt;10,10,IF(VLOOKUP($C60,工时汇总!$B$2:$AH$2673,6,0)&gt;=8,5,IF(VLOOKUP($C60,工时汇总!$B$2:$AH$2673,6,0)&lt;8,0))))</f>
        <v>10</v>
      </c>
      <c r="I60" s="24">
        <f ca="1">IF(VLOOKUP($C60,工时汇总!$B$2:$AH$2673,7,0)&gt;15,15,IF(VLOOKUP($C60,工时汇总!$B$2:$AH$2673,7,0)&gt;10,10,IF(VLOOKUP($C60,工时汇总!$B$2:$AH$2673,7,0)&gt;=8,5,IF(VLOOKUP($C60,工时汇总!$B$2:$AH$2673,7,0)&lt;8,0))))</f>
        <v>10</v>
      </c>
      <c r="J60" s="24">
        <f ca="1">IF(VLOOKUP($C60,工时汇总!$B$2:$AH$2673,8,0)&gt;15,15,IF(VLOOKUP($C60,工时汇总!$B$2:$AH$2673,8,0)&gt;10,10,IF(VLOOKUP($C60,工时汇总!$B$2:$AH$2673,8,0)&gt;=8,5,IF(VLOOKUP($C60,工时汇总!$B$2:$AH$2673,8,0)&lt;8,0))))</f>
        <v>10</v>
      </c>
      <c r="K60" s="24">
        <f ca="1">IF(VLOOKUP($C60,工时汇总!$B$2:$AH$2673,9,0)&gt;15,15,IF(VLOOKUP($C60,工时汇总!$B$2:$AH$2673,9,0)&gt;10,10,IF(VLOOKUP($C60,工时汇总!$B$2:$AH$2673,9,0)&gt;=8,5,IF(VLOOKUP($C60,工时汇总!$B$2:$AH$2673,9,0)&lt;8,0))))</f>
        <v>10</v>
      </c>
      <c r="L60" s="24">
        <f ca="1">IF(VLOOKUP($C60,工时汇总!$B$2:$AH$2673,10,0)&gt;15,15,IF(VLOOKUP($C60,工时汇总!$B$2:$AH$2673,10,0)&gt;10,10,IF(VLOOKUP($C60,工时汇总!$B$2:$AH$2673,10,0)&gt;=8,5,IF(VLOOKUP($C60,工时汇总!$B$2:$AH$2673,10,0)&lt;8,0))))</f>
        <v>10</v>
      </c>
      <c r="M60" s="24">
        <f ca="1">IF(VLOOKUP($C60,工时汇总!$B$2:$AH$2673,11,0)&gt;15,15,IF(VLOOKUP($C60,工时汇总!$B$2:$AH$2673,11,0)&gt;10,10,IF(VLOOKUP($C60,工时汇总!$B$2:$AH$2673,11,0)&gt;=8,5,IF(VLOOKUP($C60,工时汇总!$B$2:$AH$2673,11,0)&lt;8,0))))</f>
        <v>10</v>
      </c>
      <c r="N60" s="24">
        <f ca="1">IF(VLOOKUP($C60,工时汇总!$B$2:$AH$2673,12,0)&gt;15,15,IF(VLOOKUP($C60,工时汇总!$B$2:$AH$2673,12,0)&gt;10,10,IF(VLOOKUP($C60,工时汇总!$B$2:$AH$2673,12,0)&gt;=8,5,IF(VLOOKUP($C60,工时汇总!$B$2:$AH$2673,12,0)&lt;8,0))))</f>
        <v>10</v>
      </c>
      <c r="O60" s="24">
        <f ca="1">IF(VLOOKUP($C60,工时汇总!$B$2:$AH$2673,13,0)&gt;15,15,IF(VLOOKUP($C60,工时汇总!$B$2:$AH$2673,13,0)&gt;10,10,IF(VLOOKUP($C60,工时汇总!$B$2:$AH$2673,13,0)&gt;=8,5,IF(VLOOKUP($C60,工时汇总!$B$2:$AH$2673,13,0)&lt;8,0))))</f>
        <v>10</v>
      </c>
      <c r="P60" s="24">
        <f ca="1">IF(VLOOKUP($C60,工时汇总!$B$2:$AH$2673,14,0)&gt;15,15,IF(VLOOKUP($C60,工时汇总!$B$2:$AH$2673,14,0)&gt;10,10,IF(VLOOKUP($C60,工时汇总!$B$2:$AH$2673,14,0)&gt;=8,5,IF(VLOOKUP($C60,工时汇总!$B$2:$AH$2673,14,0)&lt;8,0))))</f>
        <v>10</v>
      </c>
      <c r="Q60" s="24">
        <f ca="1">IF(VLOOKUP($C60,工时汇总!$B$2:$AH$2673,15,0)&gt;15,15,IF(VLOOKUP($C60,工时汇总!$B$2:$AH$2673,15,0)&gt;10,10,IF(VLOOKUP($C60,工时汇总!$B$2:$AH$2673,15,0)&gt;=8,5,IF(VLOOKUP($C60,工时汇总!$B$2:$AH$2673,15,0)&lt;8,0))))</f>
        <v>10</v>
      </c>
      <c r="R60" s="24">
        <f ca="1">IF(VLOOKUP($C60,工时汇总!$B$2:$AH$2673,16,0)&gt;15,15,IF(VLOOKUP($C60,工时汇总!$B$2:$AH$2673,16,0)&gt;10,10,IF(VLOOKUP($C60,工时汇总!$B$2:$AH$2673,16,0)&gt;=8,5,IF(VLOOKUP($C60,工时汇总!$B$2:$AH$2673,16,0)&lt;8,0))))</f>
        <v>10</v>
      </c>
      <c r="S60" s="24">
        <f ca="1">IF(VLOOKUP($C60,工时汇总!$B$2:$AH$2673,17,0)&gt;15,15,IF(VLOOKUP($C60,工时汇总!$B$2:$AH$2673,17,0)&gt;10,10,IF(VLOOKUP($C60,工时汇总!$B$2:$AH$2673,17,0)&gt;=8,5,IF(VLOOKUP($C60,工时汇总!$B$2:$AH$2673,17,0)&lt;8,0))))</f>
        <v>10</v>
      </c>
      <c r="T60" s="24">
        <f ca="1">IF(VLOOKUP($C60,工时汇总!$B$2:$AH$2673,18,0)&gt;15,15,IF(VLOOKUP($C60,工时汇总!$B$2:$AH$2673,18,0)&gt;10,10,IF(VLOOKUP($C60,工时汇总!$B$2:$AH$2673,18,0)&gt;=8,5,IF(VLOOKUP($C60,工时汇总!$B$2:$AH$2673,18,0)&lt;8,0))))</f>
        <v>10</v>
      </c>
      <c r="U60" s="24">
        <f ca="1">IF(VLOOKUP($C60,工时汇总!$B$2:$AH$2673,19,0)&gt;15,15,IF(VLOOKUP($C60,工时汇总!$B$2:$AH$2673,19,0)&gt;10,10,IF(VLOOKUP($C60,工时汇总!$B$2:$AH$2673,19,0)&gt;=8,5,IF(VLOOKUP($C60,工时汇总!$B$2:$AH$2673,19,0)&lt;8,0))))</f>
        <v>5</v>
      </c>
      <c r="V60" s="24">
        <f ca="1">IF(VLOOKUP($C60,工时汇总!$B$2:$AH$2673,20,0)&gt;15,15,IF(VLOOKUP($C60,工时汇总!$B$2:$AH$2673,20,0)&gt;10,10,IF(VLOOKUP($C60,工时汇总!$B$2:$AH$2673,20,0)&gt;=8,5,IF(VLOOKUP($C60,工时汇总!$B$2:$AH$2673,20,0)&lt;8,0))))</f>
        <v>0</v>
      </c>
      <c r="W60" s="24">
        <f ca="1">IF(VLOOKUP($C60,工时汇总!$B$2:$AH$2673,21,0)&gt;15,15,IF(VLOOKUP($C60,工时汇总!$B$2:$AH$2673,21,0)&gt;10,10,IF(VLOOKUP($C60,工时汇总!$B$2:$AH$2673,21,0)&gt;=8,5,IF(VLOOKUP($C60,工时汇总!$B$2:$AH$2673,21,0)&lt;8,0))))</f>
        <v>0</v>
      </c>
      <c r="X60" s="24">
        <f ca="1">IF(VLOOKUP($C60,工时汇总!$B$2:$AH$2673,22,0)&gt;15,15,IF(VLOOKUP($C60,工时汇总!$B$2:$AH$2673,22,0)&gt;10,10,IF(VLOOKUP($C60,工时汇总!$B$2:$AH$2673,22,0)&gt;=8,5,IF(VLOOKUP($C60,工时汇总!$B$2:$AH$2673,22,0)&lt;8,0))))</f>
        <v>10</v>
      </c>
      <c r="Y60" s="24">
        <f ca="1">IF(VLOOKUP($C60,工时汇总!$B$2:$AH$2673,23,0)&gt;15,15,IF(VLOOKUP($C60,工时汇总!$B$2:$AH$2673,23,0)&gt;10,10,IF(VLOOKUP($C60,工时汇总!$B$2:$AH$2673,23,0)&gt;=8,5,IF(VLOOKUP($C60,工时汇总!$B$2:$AH$2673,23,0)&lt;8,0))))</f>
        <v>10</v>
      </c>
      <c r="Z60" s="24">
        <f ca="1">IF(VLOOKUP($C60,工时汇总!$B$2:$AH$2673,24,0)&gt;15,15,IF(VLOOKUP($C60,工时汇总!$B$2:$AH$2673,24,0)&gt;10,10,IF(VLOOKUP($C60,工时汇总!$B$2:$AH$2673,24,0)&gt;=8,5,IF(VLOOKUP($C60,工时汇总!$B$2:$AH$2673,24,0)&lt;8,0))))</f>
        <v>5</v>
      </c>
      <c r="AA60" s="24">
        <f ca="1">IF(VLOOKUP($C60,工时汇总!$B$2:$AH$2673,25,0)&gt;15,15,IF(VLOOKUP($C60,工时汇总!$B$2:$AH$2673,25,0)&gt;10,10,IF(VLOOKUP($C60,工时汇总!$B$2:$AH$2673,25,0)&gt;=8,5,IF(VLOOKUP($C60,工时汇总!$B$2:$AH$2673,25,0)&lt;8,0))))</f>
        <v>10</v>
      </c>
      <c r="AB60" s="24">
        <f ca="1">IF(VLOOKUP($C60,工时汇总!$B$2:$AH$2673,26,0)&gt;15,15,IF(VLOOKUP($C60,工时汇总!$B$2:$AH$2673,26,0)&gt;10,10,IF(VLOOKUP($C60,工时汇总!$B$2:$AH$2673,26,0)&gt;=8,5,IF(VLOOKUP($C60,工时汇总!$B$2:$AH$2673,26,0)&lt;8,0))))</f>
        <v>10</v>
      </c>
      <c r="AC60" s="24">
        <f ca="1">IF(VLOOKUP($C60,工时汇总!$B$2:$AH$2673,27,0)&gt;15,15,IF(VLOOKUP($C60,工时汇总!$B$2:$AH$2673,27,0)&gt;10,10,IF(VLOOKUP($C60,工时汇总!$B$2:$AH$2673,27,0)&gt;=8,5,IF(VLOOKUP($C60,工时汇总!$B$2:$AH$2673,27,0)&lt;8,0))))</f>
        <v>10</v>
      </c>
      <c r="AD60" s="24">
        <f ca="1">IF(VLOOKUP($C60,工时汇总!$B$2:$AH$2673,28,0)&gt;15,15,IF(VLOOKUP($C60,工时汇总!$B$2:$AH$2673,28,0)&gt;10,10,IF(VLOOKUP($C60,工时汇总!$B$2:$AH$2673,28,0)&gt;=8,5,IF(VLOOKUP($C60,工时汇总!$B$2:$AH$2673,28,0)&lt;8,0))))</f>
        <v>10</v>
      </c>
      <c r="AE60" s="24">
        <f ca="1">IF(VLOOKUP($C60,工时汇总!$B$2:$AH$2673,29,0)&gt;15,15,IF(VLOOKUP($C60,工时汇总!$B$2:$AH$2673,29,0)&gt;10,10,IF(VLOOKUP($C60,工时汇总!$B$2:$AH$2673,29,0)&gt;=8,5,IF(VLOOKUP($C60,工时汇总!$B$2:$AH$2673,29,0)&lt;8,0))))</f>
        <v>10</v>
      </c>
      <c r="AF60" s="24">
        <f ca="1">IF(VLOOKUP($C60,工时汇总!$B$2:$AH$2673,30,0)&gt;15,15,IF(VLOOKUP($C60,工时汇总!$B$2:$AH$2673,30,0)&gt;10,10,IF(VLOOKUP($C60,工时汇总!$B$2:$AH$2673,30,0)&gt;=8,5,IF(VLOOKUP($C60,工时汇总!$B$2:$AH$2673,30,0)&lt;8,0))))</f>
        <v>5</v>
      </c>
      <c r="AG60" s="24">
        <f ca="1">IF(VLOOKUP($C60,工时汇总!$B$2:$AH$2673,31,0)&gt;15,15,IF(VLOOKUP($C60,工时汇总!$B$2:$AH$2673,31,0)&gt;10,10,IF(VLOOKUP($C60,工时汇总!$B$2:$AH$2673,31,0)&gt;=8,5,IF(VLOOKUP($C60,工时汇总!$B$2:$AH$2673,31,0)&lt;8,0))))</f>
        <v>0</v>
      </c>
      <c r="AH60" s="24">
        <f ca="1">IF(VLOOKUP($C60,工时汇总!$B$2:$AH$2673,32,0)&gt;15,15,IF(VLOOKUP($C60,工时汇总!$B$2:$AH$2673,32,0)&gt;10,10,IF(VLOOKUP($C60,工时汇总!$B$2:$AH$2673,32,0)&gt;=8,5,IF(VLOOKUP($C60,工时汇总!$B$2:$AH$2673,32,0)&lt;8,0))))</f>
        <v>0</v>
      </c>
      <c r="AI60" s="24">
        <f ca="1">IF(VLOOKUP($C60,工时汇总!$B$2:$AH$2673,33,0)&gt;15,15,IF(VLOOKUP($C60,工时汇总!$B$2:$AH$2673,33,0)&gt;10,10,IF(VLOOKUP($C60,工时汇总!$B$2:$AH$2673,33,0)&gt;=8,5,IF(VLOOKUP($C60,工时汇总!$B$2:$AH$2673,33,0)&lt;8,0))))</f>
        <v>5</v>
      </c>
    </row>
    <row r="61" spans="1:35" ht="19.5" customHeight="1" x14ac:dyDescent="0.3">
      <c r="A61" s="22" t="s">
        <v>405</v>
      </c>
      <c r="B61" s="127" t="s">
        <v>319</v>
      </c>
      <c r="C61" s="52" t="s">
        <v>311</v>
      </c>
      <c r="D61" s="23">
        <f t="shared" ca="1" si="5"/>
        <v>280</v>
      </c>
      <c r="E61" s="24">
        <f ca="1">IF(VLOOKUP($C61,工时汇总!$B$2:$AH$2673,3,0)&gt;15,15,IF(VLOOKUP($C61,工时汇总!$B$2:$AH$2673,3,0)&gt;10,10,IF(VLOOKUP($C61,工时汇总!$B$2:$AH$2673,3,0)&gt;=8,5,IF(VLOOKUP($C61,工时汇总!$B$2:$AH$2673,3,0)&lt;8,0))))</f>
        <v>0</v>
      </c>
      <c r="F61" s="24">
        <f ca="1">IF(VLOOKUP($C61,工时汇总!$B$2:$AH$2673,4,0)&gt;15,15,IF(VLOOKUP($C61,工时汇总!$B$2:$AH$2673,4,0)&gt;10,10,IF(VLOOKUP($C61,工时汇总!$B$2:$AH$2673,4,0)&gt;=8,5,IF(VLOOKUP($C61,工时汇总!$B$2:$AH$2673,4,0)&lt;8,0))))</f>
        <v>10</v>
      </c>
      <c r="G61" s="24">
        <f ca="1">IF(VLOOKUP($C61,工时汇总!$B$2:$AH$2673,5,0)&gt;15,15,IF(VLOOKUP($C61,工时汇总!$B$2:$AH$2673,5,0)&gt;10,10,IF(VLOOKUP($C61,工时汇总!$B$2:$AH$2673,5,0)&gt;=8,5,IF(VLOOKUP($C61,工时汇总!$B$2:$AH$2673,5,0)&lt;8,0))))</f>
        <v>10</v>
      </c>
      <c r="H61" s="24">
        <f ca="1">IF(VLOOKUP($C61,工时汇总!$B$2:$AH$2673,6,0)&gt;15,15,IF(VLOOKUP($C61,工时汇总!$B$2:$AH$2673,6,0)&gt;10,10,IF(VLOOKUP($C61,工时汇总!$B$2:$AH$2673,6,0)&gt;=8,5,IF(VLOOKUP($C61,工时汇总!$B$2:$AH$2673,6,0)&lt;8,0))))</f>
        <v>10</v>
      </c>
      <c r="I61" s="24">
        <f ca="1">IF(VLOOKUP($C61,工时汇总!$B$2:$AH$2673,7,0)&gt;15,15,IF(VLOOKUP($C61,工时汇总!$B$2:$AH$2673,7,0)&gt;10,10,IF(VLOOKUP($C61,工时汇总!$B$2:$AH$2673,7,0)&gt;=8,5,IF(VLOOKUP($C61,工时汇总!$B$2:$AH$2673,7,0)&lt;8,0))))</f>
        <v>10</v>
      </c>
      <c r="J61" s="24">
        <f ca="1">IF(VLOOKUP($C61,工时汇总!$B$2:$AH$2673,8,0)&gt;15,15,IF(VLOOKUP($C61,工时汇总!$B$2:$AH$2673,8,0)&gt;10,10,IF(VLOOKUP($C61,工时汇总!$B$2:$AH$2673,8,0)&gt;=8,5,IF(VLOOKUP($C61,工时汇总!$B$2:$AH$2673,8,0)&lt;8,0))))</f>
        <v>10</v>
      </c>
      <c r="K61" s="24">
        <f ca="1">IF(VLOOKUP($C61,工时汇总!$B$2:$AH$2673,9,0)&gt;15,15,IF(VLOOKUP($C61,工时汇总!$B$2:$AH$2673,9,0)&gt;10,10,IF(VLOOKUP($C61,工时汇总!$B$2:$AH$2673,9,0)&gt;=8,5,IF(VLOOKUP($C61,工时汇总!$B$2:$AH$2673,9,0)&lt;8,0))))</f>
        <v>10</v>
      </c>
      <c r="L61" s="24">
        <f ca="1">IF(VLOOKUP($C61,工时汇总!$B$2:$AH$2673,10,0)&gt;15,15,IF(VLOOKUP($C61,工时汇总!$B$2:$AH$2673,10,0)&gt;10,10,IF(VLOOKUP($C61,工时汇总!$B$2:$AH$2673,10,0)&gt;=8,5,IF(VLOOKUP($C61,工时汇总!$B$2:$AH$2673,10,0)&lt;8,0))))</f>
        <v>10</v>
      </c>
      <c r="M61" s="24">
        <f ca="1">IF(VLOOKUP($C61,工时汇总!$B$2:$AH$2673,11,0)&gt;15,15,IF(VLOOKUP($C61,工时汇总!$B$2:$AH$2673,11,0)&gt;10,10,IF(VLOOKUP($C61,工时汇总!$B$2:$AH$2673,11,0)&gt;=8,5,IF(VLOOKUP($C61,工时汇总!$B$2:$AH$2673,11,0)&lt;8,0))))</f>
        <v>10</v>
      </c>
      <c r="N61" s="24">
        <f ca="1">IF(VLOOKUP($C61,工时汇总!$B$2:$AH$2673,12,0)&gt;15,15,IF(VLOOKUP($C61,工时汇总!$B$2:$AH$2673,12,0)&gt;10,10,IF(VLOOKUP($C61,工时汇总!$B$2:$AH$2673,12,0)&gt;=8,5,IF(VLOOKUP($C61,工时汇总!$B$2:$AH$2673,12,0)&lt;8,0))))</f>
        <v>10</v>
      </c>
      <c r="O61" s="24">
        <f ca="1">IF(VLOOKUP($C61,工时汇总!$B$2:$AH$2673,13,0)&gt;15,15,IF(VLOOKUP($C61,工时汇总!$B$2:$AH$2673,13,0)&gt;10,10,IF(VLOOKUP($C61,工时汇总!$B$2:$AH$2673,13,0)&gt;=8,5,IF(VLOOKUP($C61,工时汇总!$B$2:$AH$2673,13,0)&lt;8,0))))</f>
        <v>10</v>
      </c>
      <c r="P61" s="24">
        <f ca="1">IF(VLOOKUP($C61,工时汇总!$B$2:$AH$2673,14,0)&gt;15,15,IF(VLOOKUP($C61,工时汇总!$B$2:$AH$2673,14,0)&gt;10,10,IF(VLOOKUP($C61,工时汇总!$B$2:$AH$2673,14,0)&gt;=8,5,IF(VLOOKUP($C61,工时汇总!$B$2:$AH$2673,14,0)&lt;8,0))))</f>
        <v>10</v>
      </c>
      <c r="Q61" s="24">
        <f ca="1">IF(VLOOKUP($C61,工时汇总!$B$2:$AH$2673,15,0)&gt;15,15,IF(VLOOKUP($C61,工时汇总!$B$2:$AH$2673,15,0)&gt;10,10,IF(VLOOKUP($C61,工时汇总!$B$2:$AH$2673,15,0)&gt;=8,5,IF(VLOOKUP($C61,工时汇总!$B$2:$AH$2673,15,0)&lt;8,0))))</f>
        <v>10</v>
      </c>
      <c r="R61" s="24">
        <f ca="1">IF(VLOOKUP($C61,工时汇总!$B$2:$AH$2673,16,0)&gt;15,15,IF(VLOOKUP($C61,工时汇总!$B$2:$AH$2673,16,0)&gt;10,10,IF(VLOOKUP($C61,工时汇总!$B$2:$AH$2673,16,0)&gt;=8,5,IF(VLOOKUP($C61,工时汇总!$B$2:$AH$2673,16,0)&lt;8,0))))</f>
        <v>10</v>
      </c>
      <c r="S61" s="24">
        <f ca="1">IF(VLOOKUP($C61,工时汇总!$B$2:$AH$2673,17,0)&gt;15,15,IF(VLOOKUP($C61,工时汇总!$B$2:$AH$2673,17,0)&gt;10,10,IF(VLOOKUP($C61,工时汇总!$B$2:$AH$2673,17,0)&gt;=8,5,IF(VLOOKUP($C61,工时汇总!$B$2:$AH$2673,17,0)&lt;8,0))))</f>
        <v>10</v>
      </c>
      <c r="T61" s="24">
        <f ca="1">IF(VLOOKUP($C61,工时汇总!$B$2:$AH$2673,18,0)&gt;15,15,IF(VLOOKUP($C61,工时汇总!$B$2:$AH$2673,18,0)&gt;10,10,IF(VLOOKUP($C61,工时汇总!$B$2:$AH$2673,18,0)&gt;=8,5,IF(VLOOKUP($C61,工时汇总!$B$2:$AH$2673,18,0)&lt;8,0))))</f>
        <v>10</v>
      </c>
      <c r="U61" s="24">
        <f ca="1">IF(VLOOKUP($C61,工时汇总!$B$2:$AH$2673,19,0)&gt;15,15,IF(VLOOKUP($C61,工时汇总!$B$2:$AH$2673,19,0)&gt;10,10,IF(VLOOKUP($C61,工时汇总!$B$2:$AH$2673,19,0)&gt;=8,5,IF(VLOOKUP($C61,工时汇总!$B$2:$AH$2673,19,0)&lt;8,0))))</f>
        <v>10</v>
      </c>
      <c r="V61" s="24">
        <f ca="1">IF(VLOOKUP($C61,工时汇总!$B$2:$AH$2673,20,0)&gt;15,15,IF(VLOOKUP($C61,工时汇总!$B$2:$AH$2673,20,0)&gt;10,10,IF(VLOOKUP($C61,工时汇总!$B$2:$AH$2673,20,0)&gt;=8,5,IF(VLOOKUP($C61,工时汇总!$B$2:$AH$2673,20,0)&lt;8,0))))</f>
        <v>10</v>
      </c>
      <c r="W61" s="24">
        <f ca="1">IF(VLOOKUP($C61,工时汇总!$B$2:$AH$2673,21,0)&gt;15,15,IF(VLOOKUP($C61,工时汇总!$B$2:$AH$2673,21,0)&gt;10,10,IF(VLOOKUP($C61,工时汇总!$B$2:$AH$2673,21,0)&gt;=8,5,IF(VLOOKUP($C61,工时汇总!$B$2:$AH$2673,21,0)&lt;8,0))))</f>
        <v>10</v>
      </c>
      <c r="X61" s="24">
        <f ca="1">IF(VLOOKUP($C61,工时汇总!$B$2:$AH$2673,22,0)&gt;15,15,IF(VLOOKUP($C61,工时汇总!$B$2:$AH$2673,22,0)&gt;10,10,IF(VLOOKUP($C61,工时汇总!$B$2:$AH$2673,22,0)&gt;=8,5,IF(VLOOKUP($C61,工时汇总!$B$2:$AH$2673,22,0)&lt;8,0))))</f>
        <v>10</v>
      </c>
      <c r="Y61" s="24">
        <f ca="1">IF(VLOOKUP($C61,工时汇总!$B$2:$AH$2673,23,0)&gt;15,15,IF(VLOOKUP($C61,工时汇总!$B$2:$AH$2673,23,0)&gt;10,10,IF(VLOOKUP($C61,工时汇总!$B$2:$AH$2673,23,0)&gt;=8,5,IF(VLOOKUP($C61,工时汇总!$B$2:$AH$2673,23,0)&lt;8,0))))</f>
        <v>10</v>
      </c>
      <c r="Z61" s="24">
        <f ca="1">IF(VLOOKUP($C61,工时汇总!$B$2:$AH$2673,24,0)&gt;15,15,IF(VLOOKUP($C61,工时汇总!$B$2:$AH$2673,24,0)&gt;10,10,IF(VLOOKUP($C61,工时汇总!$B$2:$AH$2673,24,0)&gt;=8,5,IF(VLOOKUP($C61,工时汇总!$B$2:$AH$2673,24,0)&lt;8,0))))</f>
        <v>10</v>
      </c>
      <c r="AA61" s="24">
        <f ca="1">IF(VLOOKUP($C61,工时汇总!$B$2:$AH$2673,25,0)&gt;15,15,IF(VLOOKUP($C61,工时汇总!$B$2:$AH$2673,25,0)&gt;10,10,IF(VLOOKUP($C61,工时汇总!$B$2:$AH$2673,25,0)&gt;=8,5,IF(VLOOKUP($C61,工时汇总!$B$2:$AH$2673,25,0)&lt;8,0))))</f>
        <v>10</v>
      </c>
      <c r="AB61" s="24">
        <f ca="1">IF(VLOOKUP($C61,工时汇总!$B$2:$AH$2673,26,0)&gt;15,15,IF(VLOOKUP($C61,工时汇总!$B$2:$AH$2673,26,0)&gt;10,10,IF(VLOOKUP($C61,工时汇总!$B$2:$AH$2673,26,0)&gt;=8,5,IF(VLOOKUP($C61,工时汇总!$B$2:$AH$2673,26,0)&lt;8,0))))</f>
        <v>10</v>
      </c>
      <c r="AC61" s="24">
        <f ca="1">IF(VLOOKUP($C61,工时汇总!$B$2:$AH$2673,27,0)&gt;15,15,IF(VLOOKUP($C61,工时汇总!$B$2:$AH$2673,27,0)&gt;10,10,IF(VLOOKUP($C61,工时汇总!$B$2:$AH$2673,27,0)&gt;=8,5,IF(VLOOKUP($C61,工时汇总!$B$2:$AH$2673,27,0)&lt;8,0))))</f>
        <v>10</v>
      </c>
      <c r="AD61" s="24">
        <f ca="1">IF(VLOOKUP($C61,工时汇总!$B$2:$AH$2673,28,0)&gt;15,15,IF(VLOOKUP($C61,工时汇总!$B$2:$AH$2673,28,0)&gt;10,10,IF(VLOOKUP($C61,工时汇总!$B$2:$AH$2673,28,0)&gt;=8,5,IF(VLOOKUP($C61,工时汇总!$B$2:$AH$2673,28,0)&lt;8,0))))</f>
        <v>10</v>
      </c>
      <c r="AE61" s="24">
        <f ca="1">IF(VLOOKUP($C61,工时汇总!$B$2:$AH$2673,29,0)&gt;15,15,IF(VLOOKUP($C61,工时汇总!$B$2:$AH$2673,29,0)&gt;10,10,IF(VLOOKUP($C61,工时汇总!$B$2:$AH$2673,29,0)&gt;=8,5,IF(VLOOKUP($C61,工时汇总!$B$2:$AH$2673,29,0)&lt;8,0))))</f>
        <v>10</v>
      </c>
      <c r="AF61" s="24">
        <f ca="1">IF(VLOOKUP($C61,工时汇总!$B$2:$AH$2673,30,0)&gt;15,15,IF(VLOOKUP($C61,工时汇总!$B$2:$AH$2673,30,0)&gt;10,10,IF(VLOOKUP($C61,工时汇总!$B$2:$AH$2673,30,0)&gt;=8,5,IF(VLOOKUP($C61,工时汇总!$B$2:$AH$2673,30,0)&lt;8,0))))</f>
        <v>5</v>
      </c>
      <c r="AG61" s="24">
        <f ca="1">IF(VLOOKUP($C61,工时汇总!$B$2:$AH$2673,31,0)&gt;15,15,IF(VLOOKUP($C61,工时汇总!$B$2:$AH$2673,31,0)&gt;10,10,IF(VLOOKUP($C61,工时汇总!$B$2:$AH$2673,31,0)&gt;=8,5,IF(VLOOKUP($C61,工时汇总!$B$2:$AH$2673,31,0)&lt;8,0))))</f>
        <v>5</v>
      </c>
      <c r="AH61" s="24">
        <f ca="1">IF(VLOOKUP($C61,工时汇总!$B$2:$AH$2673,32,0)&gt;15,15,IF(VLOOKUP($C61,工时汇总!$B$2:$AH$2673,32,0)&gt;10,10,IF(VLOOKUP($C61,工时汇总!$B$2:$AH$2673,32,0)&gt;=8,5,IF(VLOOKUP($C61,工时汇总!$B$2:$AH$2673,32,0)&lt;8,0))))</f>
        <v>5</v>
      </c>
      <c r="AI61" s="24">
        <f ca="1">IF(VLOOKUP($C61,工时汇总!$B$2:$AH$2673,33,0)&gt;15,15,IF(VLOOKUP($C61,工时汇总!$B$2:$AH$2673,33,0)&gt;10,10,IF(VLOOKUP($C61,工时汇总!$B$2:$AH$2673,33,0)&gt;=8,5,IF(VLOOKUP($C61,工时汇总!$B$2:$AH$2673,33,0)&lt;8,0))))</f>
        <v>5</v>
      </c>
    </row>
    <row r="62" spans="1:35" ht="19.5" customHeight="1" x14ac:dyDescent="0.3">
      <c r="A62" s="22" t="s">
        <v>405</v>
      </c>
      <c r="B62" s="127" t="s">
        <v>400</v>
      </c>
      <c r="C62" s="52" t="s">
        <v>401</v>
      </c>
      <c r="D62" s="23">
        <f t="shared" ca="1" si="5"/>
        <v>280</v>
      </c>
      <c r="E62" s="24">
        <f ca="1">IF(VLOOKUP($C62,工时汇总!$B$2:$AH$2673,3,0)&gt;15,15,IF(VLOOKUP($C62,工时汇总!$B$2:$AH$2673,3,0)&gt;10,10,IF(VLOOKUP($C62,工时汇总!$B$2:$AH$2673,3,0)&gt;=8,5,IF(VLOOKUP($C62,工时汇总!$B$2:$AH$2673,3,0)&lt;8,0))))</f>
        <v>0</v>
      </c>
      <c r="F62" s="24">
        <f ca="1">IF(VLOOKUP($C62,工时汇总!$B$2:$AH$2673,4,0)&gt;15,15,IF(VLOOKUP($C62,工时汇总!$B$2:$AH$2673,4,0)&gt;10,10,IF(VLOOKUP($C62,工时汇总!$B$2:$AH$2673,4,0)&gt;=8,5,IF(VLOOKUP($C62,工时汇总!$B$2:$AH$2673,4,0)&lt;8,0))))</f>
        <v>10</v>
      </c>
      <c r="G62" s="24">
        <f ca="1">IF(VLOOKUP($C62,工时汇总!$B$2:$AH$2673,5,0)&gt;15,15,IF(VLOOKUP($C62,工时汇总!$B$2:$AH$2673,5,0)&gt;10,10,IF(VLOOKUP($C62,工时汇总!$B$2:$AH$2673,5,0)&gt;=8,5,IF(VLOOKUP($C62,工时汇总!$B$2:$AH$2673,5,0)&lt;8,0))))</f>
        <v>10</v>
      </c>
      <c r="H62" s="24">
        <f ca="1">IF(VLOOKUP($C62,工时汇总!$B$2:$AH$2673,6,0)&gt;15,15,IF(VLOOKUP($C62,工时汇总!$B$2:$AH$2673,6,0)&gt;10,10,IF(VLOOKUP($C62,工时汇总!$B$2:$AH$2673,6,0)&gt;=8,5,IF(VLOOKUP($C62,工时汇总!$B$2:$AH$2673,6,0)&lt;8,0))))</f>
        <v>10</v>
      </c>
      <c r="I62" s="24">
        <f ca="1">IF(VLOOKUP($C62,工时汇总!$B$2:$AH$2673,7,0)&gt;15,15,IF(VLOOKUP($C62,工时汇总!$B$2:$AH$2673,7,0)&gt;10,10,IF(VLOOKUP($C62,工时汇总!$B$2:$AH$2673,7,0)&gt;=8,5,IF(VLOOKUP($C62,工时汇总!$B$2:$AH$2673,7,0)&lt;8,0))))</f>
        <v>10</v>
      </c>
      <c r="J62" s="24">
        <f ca="1">IF(VLOOKUP($C62,工时汇总!$B$2:$AH$2673,8,0)&gt;15,15,IF(VLOOKUP($C62,工时汇总!$B$2:$AH$2673,8,0)&gt;10,10,IF(VLOOKUP($C62,工时汇总!$B$2:$AH$2673,8,0)&gt;=8,5,IF(VLOOKUP($C62,工时汇总!$B$2:$AH$2673,8,0)&lt;8,0))))</f>
        <v>10</v>
      </c>
      <c r="K62" s="24">
        <f ca="1">IF(VLOOKUP($C62,工时汇总!$B$2:$AH$2673,9,0)&gt;15,15,IF(VLOOKUP($C62,工时汇总!$B$2:$AH$2673,9,0)&gt;10,10,IF(VLOOKUP($C62,工时汇总!$B$2:$AH$2673,9,0)&gt;=8,5,IF(VLOOKUP($C62,工时汇总!$B$2:$AH$2673,9,0)&lt;8,0))))</f>
        <v>10</v>
      </c>
      <c r="L62" s="24">
        <f ca="1">IF(VLOOKUP($C62,工时汇总!$B$2:$AH$2673,10,0)&gt;15,15,IF(VLOOKUP($C62,工时汇总!$B$2:$AH$2673,10,0)&gt;10,10,IF(VLOOKUP($C62,工时汇总!$B$2:$AH$2673,10,0)&gt;=8,5,IF(VLOOKUP($C62,工时汇总!$B$2:$AH$2673,10,0)&lt;8,0))))</f>
        <v>10</v>
      </c>
      <c r="M62" s="24">
        <f ca="1">IF(VLOOKUP($C62,工时汇总!$B$2:$AH$2673,11,0)&gt;15,15,IF(VLOOKUP($C62,工时汇总!$B$2:$AH$2673,11,0)&gt;10,10,IF(VLOOKUP($C62,工时汇总!$B$2:$AH$2673,11,0)&gt;=8,5,IF(VLOOKUP($C62,工时汇总!$B$2:$AH$2673,11,0)&lt;8,0))))</f>
        <v>10</v>
      </c>
      <c r="N62" s="24">
        <f ca="1">IF(VLOOKUP($C62,工时汇总!$B$2:$AH$2673,12,0)&gt;15,15,IF(VLOOKUP($C62,工时汇总!$B$2:$AH$2673,12,0)&gt;10,10,IF(VLOOKUP($C62,工时汇总!$B$2:$AH$2673,12,0)&gt;=8,5,IF(VLOOKUP($C62,工时汇总!$B$2:$AH$2673,12,0)&lt;8,0))))</f>
        <v>10</v>
      </c>
      <c r="O62" s="24">
        <f ca="1">IF(VLOOKUP($C62,工时汇总!$B$2:$AH$2673,13,0)&gt;15,15,IF(VLOOKUP($C62,工时汇总!$B$2:$AH$2673,13,0)&gt;10,10,IF(VLOOKUP($C62,工时汇总!$B$2:$AH$2673,13,0)&gt;=8,5,IF(VLOOKUP($C62,工时汇总!$B$2:$AH$2673,13,0)&lt;8,0))))</f>
        <v>10</v>
      </c>
      <c r="P62" s="24">
        <f ca="1">IF(VLOOKUP($C62,工时汇总!$B$2:$AH$2673,14,0)&gt;15,15,IF(VLOOKUP($C62,工时汇总!$B$2:$AH$2673,14,0)&gt;10,10,IF(VLOOKUP($C62,工时汇总!$B$2:$AH$2673,14,0)&gt;=8,5,IF(VLOOKUP($C62,工时汇总!$B$2:$AH$2673,14,0)&lt;8,0))))</f>
        <v>10</v>
      </c>
      <c r="Q62" s="24">
        <f ca="1">IF(VLOOKUP($C62,工时汇总!$B$2:$AH$2673,15,0)&gt;15,15,IF(VLOOKUP($C62,工时汇总!$B$2:$AH$2673,15,0)&gt;10,10,IF(VLOOKUP($C62,工时汇总!$B$2:$AH$2673,15,0)&gt;=8,5,IF(VLOOKUP($C62,工时汇总!$B$2:$AH$2673,15,0)&lt;8,0))))</f>
        <v>10</v>
      </c>
      <c r="R62" s="24">
        <f ca="1">IF(VLOOKUP($C62,工时汇总!$B$2:$AH$2673,16,0)&gt;15,15,IF(VLOOKUP($C62,工时汇总!$B$2:$AH$2673,16,0)&gt;10,10,IF(VLOOKUP($C62,工时汇总!$B$2:$AH$2673,16,0)&gt;=8,5,IF(VLOOKUP($C62,工时汇总!$B$2:$AH$2673,16,0)&lt;8,0))))</f>
        <v>5</v>
      </c>
      <c r="S62" s="24">
        <f ca="1">IF(VLOOKUP($C62,工时汇总!$B$2:$AH$2673,17,0)&gt;15,15,IF(VLOOKUP($C62,工时汇总!$B$2:$AH$2673,17,0)&gt;10,10,IF(VLOOKUP($C62,工时汇总!$B$2:$AH$2673,17,0)&gt;=8,5,IF(VLOOKUP($C62,工时汇总!$B$2:$AH$2673,17,0)&lt;8,0))))</f>
        <v>10</v>
      </c>
      <c r="T62" s="24">
        <f ca="1">IF(VLOOKUP($C62,工时汇总!$B$2:$AH$2673,18,0)&gt;15,15,IF(VLOOKUP($C62,工时汇总!$B$2:$AH$2673,18,0)&gt;10,10,IF(VLOOKUP($C62,工时汇总!$B$2:$AH$2673,18,0)&gt;=8,5,IF(VLOOKUP($C62,工时汇总!$B$2:$AH$2673,18,0)&lt;8,0))))</f>
        <v>10</v>
      </c>
      <c r="U62" s="24">
        <f ca="1">IF(VLOOKUP($C62,工时汇总!$B$2:$AH$2673,19,0)&gt;15,15,IF(VLOOKUP($C62,工时汇总!$B$2:$AH$2673,19,0)&gt;10,10,IF(VLOOKUP($C62,工时汇总!$B$2:$AH$2673,19,0)&gt;=8,5,IF(VLOOKUP($C62,工时汇总!$B$2:$AH$2673,19,0)&lt;8,0))))</f>
        <v>10</v>
      </c>
      <c r="V62" s="24">
        <f ca="1">IF(VLOOKUP($C62,工时汇总!$B$2:$AH$2673,20,0)&gt;15,15,IF(VLOOKUP($C62,工时汇总!$B$2:$AH$2673,20,0)&gt;10,10,IF(VLOOKUP($C62,工时汇总!$B$2:$AH$2673,20,0)&gt;=8,5,IF(VLOOKUP($C62,工时汇总!$B$2:$AH$2673,20,0)&lt;8,0))))</f>
        <v>10</v>
      </c>
      <c r="W62" s="24">
        <f ca="1">IF(VLOOKUP($C62,工时汇总!$B$2:$AH$2673,21,0)&gt;15,15,IF(VLOOKUP($C62,工时汇总!$B$2:$AH$2673,21,0)&gt;10,10,IF(VLOOKUP($C62,工时汇总!$B$2:$AH$2673,21,0)&gt;=8,5,IF(VLOOKUP($C62,工时汇总!$B$2:$AH$2673,21,0)&lt;8,0))))</f>
        <v>10</v>
      </c>
      <c r="X62" s="24">
        <f ca="1">IF(VLOOKUP($C62,工时汇总!$B$2:$AH$2673,22,0)&gt;15,15,IF(VLOOKUP($C62,工时汇总!$B$2:$AH$2673,22,0)&gt;10,10,IF(VLOOKUP($C62,工时汇总!$B$2:$AH$2673,22,0)&gt;=8,5,IF(VLOOKUP($C62,工时汇总!$B$2:$AH$2673,22,0)&lt;8,0))))</f>
        <v>10</v>
      </c>
      <c r="Y62" s="24">
        <f ca="1">IF(VLOOKUP($C62,工时汇总!$B$2:$AH$2673,23,0)&gt;15,15,IF(VLOOKUP($C62,工时汇总!$B$2:$AH$2673,23,0)&gt;10,10,IF(VLOOKUP($C62,工时汇总!$B$2:$AH$2673,23,0)&gt;=8,5,IF(VLOOKUP($C62,工时汇总!$B$2:$AH$2673,23,0)&lt;8,0))))</f>
        <v>10</v>
      </c>
      <c r="Z62" s="24">
        <f ca="1">IF(VLOOKUP($C62,工时汇总!$B$2:$AH$2673,24,0)&gt;15,15,IF(VLOOKUP($C62,工时汇总!$B$2:$AH$2673,24,0)&gt;10,10,IF(VLOOKUP($C62,工时汇总!$B$2:$AH$2673,24,0)&gt;=8,5,IF(VLOOKUP($C62,工时汇总!$B$2:$AH$2673,24,0)&lt;8,0))))</f>
        <v>10</v>
      </c>
      <c r="AA62" s="24">
        <f ca="1">IF(VLOOKUP($C62,工时汇总!$B$2:$AH$2673,25,0)&gt;15,15,IF(VLOOKUP($C62,工时汇总!$B$2:$AH$2673,25,0)&gt;10,10,IF(VLOOKUP($C62,工时汇总!$B$2:$AH$2673,25,0)&gt;=8,5,IF(VLOOKUP($C62,工时汇总!$B$2:$AH$2673,25,0)&lt;8,0))))</f>
        <v>10</v>
      </c>
      <c r="AB62" s="24">
        <f ca="1">IF(VLOOKUP($C62,工时汇总!$B$2:$AH$2673,26,0)&gt;15,15,IF(VLOOKUP($C62,工时汇总!$B$2:$AH$2673,26,0)&gt;10,10,IF(VLOOKUP($C62,工时汇总!$B$2:$AH$2673,26,0)&gt;=8,5,IF(VLOOKUP($C62,工时汇总!$B$2:$AH$2673,26,0)&lt;8,0))))</f>
        <v>10</v>
      </c>
      <c r="AC62" s="24">
        <f ca="1">IF(VLOOKUP($C62,工时汇总!$B$2:$AH$2673,27,0)&gt;15,15,IF(VLOOKUP($C62,工时汇总!$B$2:$AH$2673,27,0)&gt;10,10,IF(VLOOKUP($C62,工时汇总!$B$2:$AH$2673,27,0)&gt;=8,5,IF(VLOOKUP($C62,工时汇总!$B$2:$AH$2673,27,0)&lt;8,0))))</f>
        <v>10</v>
      </c>
      <c r="AD62" s="24">
        <f ca="1">IF(VLOOKUP($C62,工时汇总!$B$2:$AH$2673,28,0)&gt;15,15,IF(VLOOKUP($C62,工时汇总!$B$2:$AH$2673,28,0)&gt;10,10,IF(VLOOKUP($C62,工时汇总!$B$2:$AH$2673,28,0)&gt;=8,5,IF(VLOOKUP($C62,工时汇总!$B$2:$AH$2673,28,0)&lt;8,0))))</f>
        <v>10</v>
      </c>
      <c r="AE62" s="24">
        <f ca="1">IF(VLOOKUP($C62,工时汇总!$B$2:$AH$2673,29,0)&gt;15,15,IF(VLOOKUP($C62,工时汇总!$B$2:$AH$2673,29,0)&gt;10,10,IF(VLOOKUP($C62,工时汇总!$B$2:$AH$2673,29,0)&gt;=8,5,IF(VLOOKUP($C62,工时汇总!$B$2:$AH$2673,29,0)&lt;8,0))))</f>
        <v>10</v>
      </c>
      <c r="AF62" s="24">
        <f ca="1">IF(VLOOKUP($C62,工时汇总!$B$2:$AH$2673,30,0)&gt;15,15,IF(VLOOKUP($C62,工时汇总!$B$2:$AH$2673,30,0)&gt;10,10,IF(VLOOKUP($C62,工时汇总!$B$2:$AH$2673,30,0)&gt;=8,5,IF(VLOOKUP($C62,工时汇总!$B$2:$AH$2673,30,0)&lt;8,0))))</f>
        <v>5</v>
      </c>
      <c r="AG62" s="24">
        <f ca="1">IF(VLOOKUP($C62,工时汇总!$B$2:$AH$2673,31,0)&gt;15,15,IF(VLOOKUP($C62,工时汇总!$B$2:$AH$2673,31,0)&gt;10,10,IF(VLOOKUP($C62,工时汇总!$B$2:$AH$2673,31,0)&gt;=8,5,IF(VLOOKUP($C62,工时汇总!$B$2:$AH$2673,31,0)&lt;8,0))))</f>
        <v>0</v>
      </c>
      <c r="AH62" s="24">
        <f ca="1">IF(VLOOKUP($C62,工时汇总!$B$2:$AH$2673,32,0)&gt;15,15,IF(VLOOKUP($C62,工时汇总!$B$2:$AH$2673,32,0)&gt;10,10,IF(VLOOKUP($C62,工时汇总!$B$2:$AH$2673,32,0)&gt;=8,5,IF(VLOOKUP($C62,工时汇总!$B$2:$AH$2673,32,0)&lt;8,0))))</f>
        <v>10</v>
      </c>
      <c r="AI62" s="24">
        <f ca="1">IF(VLOOKUP($C62,工时汇总!$B$2:$AH$2673,33,0)&gt;15,15,IF(VLOOKUP($C62,工时汇总!$B$2:$AH$2673,33,0)&gt;10,10,IF(VLOOKUP($C62,工时汇总!$B$2:$AH$2673,33,0)&gt;=8,5,IF(VLOOKUP($C62,工时汇总!$B$2:$AH$2673,33,0)&lt;8,0))))</f>
        <v>10</v>
      </c>
    </row>
    <row r="63" spans="1:35" ht="19.5" customHeight="1" x14ac:dyDescent="0.25">
      <c r="A63" s="22" t="s">
        <v>405</v>
      </c>
      <c r="B63" s="127" t="s">
        <v>662</v>
      </c>
      <c r="C63" s="53" t="s">
        <v>661</v>
      </c>
      <c r="D63" s="23">
        <f t="shared" ca="1" si="5"/>
        <v>270</v>
      </c>
      <c r="E63" s="24">
        <f ca="1">IF(VLOOKUP($C63,工时汇总!$B$2:$AH$2673,3,0)&gt;15,15,IF(VLOOKUP($C63,工时汇总!$B$2:$AH$2673,3,0)&gt;10,10,IF(VLOOKUP($C63,工时汇总!$B$2:$AH$2673,3,0)&gt;=8,5,IF(VLOOKUP($C63,工时汇总!$B$2:$AH$2673,3,0)&lt;8,0))))</f>
        <v>0</v>
      </c>
      <c r="F63" s="24">
        <f ca="1">IF(VLOOKUP($C63,工时汇总!$B$2:$AH$2673,4,0)&gt;15,15,IF(VLOOKUP($C63,工时汇总!$B$2:$AH$2673,4,0)&gt;10,10,IF(VLOOKUP($C63,工时汇总!$B$2:$AH$2673,4,0)&gt;=8,5,IF(VLOOKUP($C63,工时汇总!$B$2:$AH$2673,4,0)&lt;8,0))))</f>
        <v>10</v>
      </c>
      <c r="G63" s="24">
        <f ca="1">IF(VLOOKUP($C63,工时汇总!$B$2:$AH$2673,5,0)&gt;15,15,IF(VLOOKUP($C63,工时汇总!$B$2:$AH$2673,5,0)&gt;10,10,IF(VLOOKUP($C63,工时汇总!$B$2:$AH$2673,5,0)&gt;=8,5,IF(VLOOKUP($C63,工时汇总!$B$2:$AH$2673,5,0)&lt;8,0))))</f>
        <v>10</v>
      </c>
      <c r="H63" s="24">
        <f ca="1">IF(VLOOKUP($C63,工时汇总!$B$2:$AH$2673,6,0)&gt;15,15,IF(VLOOKUP($C63,工时汇总!$B$2:$AH$2673,6,0)&gt;10,10,IF(VLOOKUP($C63,工时汇总!$B$2:$AH$2673,6,0)&gt;=8,5,IF(VLOOKUP($C63,工时汇总!$B$2:$AH$2673,6,0)&lt;8,0))))</f>
        <v>10</v>
      </c>
      <c r="I63" s="24">
        <f ca="1">IF(VLOOKUP($C63,工时汇总!$B$2:$AH$2673,7,0)&gt;15,15,IF(VLOOKUP($C63,工时汇总!$B$2:$AH$2673,7,0)&gt;10,10,IF(VLOOKUP($C63,工时汇总!$B$2:$AH$2673,7,0)&gt;=8,5,IF(VLOOKUP($C63,工时汇总!$B$2:$AH$2673,7,0)&lt;8,0))))</f>
        <v>10</v>
      </c>
      <c r="J63" s="24">
        <f ca="1">IF(VLOOKUP($C63,工时汇总!$B$2:$AH$2673,8,0)&gt;15,15,IF(VLOOKUP($C63,工时汇总!$B$2:$AH$2673,8,0)&gt;10,10,IF(VLOOKUP($C63,工时汇总!$B$2:$AH$2673,8,0)&gt;=8,5,IF(VLOOKUP($C63,工时汇总!$B$2:$AH$2673,8,0)&lt;8,0))))</f>
        <v>10</v>
      </c>
      <c r="K63" s="24">
        <f ca="1">IF(VLOOKUP($C63,工时汇总!$B$2:$AH$2673,9,0)&gt;15,15,IF(VLOOKUP($C63,工时汇总!$B$2:$AH$2673,9,0)&gt;10,10,IF(VLOOKUP($C63,工时汇总!$B$2:$AH$2673,9,0)&gt;=8,5,IF(VLOOKUP($C63,工时汇总!$B$2:$AH$2673,9,0)&lt;8,0))))</f>
        <v>10</v>
      </c>
      <c r="L63" s="24">
        <f ca="1">IF(VLOOKUP($C63,工时汇总!$B$2:$AH$2673,10,0)&gt;15,15,IF(VLOOKUP($C63,工时汇总!$B$2:$AH$2673,10,0)&gt;10,10,IF(VLOOKUP($C63,工时汇总!$B$2:$AH$2673,10,0)&gt;=8,5,IF(VLOOKUP($C63,工时汇总!$B$2:$AH$2673,10,0)&lt;8,0))))</f>
        <v>10</v>
      </c>
      <c r="M63" s="24">
        <f ca="1">IF(VLOOKUP($C63,工时汇总!$B$2:$AH$2673,11,0)&gt;15,15,IF(VLOOKUP($C63,工时汇总!$B$2:$AH$2673,11,0)&gt;10,10,IF(VLOOKUP($C63,工时汇总!$B$2:$AH$2673,11,0)&gt;=8,5,IF(VLOOKUP($C63,工时汇总!$B$2:$AH$2673,11,0)&lt;8,0))))</f>
        <v>10</v>
      </c>
      <c r="N63" s="24">
        <f ca="1">IF(VLOOKUP($C63,工时汇总!$B$2:$AH$2673,12,0)&gt;15,15,IF(VLOOKUP($C63,工时汇总!$B$2:$AH$2673,12,0)&gt;10,10,IF(VLOOKUP($C63,工时汇总!$B$2:$AH$2673,12,0)&gt;=8,5,IF(VLOOKUP($C63,工时汇总!$B$2:$AH$2673,12,0)&lt;8,0))))</f>
        <v>10</v>
      </c>
      <c r="O63" s="24">
        <f ca="1">IF(VLOOKUP($C63,工时汇总!$B$2:$AH$2673,13,0)&gt;15,15,IF(VLOOKUP($C63,工时汇总!$B$2:$AH$2673,13,0)&gt;10,10,IF(VLOOKUP($C63,工时汇总!$B$2:$AH$2673,13,0)&gt;=8,5,IF(VLOOKUP($C63,工时汇总!$B$2:$AH$2673,13,0)&lt;8,0))))</f>
        <v>10</v>
      </c>
      <c r="P63" s="24">
        <f ca="1">IF(VLOOKUP($C63,工时汇总!$B$2:$AH$2673,14,0)&gt;15,15,IF(VLOOKUP($C63,工时汇总!$B$2:$AH$2673,14,0)&gt;10,10,IF(VLOOKUP($C63,工时汇总!$B$2:$AH$2673,14,0)&gt;=8,5,IF(VLOOKUP($C63,工时汇总!$B$2:$AH$2673,14,0)&lt;8,0))))</f>
        <v>10</v>
      </c>
      <c r="Q63" s="24">
        <f ca="1">IF(VLOOKUP($C63,工时汇总!$B$2:$AH$2673,15,0)&gt;15,15,IF(VLOOKUP($C63,工时汇总!$B$2:$AH$2673,15,0)&gt;10,10,IF(VLOOKUP($C63,工时汇总!$B$2:$AH$2673,15,0)&gt;=8,5,IF(VLOOKUP($C63,工时汇总!$B$2:$AH$2673,15,0)&lt;8,0))))</f>
        <v>10</v>
      </c>
      <c r="R63" s="24">
        <f ca="1">IF(VLOOKUP($C63,工时汇总!$B$2:$AH$2673,16,0)&gt;15,15,IF(VLOOKUP($C63,工时汇总!$B$2:$AH$2673,16,0)&gt;10,10,IF(VLOOKUP($C63,工时汇总!$B$2:$AH$2673,16,0)&gt;=8,5,IF(VLOOKUP($C63,工时汇总!$B$2:$AH$2673,16,0)&lt;8,0))))</f>
        <v>10</v>
      </c>
      <c r="S63" s="24">
        <f ca="1">IF(VLOOKUP($C63,工时汇总!$B$2:$AH$2673,17,0)&gt;15,15,IF(VLOOKUP($C63,工时汇总!$B$2:$AH$2673,17,0)&gt;10,10,IF(VLOOKUP($C63,工时汇总!$B$2:$AH$2673,17,0)&gt;=8,5,IF(VLOOKUP($C63,工时汇总!$B$2:$AH$2673,17,0)&lt;8,0))))</f>
        <v>10</v>
      </c>
      <c r="T63" s="24">
        <f ca="1">IF(VLOOKUP($C63,工时汇总!$B$2:$AH$2673,18,0)&gt;15,15,IF(VLOOKUP($C63,工时汇总!$B$2:$AH$2673,18,0)&gt;10,10,IF(VLOOKUP($C63,工时汇总!$B$2:$AH$2673,18,0)&gt;=8,5,IF(VLOOKUP($C63,工时汇总!$B$2:$AH$2673,18,0)&lt;8,0))))</f>
        <v>10</v>
      </c>
      <c r="U63" s="24">
        <f ca="1">IF(VLOOKUP($C63,工时汇总!$B$2:$AH$2673,19,0)&gt;15,15,IF(VLOOKUP($C63,工时汇总!$B$2:$AH$2673,19,0)&gt;10,10,IF(VLOOKUP($C63,工时汇总!$B$2:$AH$2673,19,0)&gt;=8,5,IF(VLOOKUP($C63,工时汇总!$B$2:$AH$2673,19,0)&lt;8,0))))</f>
        <v>10</v>
      </c>
      <c r="V63" s="24">
        <f ca="1">IF(VLOOKUP($C63,工时汇总!$B$2:$AH$2673,20,0)&gt;15,15,IF(VLOOKUP($C63,工时汇总!$B$2:$AH$2673,20,0)&gt;10,10,IF(VLOOKUP($C63,工时汇总!$B$2:$AH$2673,20,0)&gt;=8,5,IF(VLOOKUP($C63,工时汇总!$B$2:$AH$2673,20,0)&lt;8,0))))</f>
        <v>10</v>
      </c>
      <c r="W63" s="24">
        <f ca="1">IF(VLOOKUP($C63,工时汇总!$B$2:$AH$2673,21,0)&gt;15,15,IF(VLOOKUP($C63,工时汇总!$B$2:$AH$2673,21,0)&gt;10,10,IF(VLOOKUP($C63,工时汇总!$B$2:$AH$2673,21,0)&gt;=8,5,IF(VLOOKUP($C63,工时汇总!$B$2:$AH$2673,21,0)&lt;8,0))))</f>
        <v>10</v>
      </c>
      <c r="X63" s="24">
        <f ca="1">IF(VLOOKUP($C63,工时汇总!$B$2:$AH$2673,22,0)&gt;15,15,IF(VLOOKUP($C63,工时汇总!$B$2:$AH$2673,22,0)&gt;10,10,IF(VLOOKUP($C63,工时汇总!$B$2:$AH$2673,22,0)&gt;=8,5,IF(VLOOKUP($C63,工时汇总!$B$2:$AH$2673,22,0)&lt;8,0))))</f>
        <v>10</v>
      </c>
      <c r="Y63" s="24">
        <f ca="1">IF(VLOOKUP($C63,工时汇总!$B$2:$AH$2673,23,0)&gt;15,15,IF(VLOOKUP($C63,工时汇总!$B$2:$AH$2673,23,0)&gt;10,10,IF(VLOOKUP($C63,工时汇总!$B$2:$AH$2673,23,0)&gt;=8,5,IF(VLOOKUP($C63,工时汇总!$B$2:$AH$2673,23,0)&lt;8,0))))</f>
        <v>10</v>
      </c>
      <c r="Z63" s="24">
        <f ca="1">IF(VLOOKUP($C63,工时汇总!$B$2:$AH$2673,24,0)&gt;15,15,IF(VLOOKUP($C63,工时汇总!$B$2:$AH$2673,24,0)&gt;10,10,IF(VLOOKUP($C63,工时汇总!$B$2:$AH$2673,24,0)&gt;=8,5,IF(VLOOKUP($C63,工时汇总!$B$2:$AH$2673,24,0)&lt;8,0))))</f>
        <v>0</v>
      </c>
      <c r="AA63" s="24">
        <f ca="1">IF(VLOOKUP($C63,工时汇总!$B$2:$AH$2673,25,0)&gt;15,15,IF(VLOOKUP($C63,工时汇总!$B$2:$AH$2673,25,0)&gt;10,10,IF(VLOOKUP($C63,工时汇总!$B$2:$AH$2673,25,0)&gt;=8,5,IF(VLOOKUP($C63,工时汇总!$B$2:$AH$2673,25,0)&lt;8,0))))</f>
        <v>10</v>
      </c>
      <c r="AB63" s="24">
        <f ca="1">IF(VLOOKUP($C63,工时汇总!$B$2:$AH$2673,26,0)&gt;15,15,IF(VLOOKUP($C63,工时汇总!$B$2:$AH$2673,26,0)&gt;10,10,IF(VLOOKUP($C63,工时汇总!$B$2:$AH$2673,26,0)&gt;=8,5,IF(VLOOKUP($C63,工时汇总!$B$2:$AH$2673,26,0)&lt;8,0))))</f>
        <v>10</v>
      </c>
      <c r="AC63" s="24">
        <f ca="1">IF(VLOOKUP($C63,工时汇总!$B$2:$AH$2673,27,0)&gt;15,15,IF(VLOOKUP($C63,工时汇总!$B$2:$AH$2673,27,0)&gt;10,10,IF(VLOOKUP($C63,工时汇总!$B$2:$AH$2673,27,0)&gt;=8,5,IF(VLOOKUP($C63,工时汇总!$B$2:$AH$2673,27,0)&lt;8,0))))</f>
        <v>10</v>
      </c>
      <c r="AD63" s="24">
        <f ca="1">IF(VLOOKUP($C63,工时汇总!$B$2:$AH$2673,28,0)&gt;15,15,IF(VLOOKUP($C63,工时汇总!$B$2:$AH$2673,28,0)&gt;10,10,IF(VLOOKUP($C63,工时汇总!$B$2:$AH$2673,28,0)&gt;=8,5,IF(VLOOKUP($C63,工时汇总!$B$2:$AH$2673,28,0)&lt;8,0))))</f>
        <v>10</v>
      </c>
      <c r="AE63" s="24">
        <f ca="1">IF(VLOOKUP($C63,工时汇总!$B$2:$AH$2673,29,0)&gt;15,15,IF(VLOOKUP($C63,工时汇总!$B$2:$AH$2673,29,0)&gt;10,10,IF(VLOOKUP($C63,工时汇总!$B$2:$AH$2673,29,0)&gt;=8,5,IF(VLOOKUP($C63,工时汇总!$B$2:$AH$2673,29,0)&lt;8,0))))</f>
        <v>10</v>
      </c>
      <c r="AF63" s="24">
        <f ca="1">IF(VLOOKUP($C63,工时汇总!$B$2:$AH$2673,30,0)&gt;15,15,IF(VLOOKUP($C63,工时汇总!$B$2:$AH$2673,30,0)&gt;10,10,IF(VLOOKUP($C63,工时汇总!$B$2:$AH$2673,30,0)&gt;=8,5,IF(VLOOKUP($C63,工时汇总!$B$2:$AH$2673,30,0)&lt;8,0))))</f>
        <v>5</v>
      </c>
      <c r="AG63" s="24">
        <f ca="1">IF(VLOOKUP($C63,工时汇总!$B$2:$AH$2673,31,0)&gt;15,15,IF(VLOOKUP($C63,工时汇总!$B$2:$AH$2673,31,0)&gt;10,10,IF(VLOOKUP($C63,工时汇总!$B$2:$AH$2673,31,0)&gt;=8,5,IF(VLOOKUP($C63,工时汇总!$B$2:$AH$2673,31,0)&lt;8,0))))</f>
        <v>5</v>
      </c>
      <c r="AH63" s="24">
        <f ca="1">IF(VLOOKUP($C63,工时汇总!$B$2:$AH$2673,32,0)&gt;15,15,IF(VLOOKUP($C63,工时汇总!$B$2:$AH$2673,32,0)&gt;10,10,IF(VLOOKUP($C63,工时汇总!$B$2:$AH$2673,32,0)&gt;=8,5,IF(VLOOKUP($C63,工时汇总!$B$2:$AH$2673,32,0)&lt;8,0))))</f>
        <v>5</v>
      </c>
      <c r="AI63" s="24">
        <f ca="1">IF(VLOOKUP($C63,工时汇总!$B$2:$AH$2673,33,0)&gt;15,15,IF(VLOOKUP($C63,工时汇总!$B$2:$AH$2673,33,0)&gt;10,10,IF(VLOOKUP($C63,工时汇总!$B$2:$AH$2673,33,0)&gt;=8,5,IF(VLOOKUP($C63,工时汇总!$B$2:$AH$2673,33,0)&lt;8,0))))</f>
        <v>5</v>
      </c>
    </row>
    <row r="64" spans="1:35" ht="19.5" customHeight="1" x14ac:dyDescent="0.3">
      <c r="A64" s="22" t="s">
        <v>405</v>
      </c>
      <c r="B64" s="127" t="s">
        <v>663</v>
      </c>
      <c r="C64" s="52" t="s">
        <v>612</v>
      </c>
      <c r="D64" s="23">
        <f t="shared" ca="1" si="5"/>
        <v>215</v>
      </c>
      <c r="E64" s="24">
        <f ca="1">IF(VLOOKUP($C64,工时汇总!$B$2:$AH$2673,3,0)&gt;15,15,IF(VLOOKUP($C64,工时汇总!$B$2:$AH$2673,3,0)&gt;10,10,IF(VLOOKUP($C64,工时汇总!$B$2:$AH$2673,3,0)&gt;=8,5,IF(VLOOKUP($C64,工时汇总!$B$2:$AH$2673,3,0)&lt;8,0))))</f>
        <v>0</v>
      </c>
      <c r="F64" s="24">
        <f ca="1">IF(VLOOKUP($C64,工时汇总!$B$2:$AH$2673,4,0)&gt;15,15,IF(VLOOKUP($C64,工时汇总!$B$2:$AH$2673,4,0)&gt;10,10,IF(VLOOKUP($C64,工时汇总!$B$2:$AH$2673,4,0)&gt;=8,5,IF(VLOOKUP($C64,工时汇总!$B$2:$AH$2673,4,0)&lt;8,0))))</f>
        <v>10</v>
      </c>
      <c r="G64" s="24">
        <f ca="1">IF(VLOOKUP($C64,工时汇总!$B$2:$AH$2673,5,0)&gt;15,15,IF(VLOOKUP($C64,工时汇总!$B$2:$AH$2673,5,0)&gt;10,10,IF(VLOOKUP($C64,工时汇总!$B$2:$AH$2673,5,0)&gt;=8,5,IF(VLOOKUP($C64,工时汇总!$B$2:$AH$2673,5,0)&lt;8,0))))</f>
        <v>10</v>
      </c>
      <c r="H64" s="24">
        <f ca="1">IF(VLOOKUP($C64,工时汇总!$B$2:$AH$2673,6,0)&gt;15,15,IF(VLOOKUP($C64,工时汇总!$B$2:$AH$2673,6,0)&gt;10,10,IF(VLOOKUP($C64,工时汇总!$B$2:$AH$2673,6,0)&gt;=8,5,IF(VLOOKUP($C64,工时汇总!$B$2:$AH$2673,6,0)&lt;8,0))))</f>
        <v>10</v>
      </c>
      <c r="I64" s="24">
        <f ca="1">IF(VLOOKUP($C64,工时汇总!$B$2:$AH$2673,7,0)&gt;15,15,IF(VLOOKUP($C64,工时汇总!$B$2:$AH$2673,7,0)&gt;10,10,IF(VLOOKUP($C64,工时汇总!$B$2:$AH$2673,7,0)&gt;=8,5,IF(VLOOKUP($C64,工时汇总!$B$2:$AH$2673,7,0)&lt;8,0))))</f>
        <v>10</v>
      </c>
      <c r="J64" s="24">
        <f ca="1">IF(VLOOKUP($C64,工时汇总!$B$2:$AH$2673,8,0)&gt;15,15,IF(VLOOKUP($C64,工时汇总!$B$2:$AH$2673,8,0)&gt;10,10,IF(VLOOKUP($C64,工时汇总!$B$2:$AH$2673,8,0)&gt;=8,5,IF(VLOOKUP($C64,工时汇总!$B$2:$AH$2673,8,0)&lt;8,0))))</f>
        <v>10</v>
      </c>
      <c r="K64" s="24">
        <f ca="1">IF(VLOOKUP($C64,工时汇总!$B$2:$AH$2673,9,0)&gt;15,15,IF(VLOOKUP($C64,工时汇总!$B$2:$AH$2673,9,0)&gt;10,10,IF(VLOOKUP($C64,工时汇总!$B$2:$AH$2673,9,0)&gt;=8,5,IF(VLOOKUP($C64,工时汇总!$B$2:$AH$2673,9,0)&lt;8,0))))</f>
        <v>10</v>
      </c>
      <c r="L64" s="24">
        <f ca="1">IF(VLOOKUP($C64,工时汇总!$B$2:$AH$2673,10,0)&gt;15,15,IF(VLOOKUP($C64,工时汇总!$B$2:$AH$2673,10,0)&gt;10,10,IF(VLOOKUP($C64,工时汇总!$B$2:$AH$2673,10,0)&gt;=8,5,IF(VLOOKUP($C64,工时汇总!$B$2:$AH$2673,10,0)&lt;8,0))))</f>
        <v>10</v>
      </c>
      <c r="M64" s="24">
        <f ca="1">IF(VLOOKUP($C64,工时汇总!$B$2:$AH$2673,11,0)&gt;15,15,IF(VLOOKUP($C64,工时汇总!$B$2:$AH$2673,11,0)&gt;10,10,IF(VLOOKUP($C64,工时汇总!$B$2:$AH$2673,11,0)&gt;=8,5,IF(VLOOKUP($C64,工时汇总!$B$2:$AH$2673,11,0)&lt;8,0))))</f>
        <v>0</v>
      </c>
      <c r="N64" s="24">
        <f ca="1">IF(VLOOKUP($C64,工时汇总!$B$2:$AH$2673,12,0)&gt;15,15,IF(VLOOKUP($C64,工时汇总!$B$2:$AH$2673,12,0)&gt;10,10,IF(VLOOKUP($C64,工时汇总!$B$2:$AH$2673,12,0)&gt;=8,5,IF(VLOOKUP($C64,工时汇总!$B$2:$AH$2673,12,0)&lt;8,0))))</f>
        <v>0</v>
      </c>
      <c r="O64" s="24">
        <f ca="1">IF(VLOOKUP($C64,工时汇总!$B$2:$AH$2673,13,0)&gt;15,15,IF(VLOOKUP($C64,工时汇总!$B$2:$AH$2673,13,0)&gt;10,10,IF(VLOOKUP($C64,工时汇总!$B$2:$AH$2673,13,0)&gt;=8,5,IF(VLOOKUP($C64,工时汇总!$B$2:$AH$2673,13,0)&lt;8,0))))</f>
        <v>0</v>
      </c>
      <c r="P64" s="24">
        <f ca="1">IF(VLOOKUP($C64,工时汇总!$B$2:$AH$2673,14,0)&gt;15,15,IF(VLOOKUP($C64,工时汇总!$B$2:$AH$2673,14,0)&gt;10,10,IF(VLOOKUP($C64,工时汇总!$B$2:$AH$2673,14,0)&gt;=8,5,IF(VLOOKUP($C64,工时汇总!$B$2:$AH$2673,14,0)&lt;8,0))))</f>
        <v>0</v>
      </c>
      <c r="Q64" s="24">
        <f ca="1">IF(VLOOKUP($C64,工时汇总!$B$2:$AH$2673,15,0)&gt;15,15,IF(VLOOKUP($C64,工时汇总!$B$2:$AH$2673,15,0)&gt;10,10,IF(VLOOKUP($C64,工时汇总!$B$2:$AH$2673,15,0)&gt;=8,5,IF(VLOOKUP($C64,工时汇总!$B$2:$AH$2673,15,0)&lt;8,0))))</f>
        <v>0</v>
      </c>
      <c r="R64" s="24">
        <f ca="1">IF(VLOOKUP($C64,工时汇总!$B$2:$AH$2673,16,0)&gt;15,15,IF(VLOOKUP($C64,工时汇总!$B$2:$AH$2673,16,0)&gt;10,10,IF(VLOOKUP($C64,工时汇总!$B$2:$AH$2673,16,0)&gt;=8,5,IF(VLOOKUP($C64,工时汇总!$B$2:$AH$2673,16,0)&lt;8,0))))</f>
        <v>0</v>
      </c>
      <c r="S64" s="24">
        <f ca="1">IF(VLOOKUP($C64,工时汇总!$B$2:$AH$2673,17,0)&gt;15,15,IF(VLOOKUP($C64,工时汇总!$B$2:$AH$2673,17,0)&gt;10,10,IF(VLOOKUP($C64,工时汇总!$B$2:$AH$2673,17,0)&gt;=8,5,IF(VLOOKUP($C64,工时汇总!$B$2:$AH$2673,17,0)&lt;8,0))))</f>
        <v>5</v>
      </c>
      <c r="T64" s="24">
        <f ca="1">IF(VLOOKUP($C64,工时汇总!$B$2:$AH$2673,18,0)&gt;15,15,IF(VLOOKUP($C64,工时汇总!$B$2:$AH$2673,18,0)&gt;10,10,IF(VLOOKUP($C64,工时汇总!$B$2:$AH$2673,18,0)&gt;=8,5,IF(VLOOKUP($C64,工时汇总!$B$2:$AH$2673,18,0)&lt;8,0))))</f>
        <v>10</v>
      </c>
      <c r="U64" s="24">
        <f ca="1">IF(VLOOKUP($C64,工时汇总!$B$2:$AH$2673,19,0)&gt;15,15,IF(VLOOKUP($C64,工时汇总!$B$2:$AH$2673,19,0)&gt;10,10,IF(VLOOKUP($C64,工时汇总!$B$2:$AH$2673,19,0)&gt;=8,5,IF(VLOOKUP($C64,工时汇总!$B$2:$AH$2673,19,0)&lt;8,0))))</f>
        <v>10</v>
      </c>
      <c r="V64" s="24">
        <f ca="1">IF(VLOOKUP($C64,工时汇总!$B$2:$AH$2673,20,0)&gt;15,15,IF(VLOOKUP($C64,工时汇总!$B$2:$AH$2673,20,0)&gt;10,10,IF(VLOOKUP($C64,工时汇总!$B$2:$AH$2673,20,0)&gt;=8,5,IF(VLOOKUP($C64,工时汇总!$B$2:$AH$2673,20,0)&lt;8,0))))</f>
        <v>10</v>
      </c>
      <c r="W64" s="24">
        <f ca="1">IF(VLOOKUP($C64,工时汇总!$B$2:$AH$2673,21,0)&gt;15,15,IF(VLOOKUP($C64,工时汇总!$B$2:$AH$2673,21,0)&gt;10,10,IF(VLOOKUP($C64,工时汇总!$B$2:$AH$2673,21,0)&gt;=8,5,IF(VLOOKUP($C64,工时汇总!$B$2:$AH$2673,21,0)&lt;8,0))))</f>
        <v>10</v>
      </c>
      <c r="X64" s="24">
        <f ca="1">IF(VLOOKUP($C64,工时汇总!$B$2:$AH$2673,22,0)&gt;15,15,IF(VLOOKUP($C64,工时汇总!$B$2:$AH$2673,22,0)&gt;10,10,IF(VLOOKUP($C64,工时汇总!$B$2:$AH$2673,22,0)&gt;=8,5,IF(VLOOKUP($C64,工时汇总!$B$2:$AH$2673,22,0)&lt;8,0))))</f>
        <v>10</v>
      </c>
      <c r="Y64" s="24">
        <f ca="1">IF(VLOOKUP($C64,工时汇总!$B$2:$AH$2673,23,0)&gt;15,15,IF(VLOOKUP($C64,工时汇总!$B$2:$AH$2673,23,0)&gt;10,10,IF(VLOOKUP($C64,工时汇总!$B$2:$AH$2673,23,0)&gt;=8,5,IF(VLOOKUP($C64,工时汇总!$B$2:$AH$2673,23,0)&lt;8,0))))</f>
        <v>10</v>
      </c>
      <c r="Z64" s="24">
        <f ca="1">IF(VLOOKUP($C64,工时汇总!$B$2:$AH$2673,24,0)&gt;15,15,IF(VLOOKUP($C64,工时汇总!$B$2:$AH$2673,24,0)&gt;10,10,IF(VLOOKUP($C64,工时汇总!$B$2:$AH$2673,24,0)&gt;=8,5,IF(VLOOKUP($C64,工时汇总!$B$2:$AH$2673,24,0)&lt;8,0))))</f>
        <v>10</v>
      </c>
      <c r="AA64" s="24">
        <f ca="1">IF(VLOOKUP($C64,工时汇总!$B$2:$AH$2673,25,0)&gt;15,15,IF(VLOOKUP($C64,工时汇总!$B$2:$AH$2673,25,0)&gt;10,10,IF(VLOOKUP($C64,工时汇总!$B$2:$AH$2673,25,0)&gt;=8,5,IF(VLOOKUP($C64,工时汇总!$B$2:$AH$2673,25,0)&lt;8,0))))</f>
        <v>10</v>
      </c>
      <c r="AB64" s="24">
        <f ca="1">IF(VLOOKUP($C64,工时汇总!$B$2:$AH$2673,26,0)&gt;15,15,IF(VLOOKUP($C64,工时汇总!$B$2:$AH$2673,26,0)&gt;10,10,IF(VLOOKUP($C64,工时汇总!$B$2:$AH$2673,26,0)&gt;=8,5,IF(VLOOKUP($C64,工时汇总!$B$2:$AH$2673,26,0)&lt;8,0))))</f>
        <v>10</v>
      </c>
      <c r="AC64" s="24">
        <f ca="1">IF(VLOOKUP($C64,工时汇总!$B$2:$AH$2673,27,0)&gt;15,15,IF(VLOOKUP($C64,工时汇总!$B$2:$AH$2673,27,0)&gt;10,10,IF(VLOOKUP($C64,工时汇总!$B$2:$AH$2673,27,0)&gt;=8,5,IF(VLOOKUP($C64,工时汇总!$B$2:$AH$2673,27,0)&lt;8,0))))</f>
        <v>10</v>
      </c>
      <c r="AD64" s="24">
        <f ca="1">IF(VLOOKUP($C64,工时汇总!$B$2:$AH$2673,28,0)&gt;15,15,IF(VLOOKUP($C64,工时汇总!$B$2:$AH$2673,28,0)&gt;10,10,IF(VLOOKUP($C64,工时汇总!$B$2:$AH$2673,28,0)&gt;=8,5,IF(VLOOKUP($C64,工时汇总!$B$2:$AH$2673,28,0)&lt;8,0))))</f>
        <v>10</v>
      </c>
      <c r="AE64" s="24">
        <f ca="1">IF(VLOOKUP($C64,工时汇总!$B$2:$AH$2673,29,0)&gt;15,15,IF(VLOOKUP($C64,工时汇总!$B$2:$AH$2673,29,0)&gt;10,10,IF(VLOOKUP($C64,工时汇总!$B$2:$AH$2673,29,0)&gt;=8,5,IF(VLOOKUP($C64,工时汇总!$B$2:$AH$2673,29,0)&lt;8,0))))</f>
        <v>10</v>
      </c>
      <c r="AF64" s="24">
        <f ca="1">IF(VLOOKUP($C64,工时汇总!$B$2:$AH$2673,30,0)&gt;15,15,IF(VLOOKUP($C64,工时汇总!$B$2:$AH$2673,30,0)&gt;10,10,IF(VLOOKUP($C64,工时汇总!$B$2:$AH$2673,30,0)&gt;=8,5,IF(VLOOKUP($C64,工时汇总!$B$2:$AH$2673,30,0)&lt;8,0))))</f>
        <v>5</v>
      </c>
      <c r="AG64" s="24">
        <f ca="1">IF(VLOOKUP($C64,工时汇总!$B$2:$AH$2673,31,0)&gt;15,15,IF(VLOOKUP($C64,工时汇总!$B$2:$AH$2673,31,0)&gt;10,10,IF(VLOOKUP($C64,工时汇总!$B$2:$AH$2673,31,0)&gt;=8,5,IF(VLOOKUP($C64,工时汇总!$B$2:$AH$2673,31,0)&lt;8,0))))</f>
        <v>5</v>
      </c>
      <c r="AH64" s="24">
        <f ca="1">IF(VLOOKUP($C64,工时汇总!$B$2:$AH$2673,32,0)&gt;15,15,IF(VLOOKUP($C64,工时汇总!$B$2:$AH$2673,32,0)&gt;10,10,IF(VLOOKUP($C64,工时汇总!$B$2:$AH$2673,32,0)&gt;=8,5,IF(VLOOKUP($C64,工时汇总!$B$2:$AH$2673,32,0)&lt;8,0))))</f>
        <v>5</v>
      </c>
      <c r="AI64" s="24">
        <f ca="1">IF(VLOOKUP($C64,工时汇总!$B$2:$AH$2673,33,0)&gt;15,15,IF(VLOOKUP($C64,工时汇总!$B$2:$AH$2673,33,0)&gt;10,10,IF(VLOOKUP($C64,工时汇总!$B$2:$AH$2673,33,0)&gt;=8,5,IF(VLOOKUP($C64,工时汇总!$B$2:$AH$2673,33,0)&lt;8,0))))</f>
        <v>5</v>
      </c>
    </row>
    <row r="65" spans="1:35" ht="19.5" customHeight="1" x14ac:dyDescent="0.3">
      <c r="A65" s="22" t="s">
        <v>405</v>
      </c>
      <c r="B65" s="127" t="s">
        <v>318</v>
      </c>
      <c r="C65" s="52" t="s">
        <v>609</v>
      </c>
      <c r="D65" s="23">
        <f t="shared" ref="D65:D66" ca="1" si="12">SUM(E65:AI65)</f>
        <v>170</v>
      </c>
      <c r="E65" s="24">
        <f ca="1">IF(VLOOKUP($C65,工时汇总!$B$2:$AH$2673,3,0)&gt;15,15,IF(VLOOKUP($C65,工时汇总!$B$2:$AH$2673,3,0)&gt;10,10,IF(VLOOKUP($C65,工时汇总!$B$2:$AH$2673,3,0)&gt;=8,5,IF(VLOOKUP($C65,工时汇总!$B$2:$AH$2673,3,0)&lt;8,0))))</f>
        <v>0</v>
      </c>
      <c r="F65" s="24">
        <f ca="1">IF(VLOOKUP($C65,工时汇总!$B$2:$AH$2673,4,0)&gt;15,15,IF(VLOOKUP($C65,工时汇总!$B$2:$AH$2673,4,0)&gt;10,10,IF(VLOOKUP($C65,工时汇总!$B$2:$AH$2673,4,0)&gt;=8,5,IF(VLOOKUP($C65,工时汇总!$B$2:$AH$2673,4,0)&lt;8,0))))</f>
        <v>10</v>
      </c>
      <c r="G65" s="24">
        <f ca="1">IF(VLOOKUP($C65,工时汇总!$B$2:$AH$2673,5,0)&gt;15,15,IF(VLOOKUP($C65,工时汇总!$B$2:$AH$2673,5,0)&gt;10,10,IF(VLOOKUP($C65,工时汇总!$B$2:$AH$2673,5,0)&gt;=8,5,IF(VLOOKUP($C65,工时汇总!$B$2:$AH$2673,5,0)&lt;8,0))))</f>
        <v>0</v>
      </c>
      <c r="H65" s="24">
        <f ca="1">IF(VLOOKUP($C65,工时汇总!$B$2:$AH$2673,6,0)&gt;15,15,IF(VLOOKUP($C65,工时汇总!$B$2:$AH$2673,6,0)&gt;10,10,IF(VLOOKUP($C65,工时汇总!$B$2:$AH$2673,6,0)&gt;=8,5,IF(VLOOKUP($C65,工时汇总!$B$2:$AH$2673,6,0)&lt;8,0))))</f>
        <v>0</v>
      </c>
      <c r="I65" s="24">
        <f ca="1">IF(VLOOKUP($C65,工时汇总!$B$2:$AH$2673,7,0)&gt;15,15,IF(VLOOKUP($C65,工时汇总!$B$2:$AH$2673,7,0)&gt;10,10,IF(VLOOKUP($C65,工时汇总!$B$2:$AH$2673,7,0)&gt;=8,5,IF(VLOOKUP($C65,工时汇总!$B$2:$AH$2673,7,0)&lt;8,0))))</f>
        <v>10</v>
      </c>
      <c r="J65" s="24">
        <f ca="1">IF(VLOOKUP($C65,工时汇总!$B$2:$AH$2673,8,0)&gt;15,15,IF(VLOOKUP($C65,工时汇总!$B$2:$AH$2673,8,0)&gt;10,10,IF(VLOOKUP($C65,工时汇总!$B$2:$AH$2673,8,0)&gt;=8,5,IF(VLOOKUP($C65,工时汇总!$B$2:$AH$2673,8,0)&lt;8,0))))</f>
        <v>10</v>
      </c>
      <c r="K65" s="24">
        <f ca="1">IF(VLOOKUP($C65,工时汇总!$B$2:$AH$2673,9,0)&gt;15,15,IF(VLOOKUP($C65,工时汇总!$B$2:$AH$2673,9,0)&gt;10,10,IF(VLOOKUP($C65,工时汇总!$B$2:$AH$2673,9,0)&gt;=8,5,IF(VLOOKUP($C65,工时汇总!$B$2:$AH$2673,9,0)&lt;8,0))))</f>
        <v>5</v>
      </c>
      <c r="L65" s="24">
        <f ca="1">IF(VLOOKUP($C65,工时汇总!$B$2:$AH$2673,10,0)&gt;15,15,IF(VLOOKUP($C65,工时汇总!$B$2:$AH$2673,10,0)&gt;10,10,IF(VLOOKUP($C65,工时汇总!$B$2:$AH$2673,10,0)&gt;=8,5,IF(VLOOKUP($C65,工时汇总!$B$2:$AH$2673,10,0)&lt;8,0))))</f>
        <v>10</v>
      </c>
      <c r="M65" s="24">
        <f ca="1">IF(VLOOKUP($C65,工时汇总!$B$2:$AH$2673,11,0)&gt;15,15,IF(VLOOKUP($C65,工时汇总!$B$2:$AH$2673,11,0)&gt;10,10,IF(VLOOKUP($C65,工时汇总!$B$2:$AH$2673,11,0)&gt;=8,5,IF(VLOOKUP($C65,工时汇总!$B$2:$AH$2673,11,0)&lt;8,0))))</f>
        <v>10</v>
      </c>
      <c r="N65" s="24">
        <f ca="1">IF(VLOOKUP($C65,工时汇总!$B$2:$AH$2673,12,0)&gt;15,15,IF(VLOOKUP($C65,工时汇总!$B$2:$AH$2673,12,0)&gt;10,10,IF(VLOOKUP($C65,工时汇总!$B$2:$AH$2673,12,0)&gt;=8,5,IF(VLOOKUP($C65,工时汇总!$B$2:$AH$2673,12,0)&lt;8,0))))</f>
        <v>0</v>
      </c>
      <c r="O65" s="24">
        <f ca="1">IF(VLOOKUP($C65,工时汇总!$B$2:$AH$2673,13,0)&gt;15,15,IF(VLOOKUP($C65,工时汇总!$B$2:$AH$2673,13,0)&gt;10,10,IF(VLOOKUP($C65,工时汇总!$B$2:$AH$2673,13,0)&gt;=8,5,IF(VLOOKUP($C65,工时汇总!$B$2:$AH$2673,13,0)&lt;8,0))))</f>
        <v>0</v>
      </c>
      <c r="P65" s="24">
        <f ca="1">IF(VLOOKUP($C65,工时汇总!$B$2:$AH$2673,14,0)&gt;15,15,IF(VLOOKUP($C65,工时汇总!$B$2:$AH$2673,14,0)&gt;10,10,IF(VLOOKUP($C65,工时汇总!$B$2:$AH$2673,14,0)&gt;=8,5,IF(VLOOKUP($C65,工时汇总!$B$2:$AH$2673,14,0)&lt;8,0))))</f>
        <v>0</v>
      </c>
      <c r="Q65" s="24">
        <f ca="1">IF(VLOOKUP($C65,工时汇总!$B$2:$AH$2673,15,0)&gt;15,15,IF(VLOOKUP($C65,工时汇总!$B$2:$AH$2673,15,0)&gt;10,10,IF(VLOOKUP($C65,工时汇总!$B$2:$AH$2673,15,0)&gt;=8,5,IF(VLOOKUP($C65,工时汇总!$B$2:$AH$2673,15,0)&lt;8,0))))</f>
        <v>0</v>
      </c>
      <c r="R65" s="24">
        <f ca="1">IF(VLOOKUP($C65,工时汇总!$B$2:$AH$2673,16,0)&gt;15,15,IF(VLOOKUP($C65,工时汇总!$B$2:$AH$2673,16,0)&gt;10,10,IF(VLOOKUP($C65,工时汇总!$B$2:$AH$2673,16,0)&gt;=8,5,IF(VLOOKUP($C65,工时汇总!$B$2:$AH$2673,16,0)&lt;8,0))))</f>
        <v>0</v>
      </c>
      <c r="S65" s="24">
        <f ca="1">IF(VLOOKUP($C65,工时汇总!$B$2:$AH$2673,17,0)&gt;15,15,IF(VLOOKUP($C65,工时汇总!$B$2:$AH$2673,17,0)&gt;10,10,IF(VLOOKUP($C65,工时汇总!$B$2:$AH$2673,17,0)&gt;=8,5,IF(VLOOKUP($C65,工时汇总!$B$2:$AH$2673,17,0)&lt;8,0))))</f>
        <v>0</v>
      </c>
      <c r="T65" s="24">
        <f ca="1">IF(VLOOKUP($C65,工时汇总!$B$2:$AH$2673,18,0)&gt;15,15,IF(VLOOKUP($C65,工时汇总!$B$2:$AH$2673,18,0)&gt;10,10,IF(VLOOKUP($C65,工时汇总!$B$2:$AH$2673,18,0)&gt;=8,5,IF(VLOOKUP($C65,工时汇总!$B$2:$AH$2673,18,0)&lt;8,0))))</f>
        <v>10</v>
      </c>
      <c r="U65" s="24">
        <f ca="1">IF(VLOOKUP($C65,工时汇总!$B$2:$AH$2673,19,0)&gt;15,15,IF(VLOOKUP($C65,工时汇总!$B$2:$AH$2673,19,0)&gt;10,10,IF(VLOOKUP($C65,工时汇总!$B$2:$AH$2673,19,0)&gt;=8,5,IF(VLOOKUP($C65,工时汇总!$B$2:$AH$2673,19,0)&lt;8,0))))</f>
        <v>10</v>
      </c>
      <c r="V65" s="24">
        <f ca="1">IF(VLOOKUP($C65,工时汇总!$B$2:$AH$2673,20,0)&gt;15,15,IF(VLOOKUP($C65,工时汇总!$B$2:$AH$2673,20,0)&gt;10,10,IF(VLOOKUP($C65,工时汇总!$B$2:$AH$2673,20,0)&gt;=8,5,IF(VLOOKUP($C65,工时汇总!$B$2:$AH$2673,20,0)&lt;8,0))))</f>
        <v>10</v>
      </c>
      <c r="W65" s="24">
        <f ca="1">IF(VLOOKUP($C65,工时汇总!$B$2:$AH$2673,21,0)&gt;15,15,IF(VLOOKUP($C65,工时汇总!$B$2:$AH$2673,21,0)&gt;10,10,IF(VLOOKUP($C65,工时汇总!$B$2:$AH$2673,21,0)&gt;=8,5,IF(VLOOKUP($C65,工时汇总!$B$2:$AH$2673,21,0)&lt;8,0))))</f>
        <v>10</v>
      </c>
      <c r="X65" s="24">
        <f ca="1">IF(VLOOKUP($C65,工时汇总!$B$2:$AH$2673,22,0)&gt;15,15,IF(VLOOKUP($C65,工时汇总!$B$2:$AH$2673,22,0)&gt;10,10,IF(VLOOKUP($C65,工时汇总!$B$2:$AH$2673,22,0)&gt;=8,5,IF(VLOOKUP($C65,工时汇总!$B$2:$AH$2673,22,0)&lt;8,0))))</f>
        <v>5</v>
      </c>
      <c r="Y65" s="24">
        <f ca="1">IF(VLOOKUP($C65,工时汇总!$B$2:$AH$2673,23,0)&gt;15,15,IF(VLOOKUP($C65,工时汇总!$B$2:$AH$2673,23,0)&gt;10,10,IF(VLOOKUP($C65,工时汇总!$B$2:$AH$2673,23,0)&gt;=8,5,IF(VLOOKUP($C65,工时汇总!$B$2:$AH$2673,23,0)&lt;8,0))))</f>
        <v>10</v>
      </c>
      <c r="Z65" s="24">
        <f ca="1">IF(VLOOKUP($C65,工时汇总!$B$2:$AH$2673,24,0)&gt;15,15,IF(VLOOKUP($C65,工时汇总!$B$2:$AH$2673,24,0)&gt;10,10,IF(VLOOKUP($C65,工时汇总!$B$2:$AH$2673,24,0)&gt;=8,5,IF(VLOOKUP($C65,工时汇总!$B$2:$AH$2673,24,0)&lt;8,0))))</f>
        <v>10</v>
      </c>
      <c r="AA65" s="24">
        <f ca="1">IF(VLOOKUP($C65,工时汇总!$B$2:$AH$2673,25,0)&gt;15,15,IF(VLOOKUP($C65,工时汇总!$B$2:$AH$2673,25,0)&gt;10,10,IF(VLOOKUP($C65,工时汇总!$B$2:$AH$2673,25,0)&gt;=8,5,IF(VLOOKUP($C65,工时汇总!$B$2:$AH$2673,25,0)&lt;8,0))))</f>
        <v>10</v>
      </c>
      <c r="AB65" s="24">
        <f ca="1">IF(VLOOKUP($C65,工时汇总!$B$2:$AH$2673,26,0)&gt;15,15,IF(VLOOKUP($C65,工时汇总!$B$2:$AH$2673,26,0)&gt;10,10,IF(VLOOKUP($C65,工时汇总!$B$2:$AH$2673,26,0)&gt;=8,5,IF(VLOOKUP($C65,工时汇总!$B$2:$AH$2673,26,0)&lt;8,0))))</f>
        <v>10</v>
      </c>
      <c r="AC65" s="24">
        <f ca="1">IF(VLOOKUP($C65,工时汇总!$B$2:$AH$2673,27,0)&gt;15,15,IF(VLOOKUP($C65,工时汇总!$B$2:$AH$2673,27,0)&gt;10,10,IF(VLOOKUP($C65,工时汇总!$B$2:$AH$2673,27,0)&gt;=8,5,IF(VLOOKUP($C65,工时汇总!$B$2:$AH$2673,27,0)&lt;8,0))))</f>
        <v>0</v>
      </c>
      <c r="AD65" s="24">
        <f ca="1">IF(VLOOKUP($C65,工时汇总!$B$2:$AH$2673,28,0)&gt;15,15,IF(VLOOKUP($C65,工时汇总!$B$2:$AH$2673,28,0)&gt;10,10,IF(VLOOKUP($C65,工时汇总!$B$2:$AH$2673,28,0)&gt;=8,5,IF(VLOOKUP($C65,工时汇总!$B$2:$AH$2673,28,0)&lt;8,0))))</f>
        <v>10</v>
      </c>
      <c r="AE65" s="24">
        <f ca="1">IF(VLOOKUP($C65,工时汇总!$B$2:$AH$2673,29,0)&gt;15,15,IF(VLOOKUP($C65,工时汇总!$B$2:$AH$2673,29,0)&gt;10,10,IF(VLOOKUP($C65,工时汇总!$B$2:$AH$2673,29,0)&gt;=8,5,IF(VLOOKUP($C65,工时汇总!$B$2:$AH$2673,29,0)&lt;8,0))))</f>
        <v>5</v>
      </c>
      <c r="AF65" s="24">
        <f ca="1">IF(VLOOKUP($C65,工时汇总!$B$2:$AH$2673,30,0)&gt;15,15,IF(VLOOKUP($C65,工时汇总!$B$2:$AH$2673,30,0)&gt;10,10,IF(VLOOKUP($C65,工时汇总!$B$2:$AH$2673,30,0)&gt;=8,5,IF(VLOOKUP($C65,工时汇总!$B$2:$AH$2673,30,0)&lt;8,0))))</f>
        <v>5</v>
      </c>
      <c r="AG65" s="24">
        <f ca="1">IF(VLOOKUP($C65,工时汇总!$B$2:$AH$2673,31,0)&gt;15,15,IF(VLOOKUP($C65,工时汇总!$B$2:$AH$2673,31,0)&gt;10,10,IF(VLOOKUP($C65,工时汇总!$B$2:$AH$2673,31,0)&gt;=8,5,IF(VLOOKUP($C65,工时汇总!$B$2:$AH$2673,31,0)&lt;8,0))))</f>
        <v>0</v>
      </c>
      <c r="AH65" s="24">
        <f ca="1">IF(VLOOKUP($C65,工时汇总!$B$2:$AH$2673,32,0)&gt;15,15,IF(VLOOKUP($C65,工时汇总!$B$2:$AH$2673,32,0)&gt;10,10,IF(VLOOKUP($C65,工时汇总!$B$2:$AH$2673,32,0)&gt;=8,5,IF(VLOOKUP($C65,工时汇总!$B$2:$AH$2673,32,0)&lt;8,0))))</f>
        <v>5</v>
      </c>
      <c r="AI65" s="24">
        <f ca="1">IF(VLOOKUP($C65,工时汇总!$B$2:$AH$2673,33,0)&gt;15,15,IF(VLOOKUP($C65,工时汇总!$B$2:$AH$2673,33,0)&gt;10,10,IF(VLOOKUP($C65,工时汇总!$B$2:$AH$2673,33,0)&gt;=8,5,IF(VLOOKUP($C65,工时汇总!$B$2:$AH$2673,33,0)&lt;8,0))))</f>
        <v>5</v>
      </c>
    </row>
    <row r="66" spans="1:35" ht="19.5" customHeight="1" x14ac:dyDescent="0.3">
      <c r="A66" s="22" t="s">
        <v>405</v>
      </c>
      <c r="B66" s="127" t="s">
        <v>664</v>
      </c>
      <c r="C66" s="52" t="s">
        <v>610</v>
      </c>
      <c r="D66" s="23">
        <f t="shared" ca="1" si="12"/>
        <v>200</v>
      </c>
      <c r="E66" s="24">
        <f ca="1">IF(VLOOKUP($C66,工时汇总!$B$2:$AH$2673,3,0)&gt;15,15,IF(VLOOKUP($C66,工时汇总!$B$2:$AH$2673,3,0)&gt;10,10,IF(VLOOKUP($C66,工时汇总!$B$2:$AH$2673,3,0)&gt;=8,5,IF(VLOOKUP($C66,工时汇总!$B$2:$AH$2673,3,0)&lt;8,0))))</f>
        <v>0</v>
      </c>
      <c r="F66" s="24">
        <f ca="1">IF(VLOOKUP($C66,工时汇总!$B$2:$AH$2673,4,0)&gt;15,15,IF(VLOOKUP($C66,工时汇总!$B$2:$AH$2673,4,0)&gt;10,10,IF(VLOOKUP($C66,工时汇总!$B$2:$AH$2673,4,0)&gt;=8,5,IF(VLOOKUP($C66,工时汇总!$B$2:$AH$2673,4,0)&lt;8,0))))</f>
        <v>5</v>
      </c>
      <c r="G66" s="24">
        <f ca="1">IF(VLOOKUP($C66,工时汇总!$B$2:$AH$2673,5,0)&gt;15,15,IF(VLOOKUP($C66,工时汇总!$B$2:$AH$2673,5,0)&gt;10,10,IF(VLOOKUP($C66,工时汇总!$B$2:$AH$2673,5,0)&gt;=8,5,IF(VLOOKUP($C66,工时汇总!$B$2:$AH$2673,5,0)&lt;8,0))))</f>
        <v>5</v>
      </c>
      <c r="H66" s="24">
        <f ca="1">IF(VLOOKUP($C66,工时汇总!$B$2:$AH$2673,6,0)&gt;15,15,IF(VLOOKUP($C66,工时汇总!$B$2:$AH$2673,6,0)&gt;10,10,IF(VLOOKUP($C66,工时汇总!$B$2:$AH$2673,6,0)&gt;=8,5,IF(VLOOKUP($C66,工时汇总!$B$2:$AH$2673,6,0)&lt;8,0))))</f>
        <v>10</v>
      </c>
      <c r="I66" s="24">
        <f ca="1">IF(VLOOKUP($C66,工时汇总!$B$2:$AH$2673,7,0)&gt;15,15,IF(VLOOKUP($C66,工时汇总!$B$2:$AH$2673,7,0)&gt;10,10,IF(VLOOKUP($C66,工时汇总!$B$2:$AH$2673,7,0)&gt;=8,5,IF(VLOOKUP($C66,工时汇总!$B$2:$AH$2673,7,0)&lt;8,0))))</f>
        <v>10</v>
      </c>
      <c r="J66" s="24">
        <f ca="1">IF(VLOOKUP($C66,工时汇总!$B$2:$AH$2673,8,0)&gt;15,15,IF(VLOOKUP($C66,工时汇总!$B$2:$AH$2673,8,0)&gt;10,10,IF(VLOOKUP($C66,工时汇总!$B$2:$AH$2673,8,0)&gt;=8,5,IF(VLOOKUP($C66,工时汇总!$B$2:$AH$2673,8,0)&lt;8,0))))</f>
        <v>10</v>
      </c>
      <c r="K66" s="24">
        <f ca="1">IF(VLOOKUP($C66,工时汇总!$B$2:$AH$2673,9,0)&gt;15,15,IF(VLOOKUP($C66,工时汇总!$B$2:$AH$2673,9,0)&gt;10,10,IF(VLOOKUP($C66,工时汇总!$B$2:$AH$2673,9,0)&gt;=8,5,IF(VLOOKUP($C66,工时汇总!$B$2:$AH$2673,9,0)&lt;8,0))))</f>
        <v>5</v>
      </c>
      <c r="L66" s="24">
        <f ca="1">IF(VLOOKUP($C66,工时汇总!$B$2:$AH$2673,10,0)&gt;15,15,IF(VLOOKUP($C66,工时汇总!$B$2:$AH$2673,10,0)&gt;10,10,IF(VLOOKUP($C66,工时汇总!$B$2:$AH$2673,10,0)&gt;=8,5,IF(VLOOKUP($C66,工时汇总!$B$2:$AH$2673,10,0)&lt;8,0))))</f>
        <v>10</v>
      </c>
      <c r="M66" s="24">
        <f ca="1">IF(VLOOKUP($C66,工时汇总!$B$2:$AH$2673,11,0)&gt;15,15,IF(VLOOKUP($C66,工时汇总!$B$2:$AH$2673,11,0)&gt;10,10,IF(VLOOKUP($C66,工时汇总!$B$2:$AH$2673,11,0)&gt;=8,5,IF(VLOOKUP($C66,工时汇总!$B$2:$AH$2673,11,0)&lt;8,0))))</f>
        <v>0</v>
      </c>
      <c r="N66" s="24">
        <f ca="1">IF(VLOOKUP($C66,工时汇总!$B$2:$AH$2673,12,0)&gt;15,15,IF(VLOOKUP($C66,工时汇总!$B$2:$AH$2673,12,0)&gt;10,10,IF(VLOOKUP($C66,工时汇总!$B$2:$AH$2673,12,0)&gt;=8,5,IF(VLOOKUP($C66,工时汇总!$B$2:$AH$2673,12,0)&lt;8,0))))</f>
        <v>0</v>
      </c>
      <c r="O66" s="24">
        <f ca="1">IF(VLOOKUP($C66,工时汇总!$B$2:$AH$2673,13,0)&gt;15,15,IF(VLOOKUP($C66,工时汇总!$B$2:$AH$2673,13,0)&gt;10,10,IF(VLOOKUP($C66,工时汇总!$B$2:$AH$2673,13,0)&gt;=8,5,IF(VLOOKUP($C66,工时汇总!$B$2:$AH$2673,13,0)&lt;8,0))))</f>
        <v>0</v>
      </c>
      <c r="P66" s="24">
        <f ca="1">IF(VLOOKUP($C66,工时汇总!$B$2:$AH$2673,14,0)&gt;15,15,IF(VLOOKUP($C66,工时汇总!$B$2:$AH$2673,14,0)&gt;10,10,IF(VLOOKUP($C66,工时汇总!$B$2:$AH$2673,14,0)&gt;=8,5,IF(VLOOKUP($C66,工时汇总!$B$2:$AH$2673,14,0)&lt;8,0))))</f>
        <v>10</v>
      </c>
      <c r="Q66" s="24">
        <f ca="1">IF(VLOOKUP($C66,工时汇总!$B$2:$AH$2673,15,0)&gt;15,15,IF(VLOOKUP($C66,工时汇总!$B$2:$AH$2673,15,0)&gt;10,10,IF(VLOOKUP($C66,工时汇总!$B$2:$AH$2673,15,0)&gt;=8,5,IF(VLOOKUP($C66,工时汇总!$B$2:$AH$2673,15,0)&lt;8,0))))</f>
        <v>10</v>
      </c>
      <c r="R66" s="24">
        <f ca="1">IF(VLOOKUP($C66,工时汇总!$B$2:$AH$2673,16,0)&gt;15,15,IF(VLOOKUP($C66,工时汇总!$B$2:$AH$2673,16,0)&gt;10,10,IF(VLOOKUP($C66,工时汇总!$B$2:$AH$2673,16,0)&gt;=8,5,IF(VLOOKUP($C66,工时汇总!$B$2:$AH$2673,16,0)&lt;8,0))))</f>
        <v>10</v>
      </c>
      <c r="S66" s="24">
        <f ca="1">IF(VLOOKUP($C66,工时汇总!$B$2:$AH$2673,17,0)&gt;15,15,IF(VLOOKUP($C66,工时汇总!$B$2:$AH$2673,17,0)&gt;10,10,IF(VLOOKUP($C66,工时汇总!$B$2:$AH$2673,17,0)&gt;=8,5,IF(VLOOKUP($C66,工时汇总!$B$2:$AH$2673,17,0)&lt;8,0))))</f>
        <v>10</v>
      </c>
      <c r="T66" s="24">
        <f ca="1">IF(VLOOKUP($C66,工时汇总!$B$2:$AH$2673,18,0)&gt;15,15,IF(VLOOKUP($C66,工时汇总!$B$2:$AH$2673,18,0)&gt;10,10,IF(VLOOKUP($C66,工时汇总!$B$2:$AH$2673,18,0)&gt;=8,5,IF(VLOOKUP($C66,工时汇总!$B$2:$AH$2673,18,0)&lt;8,0))))</f>
        <v>10</v>
      </c>
      <c r="U66" s="24">
        <f ca="1">IF(VLOOKUP($C66,工时汇总!$B$2:$AH$2673,19,0)&gt;15,15,IF(VLOOKUP($C66,工时汇总!$B$2:$AH$2673,19,0)&gt;10,10,IF(VLOOKUP($C66,工时汇总!$B$2:$AH$2673,19,0)&gt;=8,5,IF(VLOOKUP($C66,工时汇总!$B$2:$AH$2673,19,0)&lt;8,0))))</f>
        <v>10</v>
      </c>
      <c r="V66" s="24">
        <f ca="1">IF(VLOOKUP($C66,工时汇总!$B$2:$AH$2673,20,0)&gt;15,15,IF(VLOOKUP($C66,工时汇总!$B$2:$AH$2673,20,0)&gt;10,10,IF(VLOOKUP($C66,工时汇总!$B$2:$AH$2673,20,0)&gt;=8,5,IF(VLOOKUP($C66,工时汇总!$B$2:$AH$2673,20,0)&lt;8,0))))</f>
        <v>10</v>
      </c>
      <c r="W66" s="24">
        <f ca="1">IF(VLOOKUP($C66,工时汇总!$B$2:$AH$2673,21,0)&gt;15,15,IF(VLOOKUP($C66,工时汇总!$B$2:$AH$2673,21,0)&gt;10,10,IF(VLOOKUP($C66,工时汇总!$B$2:$AH$2673,21,0)&gt;=8,5,IF(VLOOKUP($C66,工时汇总!$B$2:$AH$2673,21,0)&lt;8,0))))</f>
        <v>5</v>
      </c>
      <c r="X66" s="24">
        <f ca="1">IF(VLOOKUP($C66,工时汇总!$B$2:$AH$2673,22,0)&gt;15,15,IF(VLOOKUP($C66,工时汇总!$B$2:$AH$2673,22,0)&gt;10,10,IF(VLOOKUP($C66,工时汇总!$B$2:$AH$2673,22,0)&gt;=8,5,IF(VLOOKUP($C66,工时汇总!$B$2:$AH$2673,22,0)&lt;8,0))))</f>
        <v>10</v>
      </c>
      <c r="Y66" s="24">
        <f ca="1">IF(VLOOKUP($C66,工时汇总!$B$2:$AH$2673,23,0)&gt;15,15,IF(VLOOKUP($C66,工时汇总!$B$2:$AH$2673,23,0)&gt;10,10,IF(VLOOKUP($C66,工时汇总!$B$2:$AH$2673,23,0)&gt;=8,5,IF(VLOOKUP($C66,工时汇总!$B$2:$AH$2673,23,0)&lt;8,0))))</f>
        <v>10</v>
      </c>
      <c r="Z66" s="24">
        <f ca="1">IF(VLOOKUP($C66,工时汇总!$B$2:$AH$2673,24,0)&gt;15,15,IF(VLOOKUP($C66,工时汇总!$B$2:$AH$2673,24,0)&gt;10,10,IF(VLOOKUP($C66,工时汇总!$B$2:$AH$2673,24,0)&gt;=8,5,IF(VLOOKUP($C66,工时汇总!$B$2:$AH$2673,24,0)&lt;8,0))))</f>
        <v>10</v>
      </c>
      <c r="AA66" s="24">
        <f ca="1">IF(VLOOKUP($C66,工时汇总!$B$2:$AH$2673,25,0)&gt;15,15,IF(VLOOKUP($C66,工时汇总!$B$2:$AH$2673,25,0)&gt;10,10,IF(VLOOKUP($C66,工时汇总!$B$2:$AH$2673,25,0)&gt;=8,5,IF(VLOOKUP($C66,工时汇总!$B$2:$AH$2673,25,0)&lt;8,0))))</f>
        <v>10</v>
      </c>
      <c r="AB66" s="24">
        <f ca="1">IF(VLOOKUP($C66,工时汇总!$B$2:$AH$2673,26,0)&gt;15,15,IF(VLOOKUP($C66,工时汇总!$B$2:$AH$2673,26,0)&gt;10,10,IF(VLOOKUP($C66,工时汇总!$B$2:$AH$2673,26,0)&gt;=8,5,IF(VLOOKUP($C66,工时汇总!$B$2:$AH$2673,26,0)&lt;8,0))))</f>
        <v>10</v>
      </c>
      <c r="AC66" s="24">
        <f ca="1">IF(VLOOKUP($C66,工时汇总!$B$2:$AH$2673,27,0)&gt;15,15,IF(VLOOKUP($C66,工时汇总!$B$2:$AH$2673,27,0)&gt;10,10,IF(VLOOKUP($C66,工时汇总!$B$2:$AH$2673,27,0)&gt;=8,5,IF(VLOOKUP($C66,工时汇总!$B$2:$AH$2673,27,0)&lt;8,0))))</f>
        <v>5</v>
      </c>
      <c r="AD66" s="24">
        <f ca="1">IF(VLOOKUP($C66,工时汇总!$B$2:$AH$2673,28,0)&gt;15,15,IF(VLOOKUP($C66,工时汇总!$B$2:$AH$2673,28,0)&gt;10,10,IF(VLOOKUP($C66,工时汇总!$B$2:$AH$2673,28,0)&gt;=8,5,IF(VLOOKUP($C66,工时汇总!$B$2:$AH$2673,28,0)&lt;8,0))))</f>
        <v>10</v>
      </c>
      <c r="AE66" s="24">
        <f ca="1">IF(VLOOKUP($C66,工时汇总!$B$2:$AH$2673,29,0)&gt;15,15,IF(VLOOKUP($C66,工时汇总!$B$2:$AH$2673,29,0)&gt;10,10,IF(VLOOKUP($C66,工时汇总!$B$2:$AH$2673,29,0)&gt;=8,5,IF(VLOOKUP($C66,工时汇总!$B$2:$AH$2673,29,0)&lt;8,0))))</f>
        <v>0</v>
      </c>
      <c r="AF66" s="24">
        <f ca="1">IF(VLOOKUP($C66,工时汇总!$B$2:$AH$2673,30,0)&gt;15,15,IF(VLOOKUP($C66,工时汇总!$B$2:$AH$2673,30,0)&gt;10,10,IF(VLOOKUP($C66,工时汇总!$B$2:$AH$2673,30,0)&gt;=8,5,IF(VLOOKUP($C66,工时汇总!$B$2:$AH$2673,30,0)&lt;8,0))))</f>
        <v>5</v>
      </c>
      <c r="AG66" s="24">
        <f ca="1">IF(VLOOKUP($C66,工时汇总!$B$2:$AH$2673,31,0)&gt;15,15,IF(VLOOKUP($C66,工时汇总!$B$2:$AH$2673,31,0)&gt;10,10,IF(VLOOKUP($C66,工时汇总!$B$2:$AH$2673,31,0)&gt;=8,5,IF(VLOOKUP($C66,工时汇总!$B$2:$AH$2673,31,0)&lt;8,0))))</f>
        <v>0</v>
      </c>
      <c r="AH66" s="24">
        <f ca="1">IF(VLOOKUP($C66,工时汇总!$B$2:$AH$2673,32,0)&gt;15,15,IF(VLOOKUP($C66,工时汇总!$B$2:$AH$2673,32,0)&gt;10,10,IF(VLOOKUP($C66,工时汇总!$B$2:$AH$2673,32,0)&gt;=8,5,IF(VLOOKUP($C66,工时汇总!$B$2:$AH$2673,32,0)&lt;8,0))))</f>
        <v>0</v>
      </c>
      <c r="AI66" s="24">
        <f ca="1">IF(VLOOKUP($C66,工时汇总!$B$2:$AH$2673,33,0)&gt;15,15,IF(VLOOKUP($C66,工时汇总!$B$2:$AH$2673,33,0)&gt;10,10,IF(VLOOKUP($C66,工时汇总!$B$2:$AH$2673,33,0)&gt;=8,5,IF(VLOOKUP($C66,工时汇总!$B$2:$AH$2673,33,0)&lt;8,0))))</f>
        <v>0</v>
      </c>
    </row>
    <row r="67" spans="1:35" ht="19.5" customHeight="1" x14ac:dyDescent="0.25">
      <c r="A67" s="22" t="s">
        <v>406</v>
      </c>
      <c r="B67" s="127" t="s">
        <v>668</v>
      </c>
      <c r="C67" s="53" t="s">
        <v>667</v>
      </c>
      <c r="D67" s="23">
        <f t="shared" ref="D67:D69" ca="1" si="13">SUM(E67:AI67)</f>
        <v>200</v>
      </c>
      <c r="E67" s="24">
        <f ca="1">IF(VLOOKUP($C67,工时汇总!$B$2:$AH$2673,3,0)&gt;15,15,IF(VLOOKUP($C67,工时汇总!$B$2:$AH$2673,3,0)&gt;10,10,IF(VLOOKUP($C67,工时汇总!$B$2:$AH$2673,3,0)&gt;=8,5,IF(VLOOKUP($C67,工时汇总!$B$2:$AH$2673,3,0)&lt;8,0))))</f>
        <v>0</v>
      </c>
      <c r="F67" s="24">
        <f ca="1">IF(VLOOKUP($C67,工时汇总!$B$2:$AH$2673,4,0)&gt;15,15,IF(VLOOKUP($C67,工时汇总!$B$2:$AH$2673,4,0)&gt;10,10,IF(VLOOKUP($C67,工时汇总!$B$2:$AH$2673,4,0)&gt;=8,5,IF(VLOOKUP($C67,工时汇总!$B$2:$AH$2673,4,0)&lt;8,0))))</f>
        <v>0</v>
      </c>
      <c r="G67" s="24">
        <f ca="1">IF(VLOOKUP($C67,工时汇总!$B$2:$AH$2673,5,0)&gt;15,15,IF(VLOOKUP($C67,工时汇总!$B$2:$AH$2673,5,0)&gt;10,10,IF(VLOOKUP($C67,工时汇总!$B$2:$AH$2673,5,0)&gt;=8,5,IF(VLOOKUP($C67,工时汇总!$B$2:$AH$2673,5,0)&lt;8,0))))</f>
        <v>0</v>
      </c>
      <c r="H67" s="24">
        <f ca="1">IF(VLOOKUP($C67,工时汇总!$B$2:$AH$2673,6,0)&gt;15,15,IF(VLOOKUP($C67,工时汇总!$B$2:$AH$2673,6,0)&gt;10,10,IF(VLOOKUP($C67,工时汇总!$B$2:$AH$2673,6,0)&gt;=8,5,IF(VLOOKUP($C67,工时汇总!$B$2:$AH$2673,6,0)&lt;8,0))))</f>
        <v>0</v>
      </c>
      <c r="I67" s="24">
        <f ca="1">IF(VLOOKUP($C67,工时汇总!$B$2:$AH$2673,7,0)&gt;15,15,IF(VLOOKUP($C67,工时汇总!$B$2:$AH$2673,7,0)&gt;10,10,IF(VLOOKUP($C67,工时汇总!$B$2:$AH$2673,7,0)&gt;=8,5,IF(VLOOKUP($C67,工时汇总!$B$2:$AH$2673,7,0)&lt;8,0))))</f>
        <v>0</v>
      </c>
      <c r="J67" s="24">
        <f ca="1">IF(VLOOKUP($C67,工时汇总!$B$2:$AH$2673,8,0)&gt;15,15,IF(VLOOKUP($C67,工时汇总!$B$2:$AH$2673,8,0)&gt;10,10,IF(VLOOKUP($C67,工时汇总!$B$2:$AH$2673,8,0)&gt;=8,5,IF(VLOOKUP($C67,工时汇总!$B$2:$AH$2673,8,0)&lt;8,0))))</f>
        <v>0</v>
      </c>
      <c r="K67" s="24">
        <f ca="1">IF(VLOOKUP($C67,工时汇总!$B$2:$AH$2673,9,0)&gt;15,15,IF(VLOOKUP($C67,工时汇总!$B$2:$AH$2673,9,0)&gt;10,10,IF(VLOOKUP($C67,工时汇总!$B$2:$AH$2673,9,0)&gt;=8,5,IF(VLOOKUP($C67,工时汇总!$B$2:$AH$2673,9,0)&lt;8,0))))</f>
        <v>0</v>
      </c>
      <c r="L67" s="24">
        <f ca="1">IF(VLOOKUP($C67,工时汇总!$B$2:$AH$2673,10,0)&gt;15,15,IF(VLOOKUP($C67,工时汇总!$B$2:$AH$2673,10,0)&gt;10,10,IF(VLOOKUP($C67,工时汇总!$B$2:$AH$2673,10,0)&gt;=8,5,IF(VLOOKUP($C67,工时汇总!$B$2:$AH$2673,10,0)&lt;8,0))))</f>
        <v>5</v>
      </c>
      <c r="M67" s="24">
        <f ca="1">IF(VLOOKUP($C67,工时汇总!$B$2:$AH$2673,11,0)&gt;15,15,IF(VLOOKUP($C67,工时汇总!$B$2:$AH$2673,11,0)&gt;10,10,IF(VLOOKUP($C67,工时汇总!$B$2:$AH$2673,11,0)&gt;=8,5,IF(VLOOKUP($C67,工时汇总!$B$2:$AH$2673,11,0)&lt;8,0))))</f>
        <v>10</v>
      </c>
      <c r="N67" s="24">
        <f ca="1">IF(VLOOKUP($C67,工时汇总!$B$2:$AH$2673,12,0)&gt;15,15,IF(VLOOKUP($C67,工时汇总!$B$2:$AH$2673,12,0)&gt;10,10,IF(VLOOKUP($C67,工时汇总!$B$2:$AH$2673,12,0)&gt;=8,5,IF(VLOOKUP($C67,工时汇总!$B$2:$AH$2673,12,0)&lt;8,0))))</f>
        <v>10</v>
      </c>
      <c r="O67" s="24">
        <f ca="1">IF(VLOOKUP($C67,工时汇总!$B$2:$AH$2673,13,0)&gt;15,15,IF(VLOOKUP($C67,工时汇总!$B$2:$AH$2673,13,0)&gt;10,10,IF(VLOOKUP($C67,工时汇总!$B$2:$AH$2673,13,0)&gt;=8,5,IF(VLOOKUP($C67,工时汇总!$B$2:$AH$2673,13,0)&lt;8,0))))</f>
        <v>10</v>
      </c>
      <c r="P67" s="24">
        <f ca="1">IF(VLOOKUP($C67,工时汇总!$B$2:$AH$2673,14,0)&gt;15,15,IF(VLOOKUP($C67,工时汇总!$B$2:$AH$2673,14,0)&gt;10,10,IF(VLOOKUP($C67,工时汇总!$B$2:$AH$2673,14,0)&gt;=8,5,IF(VLOOKUP($C67,工时汇总!$B$2:$AH$2673,14,0)&lt;8,0))))</f>
        <v>10</v>
      </c>
      <c r="Q67" s="24">
        <f ca="1">IF(VLOOKUP($C67,工时汇总!$B$2:$AH$2673,15,0)&gt;15,15,IF(VLOOKUP($C67,工时汇总!$B$2:$AH$2673,15,0)&gt;10,10,IF(VLOOKUP($C67,工时汇总!$B$2:$AH$2673,15,0)&gt;=8,5,IF(VLOOKUP($C67,工时汇总!$B$2:$AH$2673,15,0)&lt;8,0))))</f>
        <v>10</v>
      </c>
      <c r="R67" s="24">
        <f ca="1">IF(VLOOKUP($C67,工时汇总!$B$2:$AH$2673,16,0)&gt;15,15,IF(VLOOKUP($C67,工时汇总!$B$2:$AH$2673,16,0)&gt;10,10,IF(VLOOKUP($C67,工时汇总!$B$2:$AH$2673,16,0)&gt;=8,5,IF(VLOOKUP($C67,工时汇总!$B$2:$AH$2673,16,0)&lt;8,0))))</f>
        <v>5</v>
      </c>
      <c r="S67" s="24">
        <f ca="1">IF(VLOOKUP($C67,工时汇总!$B$2:$AH$2673,17,0)&gt;15,15,IF(VLOOKUP($C67,工时汇总!$B$2:$AH$2673,17,0)&gt;10,10,IF(VLOOKUP($C67,工时汇总!$B$2:$AH$2673,17,0)&gt;=8,5,IF(VLOOKUP($C67,工时汇总!$B$2:$AH$2673,17,0)&lt;8,0))))</f>
        <v>10</v>
      </c>
      <c r="T67" s="24">
        <f ca="1">IF(VLOOKUP($C67,工时汇总!$B$2:$AH$2673,18,0)&gt;15,15,IF(VLOOKUP($C67,工时汇总!$B$2:$AH$2673,18,0)&gt;10,10,IF(VLOOKUP($C67,工时汇总!$B$2:$AH$2673,18,0)&gt;=8,5,IF(VLOOKUP($C67,工时汇总!$B$2:$AH$2673,18,0)&lt;8,0))))</f>
        <v>10</v>
      </c>
      <c r="U67" s="24">
        <f ca="1">IF(VLOOKUP($C67,工时汇总!$B$2:$AH$2673,19,0)&gt;15,15,IF(VLOOKUP($C67,工时汇总!$B$2:$AH$2673,19,0)&gt;10,10,IF(VLOOKUP($C67,工时汇总!$B$2:$AH$2673,19,0)&gt;=8,5,IF(VLOOKUP($C67,工时汇总!$B$2:$AH$2673,19,0)&lt;8,0))))</f>
        <v>10</v>
      </c>
      <c r="V67" s="24">
        <f ca="1">IF(VLOOKUP($C67,工时汇总!$B$2:$AH$2673,20,0)&gt;15,15,IF(VLOOKUP($C67,工时汇总!$B$2:$AH$2673,20,0)&gt;10,10,IF(VLOOKUP($C67,工时汇总!$B$2:$AH$2673,20,0)&gt;=8,5,IF(VLOOKUP($C67,工时汇总!$B$2:$AH$2673,20,0)&lt;8,0))))</f>
        <v>10</v>
      </c>
      <c r="W67" s="24">
        <f ca="1">IF(VLOOKUP($C67,工时汇总!$B$2:$AH$2673,21,0)&gt;15,15,IF(VLOOKUP($C67,工时汇总!$B$2:$AH$2673,21,0)&gt;10,10,IF(VLOOKUP($C67,工时汇总!$B$2:$AH$2673,21,0)&gt;=8,5,IF(VLOOKUP($C67,工时汇总!$B$2:$AH$2673,21,0)&lt;8,0))))</f>
        <v>10</v>
      </c>
      <c r="X67" s="24">
        <f ca="1">IF(VLOOKUP($C67,工时汇总!$B$2:$AH$2673,22,0)&gt;15,15,IF(VLOOKUP($C67,工时汇总!$B$2:$AH$2673,22,0)&gt;10,10,IF(VLOOKUP($C67,工时汇总!$B$2:$AH$2673,22,0)&gt;=8,5,IF(VLOOKUP($C67,工时汇总!$B$2:$AH$2673,22,0)&lt;8,0))))</f>
        <v>5</v>
      </c>
      <c r="Y67" s="24">
        <f ca="1">IF(VLOOKUP($C67,工时汇总!$B$2:$AH$2673,23,0)&gt;15,15,IF(VLOOKUP($C67,工时汇总!$B$2:$AH$2673,23,0)&gt;10,10,IF(VLOOKUP($C67,工时汇总!$B$2:$AH$2673,23,0)&gt;=8,5,IF(VLOOKUP($C67,工时汇总!$B$2:$AH$2673,23,0)&lt;8,0))))</f>
        <v>5</v>
      </c>
      <c r="Z67" s="24">
        <f ca="1">IF(VLOOKUP($C67,工时汇总!$B$2:$AH$2673,24,0)&gt;15,15,IF(VLOOKUP($C67,工时汇总!$B$2:$AH$2673,24,0)&gt;10,10,IF(VLOOKUP($C67,工时汇总!$B$2:$AH$2673,24,0)&gt;=8,5,IF(VLOOKUP($C67,工时汇总!$B$2:$AH$2673,24,0)&lt;8,0))))</f>
        <v>5</v>
      </c>
      <c r="AA67" s="24">
        <f ca="1">IF(VLOOKUP($C67,工时汇总!$B$2:$AH$2673,25,0)&gt;15,15,IF(VLOOKUP($C67,工时汇总!$B$2:$AH$2673,25,0)&gt;10,10,IF(VLOOKUP($C67,工时汇总!$B$2:$AH$2673,25,0)&gt;=8,5,IF(VLOOKUP($C67,工时汇总!$B$2:$AH$2673,25,0)&lt;8,0))))</f>
        <v>5</v>
      </c>
      <c r="AB67" s="24">
        <f ca="1">IF(VLOOKUP($C67,工时汇总!$B$2:$AH$2673,26,0)&gt;15,15,IF(VLOOKUP($C67,工时汇总!$B$2:$AH$2673,26,0)&gt;10,10,IF(VLOOKUP($C67,工时汇总!$B$2:$AH$2673,26,0)&gt;=8,5,IF(VLOOKUP($C67,工时汇总!$B$2:$AH$2673,26,0)&lt;8,0))))</f>
        <v>10</v>
      </c>
      <c r="AC67" s="24">
        <f ca="1">IF(VLOOKUP($C67,工时汇总!$B$2:$AH$2673,27,0)&gt;15,15,IF(VLOOKUP($C67,工时汇总!$B$2:$AH$2673,27,0)&gt;10,10,IF(VLOOKUP($C67,工时汇总!$B$2:$AH$2673,27,0)&gt;=8,5,IF(VLOOKUP($C67,工时汇总!$B$2:$AH$2673,27,0)&lt;8,0))))</f>
        <v>10</v>
      </c>
      <c r="AD67" s="24">
        <f ca="1">IF(VLOOKUP($C67,工时汇总!$B$2:$AH$2673,28,0)&gt;15,15,IF(VLOOKUP($C67,工时汇总!$B$2:$AH$2673,28,0)&gt;10,10,IF(VLOOKUP($C67,工时汇总!$B$2:$AH$2673,28,0)&gt;=8,5,IF(VLOOKUP($C67,工时汇总!$B$2:$AH$2673,28,0)&lt;8,0))))</f>
        <v>10</v>
      </c>
      <c r="AE67" s="24">
        <f ca="1">IF(VLOOKUP($C67,工时汇总!$B$2:$AH$2673,29,0)&gt;15,15,IF(VLOOKUP($C67,工时汇总!$B$2:$AH$2673,29,0)&gt;10,10,IF(VLOOKUP($C67,工时汇总!$B$2:$AH$2673,29,0)&gt;=8,5,IF(VLOOKUP($C67,工时汇总!$B$2:$AH$2673,29,0)&lt;8,0))))</f>
        <v>10</v>
      </c>
      <c r="AF67" s="24">
        <f ca="1">IF(VLOOKUP($C67,工时汇总!$B$2:$AH$2673,30,0)&gt;15,15,IF(VLOOKUP($C67,工时汇总!$B$2:$AH$2673,30,0)&gt;10,10,IF(VLOOKUP($C67,工时汇总!$B$2:$AH$2673,30,0)&gt;=8,5,IF(VLOOKUP($C67,工时汇总!$B$2:$AH$2673,30,0)&lt;8,0))))</f>
        <v>5</v>
      </c>
      <c r="AG67" s="24">
        <f ca="1">IF(VLOOKUP($C67,工时汇总!$B$2:$AH$2673,31,0)&gt;15,15,IF(VLOOKUP($C67,工时汇总!$B$2:$AH$2673,31,0)&gt;10,10,IF(VLOOKUP($C67,工时汇总!$B$2:$AH$2673,31,0)&gt;=8,5,IF(VLOOKUP($C67,工时汇总!$B$2:$AH$2673,31,0)&lt;8,0))))</f>
        <v>5</v>
      </c>
      <c r="AH67" s="24">
        <f ca="1">IF(VLOOKUP($C67,工时汇总!$B$2:$AH$2673,32,0)&gt;15,15,IF(VLOOKUP($C67,工时汇总!$B$2:$AH$2673,32,0)&gt;10,10,IF(VLOOKUP($C67,工时汇总!$B$2:$AH$2673,32,0)&gt;=8,5,IF(VLOOKUP($C67,工时汇总!$B$2:$AH$2673,32,0)&lt;8,0))))</f>
        <v>10</v>
      </c>
      <c r="AI67" s="24">
        <f ca="1">IF(VLOOKUP($C67,工时汇总!$B$2:$AH$2673,33,0)&gt;15,15,IF(VLOOKUP($C67,工时汇总!$B$2:$AH$2673,33,0)&gt;10,10,IF(VLOOKUP($C67,工时汇总!$B$2:$AH$2673,33,0)&gt;=8,5,IF(VLOOKUP($C67,工时汇总!$B$2:$AH$2673,33,0)&lt;8,0))))</f>
        <v>10</v>
      </c>
    </row>
    <row r="68" spans="1:35" ht="19.5" customHeight="1" x14ac:dyDescent="0.25">
      <c r="A68" s="22" t="s">
        <v>406</v>
      </c>
      <c r="B68" s="127" t="s">
        <v>322</v>
      </c>
      <c r="C68" s="53" t="s">
        <v>669</v>
      </c>
      <c r="D68" s="23">
        <f t="shared" ca="1" si="13"/>
        <v>0</v>
      </c>
      <c r="E68" s="24">
        <f ca="1">IF(VLOOKUP($C68,工时汇总!$B$2:$AH$2673,3,0)&gt;15,15,IF(VLOOKUP($C68,工时汇总!$B$2:$AH$2673,3,0)&gt;10,10,IF(VLOOKUP($C68,工时汇总!$B$2:$AH$2673,3,0)&gt;=8,5,IF(VLOOKUP($C68,工时汇总!$B$2:$AH$2673,3,0)&lt;8,0))))</f>
        <v>0</v>
      </c>
      <c r="F68" s="24">
        <f ca="1">IF(VLOOKUP($C68,工时汇总!$B$2:$AH$2673,4,0)&gt;15,15,IF(VLOOKUP($C68,工时汇总!$B$2:$AH$2673,4,0)&gt;10,10,IF(VLOOKUP($C68,工时汇总!$B$2:$AH$2673,4,0)&gt;=8,5,IF(VLOOKUP($C68,工时汇总!$B$2:$AH$2673,4,0)&lt;8,0))))</f>
        <v>0</v>
      </c>
      <c r="G68" s="24">
        <f ca="1">IF(VLOOKUP($C68,工时汇总!$B$2:$AH$2673,5,0)&gt;15,15,IF(VLOOKUP($C68,工时汇总!$B$2:$AH$2673,5,0)&gt;10,10,IF(VLOOKUP($C68,工时汇总!$B$2:$AH$2673,5,0)&gt;=8,5,IF(VLOOKUP($C68,工时汇总!$B$2:$AH$2673,5,0)&lt;8,0))))</f>
        <v>0</v>
      </c>
      <c r="H68" s="24">
        <f ca="1">IF(VLOOKUP($C68,工时汇总!$B$2:$AH$2673,6,0)&gt;15,15,IF(VLOOKUP($C68,工时汇总!$B$2:$AH$2673,6,0)&gt;10,10,IF(VLOOKUP($C68,工时汇总!$B$2:$AH$2673,6,0)&gt;=8,5,IF(VLOOKUP($C68,工时汇总!$B$2:$AH$2673,6,0)&lt;8,0))))</f>
        <v>0</v>
      </c>
      <c r="I68" s="24">
        <f ca="1">IF(VLOOKUP($C68,工时汇总!$B$2:$AH$2673,7,0)&gt;15,15,IF(VLOOKUP($C68,工时汇总!$B$2:$AH$2673,7,0)&gt;10,10,IF(VLOOKUP($C68,工时汇总!$B$2:$AH$2673,7,0)&gt;=8,5,IF(VLOOKUP($C68,工时汇总!$B$2:$AH$2673,7,0)&lt;8,0))))</f>
        <v>0</v>
      </c>
      <c r="J68" s="24">
        <f ca="1">IF(VLOOKUP($C68,工时汇总!$B$2:$AH$2673,8,0)&gt;15,15,IF(VLOOKUP($C68,工时汇总!$B$2:$AH$2673,8,0)&gt;10,10,IF(VLOOKUP($C68,工时汇总!$B$2:$AH$2673,8,0)&gt;=8,5,IF(VLOOKUP($C68,工时汇总!$B$2:$AH$2673,8,0)&lt;8,0))))</f>
        <v>0</v>
      </c>
      <c r="K68" s="24">
        <f ca="1">IF(VLOOKUP($C68,工时汇总!$B$2:$AH$2673,9,0)&gt;15,15,IF(VLOOKUP($C68,工时汇总!$B$2:$AH$2673,9,0)&gt;10,10,IF(VLOOKUP($C68,工时汇总!$B$2:$AH$2673,9,0)&gt;=8,5,IF(VLOOKUP($C68,工时汇总!$B$2:$AH$2673,9,0)&lt;8,0))))</f>
        <v>0</v>
      </c>
      <c r="L68" s="24">
        <f ca="1">IF(VLOOKUP($C68,工时汇总!$B$2:$AH$2673,10,0)&gt;15,15,IF(VLOOKUP($C68,工时汇总!$B$2:$AH$2673,10,0)&gt;10,10,IF(VLOOKUP($C68,工时汇总!$B$2:$AH$2673,10,0)&gt;=8,5,IF(VLOOKUP($C68,工时汇总!$B$2:$AH$2673,10,0)&lt;8,0))))</f>
        <v>0</v>
      </c>
      <c r="M68" s="24">
        <f ca="1">IF(VLOOKUP($C68,工时汇总!$B$2:$AH$2673,11,0)&gt;15,15,IF(VLOOKUP($C68,工时汇总!$B$2:$AH$2673,11,0)&gt;10,10,IF(VLOOKUP($C68,工时汇总!$B$2:$AH$2673,11,0)&gt;=8,5,IF(VLOOKUP($C68,工时汇总!$B$2:$AH$2673,11,0)&lt;8,0))))</f>
        <v>0</v>
      </c>
      <c r="N68" s="24">
        <f ca="1">IF(VLOOKUP($C68,工时汇总!$B$2:$AH$2673,12,0)&gt;15,15,IF(VLOOKUP($C68,工时汇总!$B$2:$AH$2673,12,0)&gt;10,10,IF(VLOOKUP($C68,工时汇总!$B$2:$AH$2673,12,0)&gt;=8,5,IF(VLOOKUP($C68,工时汇总!$B$2:$AH$2673,12,0)&lt;8,0))))</f>
        <v>0</v>
      </c>
      <c r="O68" s="24">
        <f ca="1">IF(VLOOKUP($C68,工时汇总!$B$2:$AH$2673,13,0)&gt;15,15,IF(VLOOKUP($C68,工时汇总!$B$2:$AH$2673,13,0)&gt;10,10,IF(VLOOKUP($C68,工时汇总!$B$2:$AH$2673,13,0)&gt;=8,5,IF(VLOOKUP($C68,工时汇总!$B$2:$AH$2673,13,0)&lt;8,0))))</f>
        <v>0</v>
      </c>
      <c r="P68" s="24">
        <f ca="1">IF(VLOOKUP($C68,工时汇总!$B$2:$AH$2673,14,0)&gt;15,15,IF(VLOOKUP($C68,工时汇总!$B$2:$AH$2673,14,0)&gt;10,10,IF(VLOOKUP($C68,工时汇总!$B$2:$AH$2673,14,0)&gt;=8,5,IF(VLOOKUP($C68,工时汇总!$B$2:$AH$2673,14,0)&lt;8,0))))</f>
        <v>0</v>
      </c>
      <c r="Q68" s="24">
        <f ca="1">IF(VLOOKUP($C68,工时汇总!$B$2:$AH$2673,15,0)&gt;15,15,IF(VLOOKUP($C68,工时汇总!$B$2:$AH$2673,15,0)&gt;10,10,IF(VLOOKUP($C68,工时汇总!$B$2:$AH$2673,15,0)&gt;=8,5,IF(VLOOKUP($C68,工时汇总!$B$2:$AH$2673,15,0)&lt;8,0))))</f>
        <v>0</v>
      </c>
      <c r="R68" s="24">
        <f ca="1">IF(VLOOKUP($C68,工时汇总!$B$2:$AH$2673,16,0)&gt;15,15,IF(VLOOKUP($C68,工时汇总!$B$2:$AH$2673,16,0)&gt;10,10,IF(VLOOKUP($C68,工时汇总!$B$2:$AH$2673,16,0)&gt;=8,5,IF(VLOOKUP($C68,工时汇总!$B$2:$AH$2673,16,0)&lt;8,0))))</f>
        <v>0</v>
      </c>
      <c r="S68" s="24">
        <f ca="1">IF(VLOOKUP($C68,工时汇总!$B$2:$AH$2673,17,0)&gt;15,15,IF(VLOOKUP($C68,工时汇总!$B$2:$AH$2673,17,0)&gt;10,10,IF(VLOOKUP($C68,工时汇总!$B$2:$AH$2673,17,0)&gt;=8,5,IF(VLOOKUP($C68,工时汇总!$B$2:$AH$2673,17,0)&lt;8,0))))</f>
        <v>0</v>
      </c>
      <c r="T68" s="24">
        <f ca="1">IF(VLOOKUP($C68,工时汇总!$B$2:$AH$2673,18,0)&gt;15,15,IF(VLOOKUP($C68,工时汇总!$B$2:$AH$2673,18,0)&gt;10,10,IF(VLOOKUP($C68,工时汇总!$B$2:$AH$2673,18,0)&gt;=8,5,IF(VLOOKUP($C68,工时汇总!$B$2:$AH$2673,18,0)&lt;8,0))))</f>
        <v>0</v>
      </c>
      <c r="U68" s="24">
        <f ca="1">IF(VLOOKUP($C68,工时汇总!$B$2:$AH$2673,19,0)&gt;15,15,IF(VLOOKUP($C68,工时汇总!$B$2:$AH$2673,19,0)&gt;10,10,IF(VLOOKUP($C68,工时汇总!$B$2:$AH$2673,19,0)&gt;=8,5,IF(VLOOKUP($C68,工时汇总!$B$2:$AH$2673,19,0)&lt;8,0))))</f>
        <v>0</v>
      </c>
      <c r="V68" s="24">
        <f ca="1">IF(VLOOKUP($C68,工时汇总!$B$2:$AH$2673,20,0)&gt;15,15,IF(VLOOKUP($C68,工时汇总!$B$2:$AH$2673,20,0)&gt;10,10,IF(VLOOKUP($C68,工时汇总!$B$2:$AH$2673,20,0)&gt;=8,5,IF(VLOOKUP($C68,工时汇总!$B$2:$AH$2673,20,0)&lt;8,0))))</f>
        <v>0</v>
      </c>
      <c r="W68" s="24">
        <f ca="1">IF(VLOOKUP($C68,工时汇总!$B$2:$AH$2673,21,0)&gt;15,15,IF(VLOOKUP($C68,工时汇总!$B$2:$AH$2673,21,0)&gt;10,10,IF(VLOOKUP($C68,工时汇总!$B$2:$AH$2673,21,0)&gt;=8,5,IF(VLOOKUP($C68,工时汇总!$B$2:$AH$2673,21,0)&lt;8,0))))</f>
        <v>0</v>
      </c>
      <c r="X68" s="24">
        <f ca="1">IF(VLOOKUP($C68,工时汇总!$B$2:$AH$2673,22,0)&gt;15,15,IF(VLOOKUP($C68,工时汇总!$B$2:$AH$2673,22,0)&gt;10,10,IF(VLOOKUP($C68,工时汇总!$B$2:$AH$2673,22,0)&gt;=8,5,IF(VLOOKUP($C68,工时汇总!$B$2:$AH$2673,22,0)&lt;8,0))))</f>
        <v>0</v>
      </c>
      <c r="Y68" s="24">
        <f ca="1">IF(VLOOKUP($C68,工时汇总!$B$2:$AH$2673,23,0)&gt;15,15,IF(VLOOKUP($C68,工时汇总!$B$2:$AH$2673,23,0)&gt;10,10,IF(VLOOKUP($C68,工时汇总!$B$2:$AH$2673,23,0)&gt;=8,5,IF(VLOOKUP($C68,工时汇总!$B$2:$AH$2673,23,0)&lt;8,0))))</f>
        <v>0</v>
      </c>
      <c r="Z68" s="24">
        <f ca="1">IF(VLOOKUP($C68,工时汇总!$B$2:$AH$2673,24,0)&gt;15,15,IF(VLOOKUP($C68,工时汇总!$B$2:$AH$2673,24,0)&gt;10,10,IF(VLOOKUP($C68,工时汇总!$B$2:$AH$2673,24,0)&gt;=8,5,IF(VLOOKUP($C68,工时汇总!$B$2:$AH$2673,24,0)&lt;8,0))))</f>
        <v>0</v>
      </c>
      <c r="AA68" s="24">
        <f ca="1">IF(VLOOKUP($C68,工时汇总!$B$2:$AH$2673,25,0)&gt;15,15,IF(VLOOKUP($C68,工时汇总!$B$2:$AH$2673,25,0)&gt;10,10,IF(VLOOKUP($C68,工时汇总!$B$2:$AH$2673,25,0)&gt;=8,5,IF(VLOOKUP($C68,工时汇总!$B$2:$AH$2673,25,0)&lt;8,0))))</f>
        <v>0</v>
      </c>
      <c r="AB68" s="24">
        <f ca="1">IF(VLOOKUP($C68,工时汇总!$B$2:$AH$2673,26,0)&gt;15,15,IF(VLOOKUP($C68,工时汇总!$B$2:$AH$2673,26,0)&gt;10,10,IF(VLOOKUP($C68,工时汇总!$B$2:$AH$2673,26,0)&gt;=8,5,IF(VLOOKUP($C68,工时汇总!$B$2:$AH$2673,26,0)&lt;8,0))))</f>
        <v>0</v>
      </c>
      <c r="AC68" s="24">
        <f ca="1">IF(VLOOKUP($C68,工时汇总!$B$2:$AH$2673,27,0)&gt;15,15,IF(VLOOKUP($C68,工时汇总!$B$2:$AH$2673,27,0)&gt;10,10,IF(VLOOKUP($C68,工时汇总!$B$2:$AH$2673,27,0)&gt;=8,5,IF(VLOOKUP($C68,工时汇总!$B$2:$AH$2673,27,0)&lt;8,0))))</f>
        <v>0</v>
      </c>
      <c r="AD68" s="24">
        <f ca="1">IF(VLOOKUP($C68,工时汇总!$B$2:$AH$2673,28,0)&gt;15,15,IF(VLOOKUP($C68,工时汇总!$B$2:$AH$2673,28,0)&gt;10,10,IF(VLOOKUP($C68,工时汇总!$B$2:$AH$2673,28,0)&gt;=8,5,IF(VLOOKUP($C68,工时汇总!$B$2:$AH$2673,28,0)&lt;8,0))))</f>
        <v>0</v>
      </c>
      <c r="AE68" s="24">
        <f ca="1">IF(VLOOKUP($C68,工时汇总!$B$2:$AH$2673,29,0)&gt;15,15,IF(VLOOKUP($C68,工时汇总!$B$2:$AH$2673,29,0)&gt;10,10,IF(VLOOKUP($C68,工时汇总!$B$2:$AH$2673,29,0)&gt;=8,5,IF(VLOOKUP($C68,工时汇总!$B$2:$AH$2673,29,0)&lt;8,0))))</f>
        <v>0</v>
      </c>
      <c r="AF68" s="24">
        <f ca="1">IF(VLOOKUP($C68,工时汇总!$B$2:$AH$2673,30,0)&gt;15,15,IF(VLOOKUP($C68,工时汇总!$B$2:$AH$2673,30,0)&gt;10,10,IF(VLOOKUP($C68,工时汇总!$B$2:$AH$2673,30,0)&gt;=8,5,IF(VLOOKUP($C68,工时汇总!$B$2:$AH$2673,30,0)&lt;8,0))))</f>
        <v>0</v>
      </c>
      <c r="AG68" s="24">
        <f ca="1">IF(VLOOKUP($C68,工时汇总!$B$2:$AH$2673,31,0)&gt;15,15,IF(VLOOKUP($C68,工时汇总!$B$2:$AH$2673,31,0)&gt;10,10,IF(VLOOKUP($C68,工时汇总!$B$2:$AH$2673,31,0)&gt;=8,5,IF(VLOOKUP($C68,工时汇总!$B$2:$AH$2673,31,0)&lt;8,0))))</f>
        <v>0</v>
      </c>
      <c r="AH68" s="24">
        <f ca="1">IF(VLOOKUP($C68,工时汇总!$B$2:$AH$2673,32,0)&gt;15,15,IF(VLOOKUP($C68,工时汇总!$B$2:$AH$2673,32,0)&gt;10,10,IF(VLOOKUP($C68,工时汇总!$B$2:$AH$2673,32,0)&gt;=8,5,IF(VLOOKUP($C68,工时汇总!$B$2:$AH$2673,32,0)&lt;8,0))))</f>
        <v>0</v>
      </c>
      <c r="AI68" s="24">
        <f ca="1">IF(VLOOKUP($C68,工时汇总!$B$2:$AH$2673,33,0)&gt;15,15,IF(VLOOKUP($C68,工时汇总!$B$2:$AH$2673,33,0)&gt;10,10,IF(VLOOKUP($C68,工时汇总!$B$2:$AH$2673,33,0)&gt;=8,5,IF(VLOOKUP($C68,工时汇总!$B$2:$AH$2673,33,0)&lt;8,0))))</f>
        <v>0</v>
      </c>
    </row>
    <row r="69" spans="1:35" ht="19.5" customHeight="1" x14ac:dyDescent="0.25">
      <c r="A69" s="22" t="s">
        <v>406</v>
      </c>
      <c r="B69" s="127" t="s">
        <v>323</v>
      </c>
      <c r="C69" s="53" t="s">
        <v>320</v>
      </c>
      <c r="D69" s="23">
        <f t="shared" ca="1" si="13"/>
        <v>235</v>
      </c>
      <c r="E69" s="24">
        <f ca="1">IF(VLOOKUP($C69,工时汇总!$B$2:$AH$2673,3,0)&gt;15,15,IF(VLOOKUP($C69,工时汇总!$B$2:$AH$2673,3,0)&gt;10,10,IF(VLOOKUP($C69,工时汇总!$B$2:$AH$2673,3,0)&gt;=8,5,IF(VLOOKUP($C69,工时汇总!$B$2:$AH$2673,3,0)&lt;8,0))))</f>
        <v>0</v>
      </c>
      <c r="F69" s="24">
        <f ca="1">IF(VLOOKUP($C69,工时汇总!$B$2:$AH$2673,4,0)&gt;15,15,IF(VLOOKUP($C69,工时汇总!$B$2:$AH$2673,4,0)&gt;10,10,IF(VLOOKUP($C69,工时汇总!$B$2:$AH$2673,4,0)&gt;=8,5,IF(VLOOKUP($C69,工时汇总!$B$2:$AH$2673,4,0)&lt;8,0))))</f>
        <v>0</v>
      </c>
      <c r="G69" s="24">
        <f ca="1">IF(VLOOKUP($C69,工时汇总!$B$2:$AH$2673,5,0)&gt;15,15,IF(VLOOKUP($C69,工时汇总!$B$2:$AH$2673,5,0)&gt;10,10,IF(VLOOKUP($C69,工时汇总!$B$2:$AH$2673,5,0)&gt;=8,5,IF(VLOOKUP($C69,工时汇总!$B$2:$AH$2673,5,0)&lt;8,0))))</f>
        <v>10</v>
      </c>
      <c r="H69" s="24">
        <f ca="1">IF(VLOOKUP($C69,工时汇总!$B$2:$AH$2673,6,0)&gt;15,15,IF(VLOOKUP($C69,工时汇总!$B$2:$AH$2673,6,0)&gt;10,10,IF(VLOOKUP($C69,工时汇总!$B$2:$AH$2673,6,0)&gt;=8,5,IF(VLOOKUP($C69,工时汇总!$B$2:$AH$2673,6,0)&lt;8,0))))</f>
        <v>5</v>
      </c>
      <c r="I69" s="24">
        <f ca="1">IF(VLOOKUP($C69,工时汇总!$B$2:$AH$2673,7,0)&gt;15,15,IF(VLOOKUP($C69,工时汇总!$B$2:$AH$2673,7,0)&gt;10,10,IF(VLOOKUP($C69,工时汇总!$B$2:$AH$2673,7,0)&gt;=8,5,IF(VLOOKUP($C69,工时汇总!$B$2:$AH$2673,7,0)&lt;8,0))))</f>
        <v>5</v>
      </c>
      <c r="J69" s="24">
        <f ca="1">IF(VLOOKUP($C69,工时汇总!$B$2:$AH$2673,8,0)&gt;15,15,IF(VLOOKUP($C69,工时汇总!$B$2:$AH$2673,8,0)&gt;10,10,IF(VLOOKUP($C69,工时汇总!$B$2:$AH$2673,8,0)&gt;=8,5,IF(VLOOKUP($C69,工时汇总!$B$2:$AH$2673,8,0)&lt;8,0))))</f>
        <v>10</v>
      </c>
      <c r="K69" s="24">
        <f ca="1">IF(VLOOKUP($C69,工时汇总!$B$2:$AH$2673,9,0)&gt;15,15,IF(VLOOKUP($C69,工时汇总!$B$2:$AH$2673,9,0)&gt;10,10,IF(VLOOKUP($C69,工时汇总!$B$2:$AH$2673,9,0)&gt;=8,5,IF(VLOOKUP($C69,工时汇总!$B$2:$AH$2673,9,0)&lt;8,0))))</f>
        <v>5</v>
      </c>
      <c r="L69" s="24">
        <f ca="1">IF(VLOOKUP($C69,工时汇总!$B$2:$AH$2673,10,0)&gt;15,15,IF(VLOOKUP($C69,工时汇总!$B$2:$AH$2673,10,0)&gt;10,10,IF(VLOOKUP($C69,工时汇总!$B$2:$AH$2673,10,0)&gt;=8,5,IF(VLOOKUP($C69,工时汇总!$B$2:$AH$2673,10,0)&lt;8,0))))</f>
        <v>10</v>
      </c>
      <c r="M69" s="24">
        <f ca="1">IF(VLOOKUP($C69,工时汇总!$B$2:$AH$2673,11,0)&gt;15,15,IF(VLOOKUP($C69,工时汇总!$B$2:$AH$2673,11,0)&gt;10,10,IF(VLOOKUP($C69,工时汇总!$B$2:$AH$2673,11,0)&gt;=8,5,IF(VLOOKUP($C69,工时汇总!$B$2:$AH$2673,11,0)&lt;8,0))))</f>
        <v>10</v>
      </c>
      <c r="N69" s="24">
        <f ca="1">IF(VLOOKUP($C69,工时汇总!$B$2:$AH$2673,12,0)&gt;15,15,IF(VLOOKUP($C69,工时汇总!$B$2:$AH$2673,12,0)&gt;10,10,IF(VLOOKUP($C69,工时汇总!$B$2:$AH$2673,12,0)&gt;=8,5,IF(VLOOKUP($C69,工时汇总!$B$2:$AH$2673,12,0)&lt;8,0))))</f>
        <v>10</v>
      </c>
      <c r="O69" s="24">
        <f ca="1">IF(VLOOKUP($C69,工时汇总!$B$2:$AH$2673,13,0)&gt;15,15,IF(VLOOKUP($C69,工时汇总!$B$2:$AH$2673,13,0)&gt;10,10,IF(VLOOKUP($C69,工时汇总!$B$2:$AH$2673,13,0)&gt;=8,5,IF(VLOOKUP($C69,工时汇总!$B$2:$AH$2673,13,0)&lt;8,0))))</f>
        <v>10</v>
      </c>
      <c r="P69" s="24">
        <f ca="1">IF(VLOOKUP($C69,工时汇总!$B$2:$AH$2673,14,0)&gt;15,15,IF(VLOOKUP($C69,工时汇总!$B$2:$AH$2673,14,0)&gt;10,10,IF(VLOOKUP($C69,工时汇总!$B$2:$AH$2673,14,0)&gt;=8,5,IF(VLOOKUP($C69,工时汇总!$B$2:$AH$2673,14,0)&lt;8,0))))</f>
        <v>10</v>
      </c>
      <c r="Q69" s="24">
        <f ca="1">IF(VLOOKUP($C69,工时汇总!$B$2:$AH$2673,15,0)&gt;15,15,IF(VLOOKUP($C69,工时汇总!$B$2:$AH$2673,15,0)&gt;10,10,IF(VLOOKUP($C69,工时汇总!$B$2:$AH$2673,15,0)&gt;=8,5,IF(VLOOKUP($C69,工时汇总!$B$2:$AH$2673,15,0)&lt;8,0))))</f>
        <v>10</v>
      </c>
      <c r="R69" s="24">
        <f ca="1">IF(VLOOKUP($C69,工时汇总!$B$2:$AH$2673,16,0)&gt;15,15,IF(VLOOKUP($C69,工时汇总!$B$2:$AH$2673,16,0)&gt;10,10,IF(VLOOKUP($C69,工时汇总!$B$2:$AH$2673,16,0)&gt;=8,5,IF(VLOOKUP($C69,工时汇总!$B$2:$AH$2673,16,0)&lt;8,0))))</f>
        <v>5</v>
      </c>
      <c r="S69" s="24">
        <f ca="1">IF(VLOOKUP($C69,工时汇总!$B$2:$AH$2673,17,0)&gt;15,15,IF(VLOOKUP($C69,工时汇总!$B$2:$AH$2673,17,0)&gt;10,10,IF(VLOOKUP($C69,工时汇总!$B$2:$AH$2673,17,0)&gt;=8,5,IF(VLOOKUP($C69,工时汇总!$B$2:$AH$2673,17,0)&lt;8,0))))</f>
        <v>10</v>
      </c>
      <c r="T69" s="24">
        <f ca="1">IF(VLOOKUP($C69,工时汇总!$B$2:$AH$2673,18,0)&gt;15,15,IF(VLOOKUP($C69,工时汇总!$B$2:$AH$2673,18,0)&gt;10,10,IF(VLOOKUP($C69,工时汇总!$B$2:$AH$2673,18,0)&gt;=8,5,IF(VLOOKUP($C69,工时汇总!$B$2:$AH$2673,18,0)&lt;8,0))))</f>
        <v>10</v>
      </c>
      <c r="U69" s="24">
        <f ca="1">IF(VLOOKUP($C69,工时汇总!$B$2:$AH$2673,19,0)&gt;15,15,IF(VLOOKUP($C69,工时汇总!$B$2:$AH$2673,19,0)&gt;10,10,IF(VLOOKUP($C69,工时汇总!$B$2:$AH$2673,19,0)&gt;=8,5,IF(VLOOKUP($C69,工时汇总!$B$2:$AH$2673,19,0)&lt;8,0))))</f>
        <v>10</v>
      </c>
      <c r="V69" s="24">
        <f ca="1">IF(VLOOKUP($C69,工时汇总!$B$2:$AH$2673,20,0)&gt;15,15,IF(VLOOKUP($C69,工时汇总!$B$2:$AH$2673,20,0)&gt;10,10,IF(VLOOKUP($C69,工时汇总!$B$2:$AH$2673,20,0)&gt;=8,5,IF(VLOOKUP($C69,工时汇总!$B$2:$AH$2673,20,0)&lt;8,0))))</f>
        <v>10</v>
      </c>
      <c r="W69" s="24">
        <f ca="1">IF(VLOOKUP($C69,工时汇总!$B$2:$AH$2673,21,0)&gt;15,15,IF(VLOOKUP($C69,工时汇总!$B$2:$AH$2673,21,0)&gt;10,10,IF(VLOOKUP($C69,工时汇总!$B$2:$AH$2673,21,0)&gt;=8,5,IF(VLOOKUP($C69,工时汇总!$B$2:$AH$2673,21,0)&lt;8,0))))</f>
        <v>10</v>
      </c>
      <c r="X69" s="24">
        <f ca="1">IF(VLOOKUP($C69,工时汇总!$B$2:$AH$2673,22,0)&gt;15,15,IF(VLOOKUP($C69,工时汇总!$B$2:$AH$2673,22,0)&gt;10,10,IF(VLOOKUP($C69,工时汇总!$B$2:$AH$2673,22,0)&gt;=8,5,IF(VLOOKUP($C69,工时汇总!$B$2:$AH$2673,22,0)&lt;8,0))))</f>
        <v>5</v>
      </c>
      <c r="Y69" s="24">
        <f ca="1">IF(VLOOKUP($C69,工时汇总!$B$2:$AH$2673,23,0)&gt;15,15,IF(VLOOKUP($C69,工时汇总!$B$2:$AH$2673,23,0)&gt;10,10,IF(VLOOKUP($C69,工时汇总!$B$2:$AH$2673,23,0)&gt;=8,5,IF(VLOOKUP($C69,工时汇总!$B$2:$AH$2673,23,0)&lt;8,0))))</f>
        <v>5</v>
      </c>
      <c r="Z69" s="24">
        <f ca="1">IF(VLOOKUP($C69,工时汇总!$B$2:$AH$2673,24,0)&gt;15,15,IF(VLOOKUP($C69,工时汇总!$B$2:$AH$2673,24,0)&gt;10,10,IF(VLOOKUP($C69,工时汇总!$B$2:$AH$2673,24,0)&gt;=8,5,IF(VLOOKUP($C69,工时汇总!$B$2:$AH$2673,24,0)&lt;8,0))))</f>
        <v>5</v>
      </c>
      <c r="AA69" s="24">
        <f ca="1">IF(VLOOKUP($C69,工时汇总!$B$2:$AH$2673,25,0)&gt;15,15,IF(VLOOKUP($C69,工时汇总!$B$2:$AH$2673,25,0)&gt;10,10,IF(VLOOKUP($C69,工时汇总!$B$2:$AH$2673,25,0)&gt;=8,5,IF(VLOOKUP($C69,工时汇总!$B$2:$AH$2673,25,0)&lt;8,0))))</f>
        <v>5</v>
      </c>
      <c r="AB69" s="24">
        <f ca="1">IF(VLOOKUP($C69,工时汇总!$B$2:$AH$2673,26,0)&gt;15,15,IF(VLOOKUP($C69,工时汇总!$B$2:$AH$2673,26,0)&gt;10,10,IF(VLOOKUP($C69,工时汇总!$B$2:$AH$2673,26,0)&gt;=8,5,IF(VLOOKUP($C69,工时汇总!$B$2:$AH$2673,26,0)&lt;8,0))))</f>
        <v>10</v>
      </c>
      <c r="AC69" s="24">
        <f ca="1">IF(VLOOKUP($C69,工时汇总!$B$2:$AH$2673,27,0)&gt;15,15,IF(VLOOKUP($C69,工时汇总!$B$2:$AH$2673,27,0)&gt;10,10,IF(VLOOKUP($C69,工时汇总!$B$2:$AH$2673,27,0)&gt;=8,5,IF(VLOOKUP($C69,工时汇总!$B$2:$AH$2673,27,0)&lt;8,0))))</f>
        <v>10</v>
      </c>
      <c r="AD69" s="24">
        <f ca="1">IF(VLOOKUP($C69,工时汇总!$B$2:$AH$2673,28,0)&gt;15,15,IF(VLOOKUP($C69,工时汇总!$B$2:$AH$2673,28,0)&gt;10,10,IF(VLOOKUP($C69,工时汇总!$B$2:$AH$2673,28,0)&gt;=8,5,IF(VLOOKUP($C69,工时汇总!$B$2:$AH$2673,28,0)&lt;8,0))))</f>
        <v>10</v>
      </c>
      <c r="AE69" s="24">
        <f ca="1">IF(VLOOKUP($C69,工时汇总!$B$2:$AH$2673,29,0)&gt;15,15,IF(VLOOKUP($C69,工时汇总!$B$2:$AH$2673,29,0)&gt;10,10,IF(VLOOKUP($C69,工时汇总!$B$2:$AH$2673,29,0)&gt;=8,5,IF(VLOOKUP($C69,工时汇总!$B$2:$AH$2673,29,0)&lt;8,0))))</f>
        <v>10</v>
      </c>
      <c r="AF69" s="24">
        <f ca="1">IF(VLOOKUP($C69,工时汇总!$B$2:$AH$2673,30,0)&gt;15,15,IF(VLOOKUP($C69,工时汇总!$B$2:$AH$2673,30,0)&gt;10,10,IF(VLOOKUP($C69,工时汇总!$B$2:$AH$2673,30,0)&gt;=8,5,IF(VLOOKUP($C69,工时汇总!$B$2:$AH$2673,30,0)&lt;8,0))))</f>
        <v>10</v>
      </c>
      <c r="AG69" s="24">
        <f ca="1">IF(VLOOKUP($C69,工时汇总!$B$2:$AH$2673,31,0)&gt;15,15,IF(VLOOKUP($C69,工时汇总!$B$2:$AH$2673,31,0)&gt;10,10,IF(VLOOKUP($C69,工时汇总!$B$2:$AH$2673,31,0)&gt;=8,5,IF(VLOOKUP($C69,工时汇总!$B$2:$AH$2673,31,0)&lt;8,0))))</f>
        <v>10</v>
      </c>
      <c r="AH69" s="24">
        <f ca="1">IF(VLOOKUP($C69,工时汇总!$B$2:$AH$2673,32,0)&gt;15,15,IF(VLOOKUP($C69,工时汇总!$B$2:$AH$2673,32,0)&gt;10,10,IF(VLOOKUP($C69,工时汇总!$B$2:$AH$2673,32,0)&gt;=8,5,IF(VLOOKUP($C69,工时汇总!$B$2:$AH$2673,32,0)&lt;8,0))))</f>
        <v>5</v>
      </c>
      <c r="AI69" s="24">
        <f ca="1">IF(VLOOKUP($C69,工时汇总!$B$2:$AH$2673,33,0)&gt;15,15,IF(VLOOKUP($C69,工时汇总!$B$2:$AH$2673,33,0)&gt;10,10,IF(VLOOKUP($C69,工时汇总!$B$2:$AH$2673,33,0)&gt;=8,5,IF(VLOOKUP($C69,工时汇总!$B$2:$AH$2673,33,0)&lt;8,0))))</f>
        <v>0</v>
      </c>
    </row>
    <row r="70" spans="1:35" ht="19.5" customHeight="1" x14ac:dyDescent="0.25">
      <c r="A70" s="22" t="s">
        <v>406</v>
      </c>
      <c r="B70" s="127" t="s">
        <v>731</v>
      </c>
      <c r="C70" s="53" t="s">
        <v>513</v>
      </c>
      <c r="D70" s="23">
        <f t="shared" ref="D70:D71" ca="1" si="14">SUM(E70:AI70)</f>
        <v>0</v>
      </c>
      <c r="E70" s="24">
        <f ca="1">IF(VLOOKUP($C70,工时汇总!$B$2:$AH$2673,3,0)&gt;15,15,IF(VLOOKUP($C70,工时汇总!$B$2:$AH$2673,3,0)&gt;10,10,IF(VLOOKUP($C70,工时汇总!$B$2:$AH$2673,3,0)&gt;=8,5,IF(VLOOKUP($C70,工时汇总!$B$2:$AH$2673,3,0)&lt;8,0))))</f>
        <v>0</v>
      </c>
      <c r="F70" s="24">
        <f ca="1">IF(VLOOKUP($C70,工时汇总!$B$2:$AH$2673,4,0)&gt;15,15,IF(VLOOKUP($C70,工时汇总!$B$2:$AH$2673,4,0)&gt;10,10,IF(VLOOKUP($C70,工时汇总!$B$2:$AH$2673,4,0)&gt;=8,5,IF(VLOOKUP($C70,工时汇总!$B$2:$AH$2673,4,0)&lt;8,0))))</f>
        <v>0</v>
      </c>
      <c r="G70" s="24">
        <f ca="1">IF(VLOOKUP($C70,工时汇总!$B$2:$AH$2673,5,0)&gt;15,15,IF(VLOOKUP($C70,工时汇总!$B$2:$AH$2673,5,0)&gt;10,10,IF(VLOOKUP($C70,工时汇总!$B$2:$AH$2673,5,0)&gt;=8,5,IF(VLOOKUP($C70,工时汇总!$B$2:$AH$2673,5,0)&lt;8,0))))</f>
        <v>0</v>
      </c>
      <c r="H70" s="24">
        <f ca="1">IF(VLOOKUP($C70,工时汇总!$B$2:$AH$2673,6,0)&gt;15,15,IF(VLOOKUP($C70,工时汇总!$B$2:$AH$2673,6,0)&gt;10,10,IF(VLOOKUP($C70,工时汇总!$B$2:$AH$2673,6,0)&gt;=8,5,IF(VLOOKUP($C70,工时汇总!$B$2:$AH$2673,6,0)&lt;8,0))))</f>
        <v>0</v>
      </c>
      <c r="I70" s="24">
        <f ca="1">IF(VLOOKUP($C70,工时汇总!$B$2:$AH$2673,7,0)&gt;15,15,IF(VLOOKUP($C70,工时汇总!$B$2:$AH$2673,7,0)&gt;10,10,IF(VLOOKUP($C70,工时汇总!$B$2:$AH$2673,7,0)&gt;=8,5,IF(VLOOKUP($C70,工时汇总!$B$2:$AH$2673,7,0)&lt;8,0))))</f>
        <v>0</v>
      </c>
      <c r="J70" s="24">
        <f ca="1">IF(VLOOKUP($C70,工时汇总!$B$2:$AH$2673,8,0)&gt;15,15,IF(VLOOKUP($C70,工时汇总!$B$2:$AH$2673,8,0)&gt;10,10,IF(VLOOKUP($C70,工时汇总!$B$2:$AH$2673,8,0)&gt;=8,5,IF(VLOOKUP($C70,工时汇总!$B$2:$AH$2673,8,0)&lt;8,0))))</f>
        <v>0</v>
      </c>
      <c r="K70" s="24">
        <f ca="1">IF(VLOOKUP($C70,工时汇总!$B$2:$AH$2673,9,0)&gt;15,15,IF(VLOOKUP($C70,工时汇总!$B$2:$AH$2673,9,0)&gt;10,10,IF(VLOOKUP($C70,工时汇总!$B$2:$AH$2673,9,0)&gt;=8,5,IF(VLOOKUP($C70,工时汇总!$B$2:$AH$2673,9,0)&lt;8,0))))</f>
        <v>0</v>
      </c>
      <c r="L70" s="24">
        <f ca="1">IF(VLOOKUP($C70,工时汇总!$B$2:$AH$2673,10,0)&gt;15,15,IF(VLOOKUP($C70,工时汇总!$B$2:$AH$2673,10,0)&gt;10,10,IF(VLOOKUP($C70,工时汇总!$B$2:$AH$2673,10,0)&gt;=8,5,IF(VLOOKUP($C70,工时汇总!$B$2:$AH$2673,10,0)&lt;8,0))))</f>
        <v>0</v>
      </c>
      <c r="M70" s="24">
        <f ca="1">IF(VLOOKUP($C70,工时汇总!$B$2:$AH$2673,11,0)&gt;15,15,IF(VLOOKUP($C70,工时汇总!$B$2:$AH$2673,11,0)&gt;10,10,IF(VLOOKUP($C70,工时汇总!$B$2:$AH$2673,11,0)&gt;=8,5,IF(VLOOKUP($C70,工时汇总!$B$2:$AH$2673,11,0)&lt;8,0))))</f>
        <v>0</v>
      </c>
      <c r="N70" s="24">
        <f ca="1">IF(VLOOKUP($C70,工时汇总!$B$2:$AH$2673,12,0)&gt;15,15,IF(VLOOKUP($C70,工时汇总!$B$2:$AH$2673,12,0)&gt;10,10,IF(VLOOKUP($C70,工时汇总!$B$2:$AH$2673,12,0)&gt;=8,5,IF(VLOOKUP($C70,工时汇总!$B$2:$AH$2673,12,0)&lt;8,0))))</f>
        <v>0</v>
      </c>
      <c r="O70" s="24">
        <f ca="1">IF(VLOOKUP($C70,工时汇总!$B$2:$AH$2673,13,0)&gt;15,15,IF(VLOOKUP($C70,工时汇总!$B$2:$AH$2673,13,0)&gt;10,10,IF(VLOOKUP($C70,工时汇总!$B$2:$AH$2673,13,0)&gt;=8,5,IF(VLOOKUP($C70,工时汇总!$B$2:$AH$2673,13,0)&lt;8,0))))</f>
        <v>0</v>
      </c>
      <c r="P70" s="24">
        <f ca="1">IF(VLOOKUP($C70,工时汇总!$B$2:$AH$2673,14,0)&gt;15,15,IF(VLOOKUP($C70,工时汇总!$B$2:$AH$2673,14,0)&gt;10,10,IF(VLOOKUP($C70,工时汇总!$B$2:$AH$2673,14,0)&gt;=8,5,IF(VLOOKUP($C70,工时汇总!$B$2:$AH$2673,14,0)&lt;8,0))))</f>
        <v>0</v>
      </c>
      <c r="Q70" s="24">
        <f ca="1">IF(VLOOKUP($C70,工时汇总!$B$2:$AH$2673,15,0)&gt;15,15,IF(VLOOKUP($C70,工时汇总!$B$2:$AH$2673,15,0)&gt;10,10,IF(VLOOKUP($C70,工时汇总!$B$2:$AH$2673,15,0)&gt;=8,5,IF(VLOOKUP($C70,工时汇总!$B$2:$AH$2673,15,0)&lt;8,0))))</f>
        <v>0</v>
      </c>
      <c r="R70" s="24">
        <f ca="1">IF(VLOOKUP($C70,工时汇总!$B$2:$AH$2673,16,0)&gt;15,15,IF(VLOOKUP($C70,工时汇总!$B$2:$AH$2673,16,0)&gt;10,10,IF(VLOOKUP($C70,工时汇总!$B$2:$AH$2673,16,0)&gt;=8,5,IF(VLOOKUP($C70,工时汇总!$B$2:$AH$2673,16,0)&lt;8,0))))</f>
        <v>0</v>
      </c>
      <c r="S70" s="24">
        <f ca="1">IF(VLOOKUP($C70,工时汇总!$B$2:$AH$2673,17,0)&gt;15,15,IF(VLOOKUP($C70,工时汇总!$B$2:$AH$2673,17,0)&gt;10,10,IF(VLOOKUP($C70,工时汇总!$B$2:$AH$2673,17,0)&gt;=8,5,IF(VLOOKUP($C70,工时汇总!$B$2:$AH$2673,17,0)&lt;8,0))))</f>
        <v>0</v>
      </c>
      <c r="T70" s="24">
        <f ca="1">IF(VLOOKUP($C70,工时汇总!$B$2:$AH$2673,18,0)&gt;15,15,IF(VLOOKUP($C70,工时汇总!$B$2:$AH$2673,18,0)&gt;10,10,IF(VLOOKUP($C70,工时汇总!$B$2:$AH$2673,18,0)&gt;=8,5,IF(VLOOKUP($C70,工时汇总!$B$2:$AH$2673,18,0)&lt;8,0))))</f>
        <v>0</v>
      </c>
      <c r="U70" s="24">
        <f ca="1">IF(VLOOKUP($C70,工时汇总!$B$2:$AH$2673,19,0)&gt;15,15,IF(VLOOKUP($C70,工时汇总!$B$2:$AH$2673,19,0)&gt;10,10,IF(VLOOKUP($C70,工时汇总!$B$2:$AH$2673,19,0)&gt;=8,5,IF(VLOOKUP($C70,工时汇总!$B$2:$AH$2673,19,0)&lt;8,0))))</f>
        <v>0</v>
      </c>
      <c r="V70" s="24">
        <f ca="1">IF(VLOOKUP($C70,工时汇总!$B$2:$AH$2673,20,0)&gt;15,15,IF(VLOOKUP($C70,工时汇总!$B$2:$AH$2673,20,0)&gt;10,10,IF(VLOOKUP($C70,工时汇总!$B$2:$AH$2673,20,0)&gt;=8,5,IF(VLOOKUP($C70,工时汇总!$B$2:$AH$2673,20,0)&lt;8,0))))</f>
        <v>0</v>
      </c>
      <c r="W70" s="24">
        <f ca="1">IF(VLOOKUP($C70,工时汇总!$B$2:$AH$2673,21,0)&gt;15,15,IF(VLOOKUP($C70,工时汇总!$B$2:$AH$2673,21,0)&gt;10,10,IF(VLOOKUP($C70,工时汇总!$B$2:$AH$2673,21,0)&gt;=8,5,IF(VLOOKUP($C70,工时汇总!$B$2:$AH$2673,21,0)&lt;8,0))))</f>
        <v>0</v>
      </c>
      <c r="X70" s="24">
        <f ca="1">IF(VLOOKUP($C70,工时汇总!$B$2:$AH$2673,22,0)&gt;15,15,IF(VLOOKUP($C70,工时汇总!$B$2:$AH$2673,22,0)&gt;10,10,IF(VLOOKUP($C70,工时汇总!$B$2:$AH$2673,22,0)&gt;=8,5,IF(VLOOKUP($C70,工时汇总!$B$2:$AH$2673,22,0)&lt;8,0))))</f>
        <v>0</v>
      </c>
      <c r="Y70" s="24">
        <f ca="1">IF(VLOOKUP($C70,工时汇总!$B$2:$AH$2673,23,0)&gt;15,15,IF(VLOOKUP($C70,工时汇总!$B$2:$AH$2673,23,0)&gt;10,10,IF(VLOOKUP($C70,工时汇总!$B$2:$AH$2673,23,0)&gt;=8,5,IF(VLOOKUP($C70,工时汇总!$B$2:$AH$2673,23,0)&lt;8,0))))</f>
        <v>0</v>
      </c>
      <c r="Z70" s="24">
        <f ca="1">IF(VLOOKUP($C70,工时汇总!$B$2:$AH$2673,24,0)&gt;15,15,IF(VLOOKUP($C70,工时汇总!$B$2:$AH$2673,24,0)&gt;10,10,IF(VLOOKUP($C70,工时汇总!$B$2:$AH$2673,24,0)&gt;=8,5,IF(VLOOKUP($C70,工时汇总!$B$2:$AH$2673,24,0)&lt;8,0))))</f>
        <v>0</v>
      </c>
      <c r="AA70" s="24">
        <f ca="1">IF(VLOOKUP($C70,工时汇总!$B$2:$AH$2673,25,0)&gt;15,15,IF(VLOOKUP($C70,工时汇总!$B$2:$AH$2673,25,0)&gt;10,10,IF(VLOOKUP($C70,工时汇总!$B$2:$AH$2673,25,0)&gt;=8,5,IF(VLOOKUP($C70,工时汇总!$B$2:$AH$2673,25,0)&lt;8,0))))</f>
        <v>0</v>
      </c>
      <c r="AB70" s="24">
        <f ca="1">IF(VLOOKUP($C70,工时汇总!$B$2:$AH$2673,26,0)&gt;15,15,IF(VLOOKUP($C70,工时汇总!$B$2:$AH$2673,26,0)&gt;10,10,IF(VLOOKUP($C70,工时汇总!$B$2:$AH$2673,26,0)&gt;=8,5,IF(VLOOKUP($C70,工时汇总!$B$2:$AH$2673,26,0)&lt;8,0))))</f>
        <v>0</v>
      </c>
      <c r="AC70" s="24">
        <f ca="1">IF(VLOOKUP($C70,工时汇总!$B$2:$AH$2673,27,0)&gt;15,15,IF(VLOOKUP($C70,工时汇总!$B$2:$AH$2673,27,0)&gt;10,10,IF(VLOOKUP($C70,工时汇总!$B$2:$AH$2673,27,0)&gt;=8,5,IF(VLOOKUP($C70,工时汇总!$B$2:$AH$2673,27,0)&lt;8,0))))</f>
        <v>0</v>
      </c>
      <c r="AD70" s="24">
        <f ca="1">IF(VLOOKUP($C70,工时汇总!$B$2:$AH$2673,28,0)&gt;15,15,IF(VLOOKUP($C70,工时汇总!$B$2:$AH$2673,28,0)&gt;10,10,IF(VLOOKUP($C70,工时汇总!$B$2:$AH$2673,28,0)&gt;=8,5,IF(VLOOKUP($C70,工时汇总!$B$2:$AH$2673,28,0)&lt;8,0))))</f>
        <v>0</v>
      </c>
      <c r="AE70" s="24">
        <f ca="1">IF(VLOOKUP($C70,工时汇总!$B$2:$AH$2673,29,0)&gt;15,15,IF(VLOOKUP($C70,工时汇总!$B$2:$AH$2673,29,0)&gt;10,10,IF(VLOOKUP($C70,工时汇总!$B$2:$AH$2673,29,0)&gt;=8,5,IF(VLOOKUP($C70,工时汇总!$B$2:$AH$2673,29,0)&lt;8,0))))</f>
        <v>0</v>
      </c>
      <c r="AF70" s="24">
        <f ca="1">IF(VLOOKUP($C70,工时汇总!$B$2:$AH$2673,30,0)&gt;15,15,IF(VLOOKUP($C70,工时汇总!$B$2:$AH$2673,30,0)&gt;10,10,IF(VLOOKUP($C70,工时汇总!$B$2:$AH$2673,30,0)&gt;=8,5,IF(VLOOKUP($C70,工时汇总!$B$2:$AH$2673,30,0)&lt;8,0))))</f>
        <v>0</v>
      </c>
      <c r="AG70" s="24">
        <f ca="1">IF(VLOOKUP($C70,工时汇总!$B$2:$AH$2673,31,0)&gt;15,15,IF(VLOOKUP($C70,工时汇总!$B$2:$AH$2673,31,0)&gt;10,10,IF(VLOOKUP($C70,工时汇总!$B$2:$AH$2673,31,0)&gt;=8,5,IF(VLOOKUP($C70,工时汇总!$B$2:$AH$2673,31,0)&lt;8,0))))</f>
        <v>0</v>
      </c>
      <c r="AH70" s="24">
        <f ca="1">IF(VLOOKUP($C70,工时汇总!$B$2:$AH$2673,32,0)&gt;15,15,IF(VLOOKUP($C70,工时汇总!$B$2:$AH$2673,32,0)&gt;10,10,IF(VLOOKUP($C70,工时汇总!$B$2:$AH$2673,32,0)&gt;=8,5,IF(VLOOKUP($C70,工时汇总!$B$2:$AH$2673,32,0)&lt;8,0))))</f>
        <v>0</v>
      </c>
      <c r="AI70" s="24">
        <f ca="1">IF(VLOOKUP($C70,工时汇总!$B$2:$AH$2673,33,0)&gt;15,15,IF(VLOOKUP($C70,工时汇总!$B$2:$AH$2673,33,0)&gt;10,10,IF(VLOOKUP($C70,工时汇总!$B$2:$AH$2673,33,0)&gt;=8,5,IF(VLOOKUP($C70,工时汇总!$B$2:$AH$2673,33,0)&lt;8,0))))</f>
        <v>0</v>
      </c>
    </row>
    <row r="71" spans="1:35" ht="19.5" customHeight="1" x14ac:dyDescent="0.25">
      <c r="A71" s="22" t="s">
        <v>406</v>
      </c>
      <c r="B71" s="127" t="s">
        <v>505</v>
      </c>
      <c r="C71" s="53" t="s">
        <v>514</v>
      </c>
      <c r="D71" s="23">
        <f t="shared" ca="1" si="14"/>
        <v>0</v>
      </c>
      <c r="E71" s="24">
        <f ca="1">IF(VLOOKUP($C71,工时汇总!$B$2:$AH$2673,3,0)&gt;15,15,IF(VLOOKUP($C71,工时汇总!$B$2:$AH$2673,3,0)&gt;10,10,IF(VLOOKUP($C71,工时汇总!$B$2:$AH$2673,3,0)&gt;=8,5,IF(VLOOKUP($C71,工时汇总!$B$2:$AH$2673,3,0)&lt;8,0))))</f>
        <v>0</v>
      </c>
      <c r="F71" s="24">
        <f ca="1">IF(VLOOKUP($C71,工时汇总!$B$2:$AH$2673,4,0)&gt;15,15,IF(VLOOKUP($C71,工时汇总!$B$2:$AH$2673,4,0)&gt;10,10,IF(VLOOKUP($C71,工时汇总!$B$2:$AH$2673,4,0)&gt;=8,5,IF(VLOOKUP($C71,工时汇总!$B$2:$AH$2673,4,0)&lt;8,0))))</f>
        <v>0</v>
      </c>
      <c r="G71" s="24">
        <f ca="1">IF(VLOOKUP($C71,工时汇总!$B$2:$AH$2673,5,0)&gt;15,15,IF(VLOOKUP($C71,工时汇总!$B$2:$AH$2673,5,0)&gt;10,10,IF(VLOOKUP($C71,工时汇总!$B$2:$AH$2673,5,0)&gt;=8,5,IF(VLOOKUP($C71,工时汇总!$B$2:$AH$2673,5,0)&lt;8,0))))</f>
        <v>0</v>
      </c>
      <c r="H71" s="24">
        <f ca="1">IF(VLOOKUP($C71,工时汇总!$B$2:$AH$2673,6,0)&gt;15,15,IF(VLOOKUP($C71,工时汇总!$B$2:$AH$2673,6,0)&gt;10,10,IF(VLOOKUP($C71,工时汇总!$B$2:$AH$2673,6,0)&gt;=8,5,IF(VLOOKUP($C71,工时汇总!$B$2:$AH$2673,6,0)&lt;8,0))))</f>
        <v>0</v>
      </c>
      <c r="I71" s="24">
        <f ca="1">IF(VLOOKUP($C71,工时汇总!$B$2:$AH$2673,7,0)&gt;15,15,IF(VLOOKUP($C71,工时汇总!$B$2:$AH$2673,7,0)&gt;10,10,IF(VLOOKUP($C71,工时汇总!$B$2:$AH$2673,7,0)&gt;=8,5,IF(VLOOKUP($C71,工时汇总!$B$2:$AH$2673,7,0)&lt;8,0))))</f>
        <v>0</v>
      </c>
      <c r="J71" s="24">
        <f ca="1">IF(VLOOKUP($C71,工时汇总!$B$2:$AH$2673,8,0)&gt;15,15,IF(VLOOKUP($C71,工时汇总!$B$2:$AH$2673,8,0)&gt;10,10,IF(VLOOKUP($C71,工时汇总!$B$2:$AH$2673,8,0)&gt;=8,5,IF(VLOOKUP($C71,工时汇总!$B$2:$AH$2673,8,0)&lt;8,0))))</f>
        <v>0</v>
      </c>
      <c r="K71" s="24">
        <f ca="1">IF(VLOOKUP($C71,工时汇总!$B$2:$AH$2673,9,0)&gt;15,15,IF(VLOOKUP($C71,工时汇总!$B$2:$AH$2673,9,0)&gt;10,10,IF(VLOOKUP($C71,工时汇总!$B$2:$AH$2673,9,0)&gt;=8,5,IF(VLOOKUP($C71,工时汇总!$B$2:$AH$2673,9,0)&lt;8,0))))</f>
        <v>0</v>
      </c>
      <c r="L71" s="24">
        <f ca="1">IF(VLOOKUP($C71,工时汇总!$B$2:$AH$2673,10,0)&gt;15,15,IF(VLOOKUP($C71,工时汇总!$B$2:$AH$2673,10,0)&gt;10,10,IF(VLOOKUP($C71,工时汇总!$B$2:$AH$2673,10,0)&gt;=8,5,IF(VLOOKUP($C71,工时汇总!$B$2:$AH$2673,10,0)&lt;8,0))))</f>
        <v>0</v>
      </c>
      <c r="M71" s="24">
        <f ca="1">IF(VLOOKUP($C71,工时汇总!$B$2:$AH$2673,11,0)&gt;15,15,IF(VLOOKUP($C71,工时汇总!$B$2:$AH$2673,11,0)&gt;10,10,IF(VLOOKUP($C71,工时汇总!$B$2:$AH$2673,11,0)&gt;=8,5,IF(VLOOKUP($C71,工时汇总!$B$2:$AH$2673,11,0)&lt;8,0))))</f>
        <v>0</v>
      </c>
      <c r="N71" s="24">
        <f ca="1">IF(VLOOKUP($C71,工时汇总!$B$2:$AH$2673,12,0)&gt;15,15,IF(VLOOKUP($C71,工时汇总!$B$2:$AH$2673,12,0)&gt;10,10,IF(VLOOKUP($C71,工时汇总!$B$2:$AH$2673,12,0)&gt;=8,5,IF(VLOOKUP($C71,工时汇总!$B$2:$AH$2673,12,0)&lt;8,0))))</f>
        <v>0</v>
      </c>
      <c r="O71" s="24">
        <f ca="1">IF(VLOOKUP($C71,工时汇总!$B$2:$AH$2673,13,0)&gt;15,15,IF(VLOOKUP($C71,工时汇总!$B$2:$AH$2673,13,0)&gt;10,10,IF(VLOOKUP($C71,工时汇总!$B$2:$AH$2673,13,0)&gt;=8,5,IF(VLOOKUP($C71,工时汇总!$B$2:$AH$2673,13,0)&lt;8,0))))</f>
        <v>0</v>
      </c>
      <c r="P71" s="24">
        <f ca="1">IF(VLOOKUP($C71,工时汇总!$B$2:$AH$2673,14,0)&gt;15,15,IF(VLOOKUP($C71,工时汇总!$B$2:$AH$2673,14,0)&gt;10,10,IF(VLOOKUP($C71,工时汇总!$B$2:$AH$2673,14,0)&gt;=8,5,IF(VLOOKUP($C71,工时汇总!$B$2:$AH$2673,14,0)&lt;8,0))))</f>
        <v>0</v>
      </c>
      <c r="Q71" s="24">
        <f ca="1">IF(VLOOKUP($C71,工时汇总!$B$2:$AH$2673,15,0)&gt;15,15,IF(VLOOKUP($C71,工时汇总!$B$2:$AH$2673,15,0)&gt;10,10,IF(VLOOKUP($C71,工时汇总!$B$2:$AH$2673,15,0)&gt;=8,5,IF(VLOOKUP($C71,工时汇总!$B$2:$AH$2673,15,0)&lt;8,0))))</f>
        <v>0</v>
      </c>
      <c r="R71" s="24">
        <f ca="1">IF(VLOOKUP($C71,工时汇总!$B$2:$AH$2673,16,0)&gt;15,15,IF(VLOOKUP($C71,工时汇总!$B$2:$AH$2673,16,0)&gt;10,10,IF(VLOOKUP($C71,工时汇总!$B$2:$AH$2673,16,0)&gt;=8,5,IF(VLOOKUP($C71,工时汇总!$B$2:$AH$2673,16,0)&lt;8,0))))</f>
        <v>0</v>
      </c>
      <c r="S71" s="24">
        <f ca="1">IF(VLOOKUP($C71,工时汇总!$B$2:$AH$2673,17,0)&gt;15,15,IF(VLOOKUP($C71,工时汇总!$B$2:$AH$2673,17,0)&gt;10,10,IF(VLOOKUP($C71,工时汇总!$B$2:$AH$2673,17,0)&gt;=8,5,IF(VLOOKUP($C71,工时汇总!$B$2:$AH$2673,17,0)&lt;8,0))))</f>
        <v>0</v>
      </c>
      <c r="T71" s="24">
        <f ca="1">IF(VLOOKUP($C71,工时汇总!$B$2:$AH$2673,18,0)&gt;15,15,IF(VLOOKUP($C71,工时汇总!$B$2:$AH$2673,18,0)&gt;10,10,IF(VLOOKUP($C71,工时汇总!$B$2:$AH$2673,18,0)&gt;=8,5,IF(VLOOKUP($C71,工时汇总!$B$2:$AH$2673,18,0)&lt;8,0))))</f>
        <v>0</v>
      </c>
      <c r="U71" s="24">
        <f ca="1">IF(VLOOKUP($C71,工时汇总!$B$2:$AH$2673,19,0)&gt;15,15,IF(VLOOKUP($C71,工时汇总!$B$2:$AH$2673,19,0)&gt;10,10,IF(VLOOKUP($C71,工时汇总!$B$2:$AH$2673,19,0)&gt;=8,5,IF(VLOOKUP($C71,工时汇总!$B$2:$AH$2673,19,0)&lt;8,0))))</f>
        <v>0</v>
      </c>
      <c r="V71" s="24">
        <f ca="1">IF(VLOOKUP($C71,工时汇总!$B$2:$AH$2673,20,0)&gt;15,15,IF(VLOOKUP($C71,工时汇总!$B$2:$AH$2673,20,0)&gt;10,10,IF(VLOOKUP($C71,工时汇总!$B$2:$AH$2673,20,0)&gt;=8,5,IF(VLOOKUP($C71,工时汇总!$B$2:$AH$2673,20,0)&lt;8,0))))</f>
        <v>0</v>
      </c>
      <c r="W71" s="24">
        <f ca="1">IF(VLOOKUP($C71,工时汇总!$B$2:$AH$2673,21,0)&gt;15,15,IF(VLOOKUP($C71,工时汇总!$B$2:$AH$2673,21,0)&gt;10,10,IF(VLOOKUP($C71,工时汇总!$B$2:$AH$2673,21,0)&gt;=8,5,IF(VLOOKUP($C71,工时汇总!$B$2:$AH$2673,21,0)&lt;8,0))))</f>
        <v>0</v>
      </c>
      <c r="X71" s="24">
        <f ca="1">IF(VLOOKUP($C71,工时汇总!$B$2:$AH$2673,22,0)&gt;15,15,IF(VLOOKUP($C71,工时汇总!$B$2:$AH$2673,22,0)&gt;10,10,IF(VLOOKUP($C71,工时汇总!$B$2:$AH$2673,22,0)&gt;=8,5,IF(VLOOKUP($C71,工时汇总!$B$2:$AH$2673,22,0)&lt;8,0))))</f>
        <v>0</v>
      </c>
      <c r="Y71" s="24">
        <f ca="1">IF(VLOOKUP($C71,工时汇总!$B$2:$AH$2673,23,0)&gt;15,15,IF(VLOOKUP($C71,工时汇总!$B$2:$AH$2673,23,0)&gt;10,10,IF(VLOOKUP($C71,工时汇总!$B$2:$AH$2673,23,0)&gt;=8,5,IF(VLOOKUP($C71,工时汇总!$B$2:$AH$2673,23,0)&lt;8,0))))</f>
        <v>0</v>
      </c>
      <c r="Z71" s="24">
        <f ca="1">IF(VLOOKUP($C71,工时汇总!$B$2:$AH$2673,24,0)&gt;15,15,IF(VLOOKUP($C71,工时汇总!$B$2:$AH$2673,24,0)&gt;10,10,IF(VLOOKUP($C71,工时汇总!$B$2:$AH$2673,24,0)&gt;=8,5,IF(VLOOKUP($C71,工时汇总!$B$2:$AH$2673,24,0)&lt;8,0))))</f>
        <v>0</v>
      </c>
      <c r="AA71" s="24">
        <f ca="1">IF(VLOOKUP($C71,工时汇总!$B$2:$AH$2673,25,0)&gt;15,15,IF(VLOOKUP($C71,工时汇总!$B$2:$AH$2673,25,0)&gt;10,10,IF(VLOOKUP($C71,工时汇总!$B$2:$AH$2673,25,0)&gt;=8,5,IF(VLOOKUP($C71,工时汇总!$B$2:$AH$2673,25,0)&lt;8,0))))</f>
        <v>0</v>
      </c>
      <c r="AB71" s="24">
        <f ca="1">IF(VLOOKUP($C71,工时汇总!$B$2:$AH$2673,26,0)&gt;15,15,IF(VLOOKUP($C71,工时汇总!$B$2:$AH$2673,26,0)&gt;10,10,IF(VLOOKUP($C71,工时汇总!$B$2:$AH$2673,26,0)&gt;=8,5,IF(VLOOKUP($C71,工时汇总!$B$2:$AH$2673,26,0)&lt;8,0))))</f>
        <v>0</v>
      </c>
      <c r="AC71" s="24">
        <f ca="1">IF(VLOOKUP($C71,工时汇总!$B$2:$AH$2673,27,0)&gt;15,15,IF(VLOOKUP($C71,工时汇总!$B$2:$AH$2673,27,0)&gt;10,10,IF(VLOOKUP($C71,工时汇总!$B$2:$AH$2673,27,0)&gt;=8,5,IF(VLOOKUP($C71,工时汇总!$B$2:$AH$2673,27,0)&lt;8,0))))</f>
        <v>0</v>
      </c>
      <c r="AD71" s="24">
        <f ca="1">IF(VLOOKUP($C71,工时汇总!$B$2:$AH$2673,28,0)&gt;15,15,IF(VLOOKUP($C71,工时汇总!$B$2:$AH$2673,28,0)&gt;10,10,IF(VLOOKUP($C71,工时汇总!$B$2:$AH$2673,28,0)&gt;=8,5,IF(VLOOKUP($C71,工时汇总!$B$2:$AH$2673,28,0)&lt;8,0))))</f>
        <v>0</v>
      </c>
      <c r="AE71" s="24">
        <f ca="1">IF(VLOOKUP($C71,工时汇总!$B$2:$AH$2673,29,0)&gt;15,15,IF(VLOOKUP($C71,工时汇总!$B$2:$AH$2673,29,0)&gt;10,10,IF(VLOOKUP($C71,工时汇总!$B$2:$AH$2673,29,0)&gt;=8,5,IF(VLOOKUP($C71,工时汇总!$B$2:$AH$2673,29,0)&lt;8,0))))</f>
        <v>0</v>
      </c>
      <c r="AF71" s="24">
        <f ca="1">IF(VLOOKUP($C71,工时汇总!$B$2:$AH$2673,30,0)&gt;15,15,IF(VLOOKUP($C71,工时汇总!$B$2:$AH$2673,30,0)&gt;10,10,IF(VLOOKUP($C71,工时汇总!$B$2:$AH$2673,30,0)&gt;=8,5,IF(VLOOKUP($C71,工时汇总!$B$2:$AH$2673,30,0)&lt;8,0))))</f>
        <v>0</v>
      </c>
      <c r="AG71" s="24">
        <f ca="1">IF(VLOOKUP($C71,工时汇总!$B$2:$AH$2673,31,0)&gt;15,15,IF(VLOOKUP($C71,工时汇总!$B$2:$AH$2673,31,0)&gt;10,10,IF(VLOOKUP($C71,工时汇总!$B$2:$AH$2673,31,0)&gt;=8,5,IF(VLOOKUP($C71,工时汇总!$B$2:$AH$2673,31,0)&lt;8,0))))</f>
        <v>0</v>
      </c>
      <c r="AH71" s="24">
        <f ca="1">IF(VLOOKUP($C71,工时汇总!$B$2:$AH$2673,32,0)&gt;15,15,IF(VLOOKUP($C71,工时汇总!$B$2:$AH$2673,32,0)&gt;10,10,IF(VLOOKUP($C71,工时汇总!$B$2:$AH$2673,32,0)&gt;=8,5,IF(VLOOKUP($C71,工时汇总!$B$2:$AH$2673,32,0)&lt;8,0))))</f>
        <v>0</v>
      </c>
      <c r="AI71" s="24">
        <f ca="1">IF(VLOOKUP($C71,工时汇总!$B$2:$AH$2673,33,0)&gt;15,15,IF(VLOOKUP($C71,工时汇总!$B$2:$AH$2673,33,0)&gt;10,10,IF(VLOOKUP($C71,工时汇总!$B$2:$AH$2673,33,0)&gt;=8,5,IF(VLOOKUP($C71,工时汇总!$B$2:$AH$2673,33,0)&lt;8,0))))</f>
        <v>0</v>
      </c>
    </row>
    <row r="72" spans="1:35" ht="19.5" customHeight="1" x14ac:dyDescent="0.25">
      <c r="A72" s="22" t="s">
        <v>406</v>
      </c>
      <c r="B72" s="127" t="s">
        <v>619</v>
      </c>
      <c r="C72" s="53" t="s">
        <v>621</v>
      </c>
      <c r="D72" s="23">
        <f t="shared" ref="D72:D73" ca="1" si="15">SUM(E72:AI72)</f>
        <v>210</v>
      </c>
      <c r="E72" s="24">
        <f ca="1">IF(VLOOKUP($C72,工时汇总!$B$2:$AH$2673,3,0)&gt;15,15,IF(VLOOKUP($C72,工时汇总!$B$2:$AH$2673,3,0)&gt;10,10,IF(VLOOKUP($C72,工时汇总!$B$2:$AH$2673,3,0)&gt;=8,5,IF(VLOOKUP($C72,工时汇总!$B$2:$AH$2673,3,0)&lt;8,0))))</f>
        <v>0</v>
      </c>
      <c r="F72" s="24">
        <f ca="1">IF(VLOOKUP($C72,工时汇总!$B$2:$AH$2673,4,0)&gt;15,15,IF(VLOOKUP($C72,工时汇总!$B$2:$AH$2673,4,0)&gt;10,10,IF(VLOOKUP($C72,工时汇总!$B$2:$AH$2673,4,0)&gt;=8,5,IF(VLOOKUP($C72,工时汇总!$B$2:$AH$2673,4,0)&lt;8,0))))</f>
        <v>10</v>
      </c>
      <c r="G72" s="24">
        <f ca="1">IF(VLOOKUP($C72,工时汇总!$B$2:$AH$2673,5,0)&gt;15,15,IF(VLOOKUP($C72,工时汇总!$B$2:$AH$2673,5,0)&gt;10,10,IF(VLOOKUP($C72,工时汇总!$B$2:$AH$2673,5,0)&gt;=8,5,IF(VLOOKUP($C72,工时汇总!$B$2:$AH$2673,5,0)&lt;8,0))))</f>
        <v>10</v>
      </c>
      <c r="H72" s="24">
        <f ca="1">IF(VLOOKUP($C72,工时汇总!$B$2:$AH$2673,6,0)&gt;15,15,IF(VLOOKUP($C72,工时汇总!$B$2:$AH$2673,6,0)&gt;10,10,IF(VLOOKUP($C72,工时汇总!$B$2:$AH$2673,6,0)&gt;=8,5,IF(VLOOKUP($C72,工时汇总!$B$2:$AH$2673,6,0)&lt;8,0))))</f>
        <v>5</v>
      </c>
      <c r="I72" s="24">
        <f ca="1">IF(VLOOKUP($C72,工时汇总!$B$2:$AH$2673,7,0)&gt;15,15,IF(VLOOKUP($C72,工时汇总!$B$2:$AH$2673,7,0)&gt;10,10,IF(VLOOKUP($C72,工时汇总!$B$2:$AH$2673,7,0)&gt;=8,5,IF(VLOOKUP($C72,工时汇总!$B$2:$AH$2673,7,0)&lt;8,0))))</f>
        <v>10</v>
      </c>
      <c r="J72" s="24">
        <f ca="1">IF(VLOOKUP($C72,工时汇总!$B$2:$AH$2673,8,0)&gt;15,15,IF(VLOOKUP($C72,工时汇总!$B$2:$AH$2673,8,0)&gt;10,10,IF(VLOOKUP($C72,工时汇总!$B$2:$AH$2673,8,0)&gt;=8,5,IF(VLOOKUP($C72,工时汇总!$B$2:$AH$2673,8,0)&lt;8,0))))</f>
        <v>10</v>
      </c>
      <c r="K72" s="24">
        <f ca="1">IF(VLOOKUP($C72,工时汇总!$B$2:$AH$2673,9,0)&gt;15,15,IF(VLOOKUP($C72,工时汇总!$B$2:$AH$2673,9,0)&gt;10,10,IF(VLOOKUP($C72,工时汇总!$B$2:$AH$2673,9,0)&gt;=8,5,IF(VLOOKUP($C72,工时汇总!$B$2:$AH$2673,9,0)&lt;8,0))))</f>
        <v>5</v>
      </c>
      <c r="L72" s="24">
        <f ca="1">IF(VLOOKUP($C72,工时汇总!$B$2:$AH$2673,10,0)&gt;15,15,IF(VLOOKUP($C72,工时汇总!$B$2:$AH$2673,10,0)&gt;10,10,IF(VLOOKUP($C72,工时汇总!$B$2:$AH$2673,10,0)&gt;=8,5,IF(VLOOKUP($C72,工时汇总!$B$2:$AH$2673,10,0)&lt;8,0))))</f>
        <v>0</v>
      </c>
      <c r="M72" s="24">
        <f ca="1">IF(VLOOKUP($C72,工时汇总!$B$2:$AH$2673,11,0)&gt;15,15,IF(VLOOKUP($C72,工时汇总!$B$2:$AH$2673,11,0)&gt;10,10,IF(VLOOKUP($C72,工时汇总!$B$2:$AH$2673,11,0)&gt;=8,5,IF(VLOOKUP($C72,工时汇总!$B$2:$AH$2673,11,0)&lt;8,0))))</f>
        <v>10</v>
      </c>
      <c r="N72" s="24">
        <f ca="1">IF(VLOOKUP($C72,工时汇总!$B$2:$AH$2673,12,0)&gt;15,15,IF(VLOOKUP($C72,工时汇总!$B$2:$AH$2673,12,0)&gt;10,10,IF(VLOOKUP($C72,工时汇总!$B$2:$AH$2673,12,0)&gt;=8,5,IF(VLOOKUP($C72,工时汇总!$B$2:$AH$2673,12,0)&lt;8,0))))</f>
        <v>10</v>
      </c>
      <c r="O72" s="24">
        <f ca="1">IF(VLOOKUP($C72,工时汇总!$B$2:$AH$2673,13,0)&gt;15,15,IF(VLOOKUP($C72,工时汇总!$B$2:$AH$2673,13,0)&gt;10,10,IF(VLOOKUP($C72,工时汇总!$B$2:$AH$2673,13,0)&gt;=8,5,IF(VLOOKUP($C72,工时汇总!$B$2:$AH$2673,13,0)&lt;8,0))))</f>
        <v>10</v>
      </c>
      <c r="P72" s="24">
        <f ca="1">IF(VLOOKUP($C72,工时汇总!$B$2:$AH$2673,14,0)&gt;15,15,IF(VLOOKUP($C72,工时汇总!$B$2:$AH$2673,14,0)&gt;10,10,IF(VLOOKUP($C72,工时汇总!$B$2:$AH$2673,14,0)&gt;=8,5,IF(VLOOKUP($C72,工时汇总!$B$2:$AH$2673,14,0)&lt;8,0))))</f>
        <v>0</v>
      </c>
      <c r="Q72" s="24">
        <f ca="1">IF(VLOOKUP($C72,工时汇总!$B$2:$AH$2673,15,0)&gt;15,15,IF(VLOOKUP($C72,工时汇总!$B$2:$AH$2673,15,0)&gt;10,10,IF(VLOOKUP($C72,工时汇总!$B$2:$AH$2673,15,0)&gt;=8,5,IF(VLOOKUP($C72,工时汇总!$B$2:$AH$2673,15,0)&lt;8,0))))</f>
        <v>10</v>
      </c>
      <c r="R72" s="24">
        <f ca="1">IF(VLOOKUP($C72,工时汇总!$B$2:$AH$2673,16,0)&gt;15,15,IF(VLOOKUP($C72,工时汇总!$B$2:$AH$2673,16,0)&gt;10,10,IF(VLOOKUP($C72,工时汇总!$B$2:$AH$2673,16,0)&gt;=8,5,IF(VLOOKUP($C72,工时汇总!$B$2:$AH$2673,16,0)&lt;8,0))))</f>
        <v>10</v>
      </c>
      <c r="S72" s="24">
        <f ca="1">IF(VLOOKUP($C72,工时汇总!$B$2:$AH$2673,17,0)&gt;15,15,IF(VLOOKUP($C72,工时汇总!$B$2:$AH$2673,17,0)&gt;10,10,IF(VLOOKUP($C72,工时汇总!$B$2:$AH$2673,17,0)&gt;=8,5,IF(VLOOKUP($C72,工时汇总!$B$2:$AH$2673,17,0)&lt;8,0))))</f>
        <v>10</v>
      </c>
      <c r="T72" s="24">
        <f ca="1">IF(VLOOKUP($C72,工时汇总!$B$2:$AH$2673,18,0)&gt;15,15,IF(VLOOKUP($C72,工时汇总!$B$2:$AH$2673,18,0)&gt;10,10,IF(VLOOKUP($C72,工时汇总!$B$2:$AH$2673,18,0)&gt;=8,5,IF(VLOOKUP($C72,工时汇总!$B$2:$AH$2673,18,0)&lt;8,0))))</f>
        <v>10</v>
      </c>
      <c r="U72" s="24">
        <f ca="1">IF(VLOOKUP($C72,工时汇总!$B$2:$AH$2673,19,0)&gt;15,15,IF(VLOOKUP($C72,工时汇总!$B$2:$AH$2673,19,0)&gt;10,10,IF(VLOOKUP($C72,工时汇总!$B$2:$AH$2673,19,0)&gt;=8,5,IF(VLOOKUP($C72,工时汇总!$B$2:$AH$2673,19,0)&lt;8,0))))</f>
        <v>5</v>
      </c>
      <c r="V72" s="24">
        <f ca="1">IF(VLOOKUP($C72,工时汇总!$B$2:$AH$2673,20,0)&gt;15,15,IF(VLOOKUP($C72,工时汇总!$B$2:$AH$2673,20,0)&gt;10,10,IF(VLOOKUP($C72,工时汇总!$B$2:$AH$2673,20,0)&gt;=8,5,IF(VLOOKUP($C72,工时汇总!$B$2:$AH$2673,20,0)&lt;8,0))))</f>
        <v>10</v>
      </c>
      <c r="W72" s="24">
        <f ca="1">IF(VLOOKUP($C72,工时汇总!$B$2:$AH$2673,21,0)&gt;15,15,IF(VLOOKUP($C72,工时汇总!$B$2:$AH$2673,21,0)&gt;10,10,IF(VLOOKUP($C72,工时汇总!$B$2:$AH$2673,21,0)&gt;=8,5,IF(VLOOKUP($C72,工时汇总!$B$2:$AH$2673,21,0)&lt;8,0))))</f>
        <v>0</v>
      </c>
      <c r="X72" s="24">
        <f ca="1">IF(VLOOKUP($C72,工时汇总!$B$2:$AH$2673,22,0)&gt;15,15,IF(VLOOKUP($C72,工时汇总!$B$2:$AH$2673,22,0)&gt;10,10,IF(VLOOKUP($C72,工时汇总!$B$2:$AH$2673,22,0)&gt;=8,5,IF(VLOOKUP($C72,工时汇总!$B$2:$AH$2673,22,0)&lt;8,0))))</f>
        <v>0</v>
      </c>
      <c r="Y72" s="24">
        <f ca="1">IF(VLOOKUP($C72,工时汇总!$B$2:$AH$2673,23,0)&gt;15,15,IF(VLOOKUP($C72,工时汇总!$B$2:$AH$2673,23,0)&gt;10,10,IF(VLOOKUP($C72,工时汇总!$B$2:$AH$2673,23,0)&gt;=8,5,IF(VLOOKUP($C72,工时汇总!$B$2:$AH$2673,23,0)&lt;8,0))))</f>
        <v>10</v>
      </c>
      <c r="Z72" s="24">
        <f ca="1">IF(VLOOKUP($C72,工时汇总!$B$2:$AH$2673,24,0)&gt;15,15,IF(VLOOKUP($C72,工时汇总!$B$2:$AH$2673,24,0)&gt;10,10,IF(VLOOKUP($C72,工时汇总!$B$2:$AH$2673,24,0)&gt;=8,5,IF(VLOOKUP($C72,工时汇总!$B$2:$AH$2673,24,0)&lt;8,0))))</f>
        <v>10</v>
      </c>
      <c r="AA72" s="24">
        <f ca="1">IF(VLOOKUP($C72,工时汇总!$B$2:$AH$2673,25,0)&gt;15,15,IF(VLOOKUP($C72,工时汇总!$B$2:$AH$2673,25,0)&gt;10,10,IF(VLOOKUP($C72,工时汇总!$B$2:$AH$2673,25,0)&gt;=8,5,IF(VLOOKUP($C72,工时汇总!$B$2:$AH$2673,25,0)&lt;8,0))))</f>
        <v>10</v>
      </c>
      <c r="AB72" s="24">
        <f ca="1">IF(VLOOKUP($C72,工时汇总!$B$2:$AH$2673,26,0)&gt;15,15,IF(VLOOKUP($C72,工时汇总!$B$2:$AH$2673,26,0)&gt;10,10,IF(VLOOKUP($C72,工时汇总!$B$2:$AH$2673,26,0)&gt;=8,5,IF(VLOOKUP($C72,工时汇总!$B$2:$AH$2673,26,0)&lt;8,0))))</f>
        <v>10</v>
      </c>
      <c r="AC72" s="24">
        <f ca="1">IF(VLOOKUP($C72,工时汇总!$B$2:$AH$2673,27,0)&gt;15,15,IF(VLOOKUP($C72,工时汇总!$B$2:$AH$2673,27,0)&gt;10,10,IF(VLOOKUP($C72,工时汇总!$B$2:$AH$2673,27,0)&gt;=8,5,IF(VLOOKUP($C72,工时汇总!$B$2:$AH$2673,27,0)&lt;8,0))))</f>
        <v>10</v>
      </c>
      <c r="AD72" s="24">
        <f ca="1">IF(VLOOKUP($C72,工时汇总!$B$2:$AH$2673,28,0)&gt;15,15,IF(VLOOKUP($C72,工时汇总!$B$2:$AH$2673,28,0)&gt;10,10,IF(VLOOKUP($C72,工时汇总!$B$2:$AH$2673,28,0)&gt;=8,5,IF(VLOOKUP($C72,工时汇总!$B$2:$AH$2673,28,0)&lt;8,0))))</f>
        <v>5</v>
      </c>
      <c r="AE72" s="24">
        <f ca="1">IF(VLOOKUP($C72,工时汇总!$B$2:$AH$2673,29,0)&gt;15,15,IF(VLOOKUP($C72,工时汇总!$B$2:$AH$2673,29,0)&gt;10,10,IF(VLOOKUP($C72,工时汇总!$B$2:$AH$2673,29,0)&gt;=8,5,IF(VLOOKUP($C72,工时汇总!$B$2:$AH$2673,29,0)&lt;8,0))))</f>
        <v>10</v>
      </c>
      <c r="AF72" s="24">
        <f ca="1">IF(VLOOKUP($C72,工时汇总!$B$2:$AH$2673,30,0)&gt;15,15,IF(VLOOKUP($C72,工时汇总!$B$2:$AH$2673,30,0)&gt;10,10,IF(VLOOKUP($C72,工时汇总!$B$2:$AH$2673,30,0)&gt;=8,5,IF(VLOOKUP($C72,工时汇总!$B$2:$AH$2673,30,0)&lt;8,0))))</f>
        <v>5</v>
      </c>
      <c r="AG72" s="24">
        <f ca="1">IF(VLOOKUP($C72,工时汇总!$B$2:$AH$2673,31,0)&gt;15,15,IF(VLOOKUP($C72,工时汇总!$B$2:$AH$2673,31,0)&gt;10,10,IF(VLOOKUP($C72,工时汇总!$B$2:$AH$2673,31,0)&gt;=8,5,IF(VLOOKUP($C72,工时汇总!$B$2:$AH$2673,31,0)&lt;8,0))))</f>
        <v>5</v>
      </c>
      <c r="AH72" s="24">
        <f ca="1">IF(VLOOKUP($C72,工时汇总!$B$2:$AH$2673,32,0)&gt;15,15,IF(VLOOKUP($C72,工时汇总!$B$2:$AH$2673,32,0)&gt;10,10,IF(VLOOKUP($C72,工时汇总!$B$2:$AH$2673,32,0)&gt;=8,5,IF(VLOOKUP($C72,工时汇总!$B$2:$AH$2673,32,0)&lt;8,0))))</f>
        <v>0</v>
      </c>
      <c r="AI72" s="24">
        <f ca="1">IF(VLOOKUP($C72,工时汇总!$B$2:$AH$2673,33,0)&gt;15,15,IF(VLOOKUP($C72,工时汇总!$B$2:$AH$2673,33,0)&gt;10,10,IF(VLOOKUP($C72,工时汇总!$B$2:$AH$2673,33,0)&gt;=8,5,IF(VLOOKUP($C72,工时汇总!$B$2:$AH$2673,33,0)&lt;8,0))))</f>
        <v>0</v>
      </c>
    </row>
    <row r="73" spans="1:35" ht="19.5" customHeight="1" x14ac:dyDescent="0.25">
      <c r="A73" s="22" t="s">
        <v>406</v>
      </c>
      <c r="B73" s="127" t="s">
        <v>308</v>
      </c>
      <c r="C73" s="53" t="s">
        <v>725</v>
      </c>
      <c r="D73" s="23">
        <f t="shared" ca="1" si="15"/>
        <v>250</v>
      </c>
      <c r="E73" s="24">
        <f ca="1">IF(VLOOKUP($C73,工时汇总!$B$2:$AH$2673,3,0)&gt;15,15,IF(VLOOKUP($C73,工时汇总!$B$2:$AH$2673,3,0)&gt;10,10,IF(VLOOKUP($C73,工时汇总!$B$2:$AH$2673,3,0)&gt;=8,5,IF(VLOOKUP($C73,工时汇总!$B$2:$AH$2673,3,0)&lt;8,0))))</f>
        <v>0</v>
      </c>
      <c r="F73" s="24">
        <f ca="1">IF(VLOOKUP($C73,工时汇总!$B$2:$AH$2673,4,0)&gt;15,15,IF(VLOOKUP($C73,工时汇总!$B$2:$AH$2673,4,0)&gt;10,10,IF(VLOOKUP($C73,工时汇总!$B$2:$AH$2673,4,0)&gt;=8,5,IF(VLOOKUP($C73,工时汇总!$B$2:$AH$2673,4,0)&lt;8,0))))</f>
        <v>5</v>
      </c>
      <c r="G73" s="24">
        <f ca="1">IF(VLOOKUP($C73,工时汇总!$B$2:$AH$2673,5,0)&gt;15,15,IF(VLOOKUP($C73,工时汇总!$B$2:$AH$2673,5,0)&gt;10,10,IF(VLOOKUP($C73,工时汇总!$B$2:$AH$2673,5,0)&gt;=8,5,IF(VLOOKUP($C73,工时汇总!$B$2:$AH$2673,5,0)&lt;8,0))))</f>
        <v>10</v>
      </c>
      <c r="H73" s="24">
        <f ca="1">IF(VLOOKUP($C73,工时汇总!$B$2:$AH$2673,6,0)&gt;15,15,IF(VLOOKUP($C73,工时汇总!$B$2:$AH$2673,6,0)&gt;10,10,IF(VLOOKUP($C73,工时汇总!$B$2:$AH$2673,6,0)&gt;=8,5,IF(VLOOKUP($C73,工时汇总!$B$2:$AH$2673,6,0)&lt;8,0))))</f>
        <v>5</v>
      </c>
      <c r="I73" s="24">
        <f ca="1">IF(VLOOKUP($C73,工时汇总!$B$2:$AH$2673,7,0)&gt;15,15,IF(VLOOKUP($C73,工时汇总!$B$2:$AH$2673,7,0)&gt;10,10,IF(VLOOKUP($C73,工时汇总!$B$2:$AH$2673,7,0)&gt;=8,5,IF(VLOOKUP($C73,工时汇总!$B$2:$AH$2673,7,0)&lt;8,0))))</f>
        <v>0</v>
      </c>
      <c r="J73" s="24">
        <f ca="1">IF(VLOOKUP($C73,工时汇总!$B$2:$AH$2673,8,0)&gt;15,15,IF(VLOOKUP($C73,工时汇总!$B$2:$AH$2673,8,0)&gt;10,10,IF(VLOOKUP($C73,工时汇总!$B$2:$AH$2673,8,0)&gt;=8,5,IF(VLOOKUP($C73,工时汇总!$B$2:$AH$2673,8,0)&lt;8,0))))</f>
        <v>10</v>
      </c>
      <c r="K73" s="24">
        <f ca="1">IF(VLOOKUP($C73,工时汇总!$B$2:$AH$2673,9,0)&gt;15,15,IF(VLOOKUP($C73,工时汇总!$B$2:$AH$2673,9,0)&gt;10,10,IF(VLOOKUP($C73,工时汇总!$B$2:$AH$2673,9,0)&gt;=8,5,IF(VLOOKUP($C73,工时汇总!$B$2:$AH$2673,9,0)&lt;8,0))))</f>
        <v>5</v>
      </c>
      <c r="L73" s="24">
        <f ca="1">IF(VLOOKUP($C73,工时汇总!$B$2:$AH$2673,10,0)&gt;15,15,IF(VLOOKUP($C73,工时汇总!$B$2:$AH$2673,10,0)&gt;10,10,IF(VLOOKUP($C73,工时汇总!$B$2:$AH$2673,10,0)&gt;=8,5,IF(VLOOKUP($C73,工时汇总!$B$2:$AH$2673,10,0)&lt;8,0))))</f>
        <v>0</v>
      </c>
      <c r="M73" s="24">
        <f ca="1">IF(VLOOKUP($C73,工时汇总!$B$2:$AH$2673,11,0)&gt;15,15,IF(VLOOKUP($C73,工时汇总!$B$2:$AH$2673,11,0)&gt;10,10,IF(VLOOKUP($C73,工时汇总!$B$2:$AH$2673,11,0)&gt;=8,5,IF(VLOOKUP($C73,工时汇总!$B$2:$AH$2673,11,0)&lt;8,0))))</f>
        <v>10</v>
      </c>
      <c r="N73" s="24">
        <f ca="1">IF(VLOOKUP($C73,工时汇总!$B$2:$AH$2673,12,0)&gt;15,15,IF(VLOOKUP($C73,工时汇总!$B$2:$AH$2673,12,0)&gt;10,10,IF(VLOOKUP($C73,工时汇总!$B$2:$AH$2673,12,0)&gt;=8,5,IF(VLOOKUP($C73,工时汇总!$B$2:$AH$2673,12,0)&lt;8,0))))</f>
        <v>10</v>
      </c>
      <c r="O73" s="24">
        <f ca="1">IF(VLOOKUP($C73,工时汇总!$B$2:$AH$2673,13,0)&gt;15,15,IF(VLOOKUP($C73,工时汇总!$B$2:$AH$2673,13,0)&gt;10,10,IF(VLOOKUP($C73,工时汇总!$B$2:$AH$2673,13,0)&gt;=8,5,IF(VLOOKUP($C73,工时汇总!$B$2:$AH$2673,13,0)&lt;8,0))))</f>
        <v>10</v>
      </c>
      <c r="P73" s="24">
        <f ca="1">IF(VLOOKUP($C73,工时汇总!$B$2:$AH$2673,14,0)&gt;15,15,IF(VLOOKUP($C73,工时汇总!$B$2:$AH$2673,14,0)&gt;10,10,IF(VLOOKUP($C73,工时汇总!$B$2:$AH$2673,14,0)&gt;=8,5,IF(VLOOKUP($C73,工时汇总!$B$2:$AH$2673,14,0)&lt;8,0))))</f>
        <v>15</v>
      </c>
      <c r="Q73" s="24">
        <f ca="1">IF(VLOOKUP($C73,工时汇总!$B$2:$AH$2673,15,0)&gt;15,15,IF(VLOOKUP($C73,工时汇总!$B$2:$AH$2673,15,0)&gt;10,10,IF(VLOOKUP($C73,工时汇总!$B$2:$AH$2673,15,0)&gt;=8,5,IF(VLOOKUP($C73,工时汇总!$B$2:$AH$2673,15,0)&lt;8,0))))</f>
        <v>10</v>
      </c>
      <c r="R73" s="24">
        <f ca="1">IF(VLOOKUP($C73,工时汇总!$B$2:$AH$2673,16,0)&gt;15,15,IF(VLOOKUP($C73,工时汇总!$B$2:$AH$2673,16,0)&gt;10,10,IF(VLOOKUP($C73,工时汇总!$B$2:$AH$2673,16,0)&gt;=8,5,IF(VLOOKUP($C73,工时汇总!$B$2:$AH$2673,16,0)&lt;8,0))))</f>
        <v>10</v>
      </c>
      <c r="S73" s="24">
        <f ca="1">IF(VLOOKUP($C73,工时汇总!$B$2:$AH$2673,17,0)&gt;15,15,IF(VLOOKUP($C73,工时汇总!$B$2:$AH$2673,17,0)&gt;10,10,IF(VLOOKUP($C73,工时汇总!$B$2:$AH$2673,17,0)&gt;=8,5,IF(VLOOKUP($C73,工时汇总!$B$2:$AH$2673,17,0)&lt;8,0))))</f>
        <v>10</v>
      </c>
      <c r="T73" s="24">
        <f ca="1">IF(VLOOKUP($C73,工时汇总!$B$2:$AH$2673,18,0)&gt;15,15,IF(VLOOKUP($C73,工时汇总!$B$2:$AH$2673,18,0)&gt;10,10,IF(VLOOKUP($C73,工时汇总!$B$2:$AH$2673,18,0)&gt;=8,5,IF(VLOOKUP($C73,工时汇总!$B$2:$AH$2673,18,0)&lt;8,0))))</f>
        <v>10</v>
      </c>
      <c r="U73" s="24">
        <f ca="1">IF(VLOOKUP($C73,工时汇总!$B$2:$AH$2673,19,0)&gt;15,15,IF(VLOOKUP($C73,工时汇总!$B$2:$AH$2673,19,0)&gt;10,10,IF(VLOOKUP($C73,工时汇总!$B$2:$AH$2673,19,0)&gt;=8,5,IF(VLOOKUP($C73,工时汇总!$B$2:$AH$2673,19,0)&lt;8,0))))</f>
        <v>10</v>
      </c>
      <c r="V73" s="24">
        <f ca="1">IF(VLOOKUP($C73,工时汇总!$B$2:$AH$2673,20,0)&gt;15,15,IF(VLOOKUP($C73,工时汇总!$B$2:$AH$2673,20,0)&gt;10,10,IF(VLOOKUP($C73,工时汇总!$B$2:$AH$2673,20,0)&gt;=8,5,IF(VLOOKUP($C73,工时汇总!$B$2:$AH$2673,20,0)&lt;8,0))))</f>
        <v>10</v>
      </c>
      <c r="W73" s="24">
        <f ca="1">IF(VLOOKUP($C73,工时汇总!$B$2:$AH$2673,21,0)&gt;15,15,IF(VLOOKUP($C73,工时汇总!$B$2:$AH$2673,21,0)&gt;10,10,IF(VLOOKUP($C73,工时汇总!$B$2:$AH$2673,21,0)&gt;=8,5,IF(VLOOKUP($C73,工时汇总!$B$2:$AH$2673,21,0)&lt;8,0))))</f>
        <v>10</v>
      </c>
      <c r="X73" s="24">
        <f ca="1">IF(VLOOKUP($C73,工时汇总!$B$2:$AH$2673,22,0)&gt;15,15,IF(VLOOKUP($C73,工时汇总!$B$2:$AH$2673,22,0)&gt;10,10,IF(VLOOKUP($C73,工时汇总!$B$2:$AH$2673,22,0)&gt;=8,5,IF(VLOOKUP($C73,工时汇总!$B$2:$AH$2673,22,0)&lt;8,0))))</f>
        <v>10</v>
      </c>
      <c r="Y73" s="24">
        <f ca="1">IF(VLOOKUP($C73,工时汇总!$B$2:$AH$2673,23,0)&gt;15,15,IF(VLOOKUP($C73,工时汇总!$B$2:$AH$2673,23,0)&gt;10,10,IF(VLOOKUP($C73,工时汇总!$B$2:$AH$2673,23,0)&gt;=8,5,IF(VLOOKUP($C73,工时汇总!$B$2:$AH$2673,23,0)&lt;8,0))))</f>
        <v>10</v>
      </c>
      <c r="Z73" s="24">
        <f ca="1">IF(VLOOKUP($C73,工时汇总!$B$2:$AH$2673,24,0)&gt;15,15,IF(VLOOKUP($C73,工时汇总!$B$2:$AH$2673,24,0)&gt;10,10,IF(VLOOKUP($C73,工时汇总!$B$2:$AH$2673,24,0)&gt;=8,5,IF(VLOOKUP($C73,工时汇总!$B$2:$AH$2673,24,0)&lt;8,0))))</f>
        <v>10</v>
      </c>
      <c r="AA73" s="24">
        <f ca="1">IF(VLOOKUP($C73,工时汇总!$B$2:$AH$2673,25,0)&gt;15,15,IF(VLOOKUP($C73,工时汇总!$B$2:$AH$2673,25,0)&gt;10,10,IF(VLOOKUP($C73,工时汇总!$B$2:$AH$2673,25,0)&gt;=8,5,IF(VLOOKUP($C73,工时汇总!$B$2:$AH$2673,25,0)&lt;8,0))))</f>
        <v>10</v>
      </c>
      <c r="AB73" s="24">
        <f ca="1">IF(VLOOKUP($C73,工时汇总!$B$2:$AH$2673,26,0)&gt;15,15,IF(VLOOKUP($C73,工时汇总!$B$2:$AH$2673,26,0)&gt;10,10,IF(VLOOKUP($C73,工时汇总!$B$2:$AH$2673,26,0)&gt;=8,5,IF(VLOOKUP($C73,工时汇总!$B$2:$AH$2673,26,0)&lt;8,0))))</f>
        <v>10</v>
      </c>
      <c r="AC73" s="24">
        <f ca="1">IF(VLOOKUP($C73,工时汇总!$B$2:$AH$2673,27,0)&gt;15,15,IF(VLOOKUP($C73,工时汇总!$B$2:$AH$2673,27,0)&gt;10,10,IF(VLOOKUP($C73,工时汇总!$B$2:$AH$2673,27,0)&gt;=8,5,IF(VLOOKUP($C73,工时汇总!$B$2:$AH$2673,27,0)&lt;8,0))))</f>
        <v>10</v>
      </c>
      <c r="AD73" s="24">
        <f ca="1">IF(VLOOKUP($C73,工时汇总!$B$2:$AH$2673,28,0)&gt;15,15,IF(VLOOKUP($C73,工时汇总!$B$2:$AH$2673,28,0)&gt;10,10,IF(VLOOKUP($C73,工时汇总!$B$2:$AH$2673,28,0)&gt;=8,5,IF(VLOOKUP($C73,工时汇总!$B$2:$AH$2673,28,0)&lt;8,0))))</f>
        <v>10</v>
      </c>
      <c r="AE73" s="24">
        <f ca="1">IF(VLOOKUP($C73,工时汇总!$B$2:$AH$2673,29,0)&gt;15,15,IF(VLOOKUP($C73,工时汇总!$B$2:$AH$2673,29,0)&gt;10,10,IF(VLOOKUP($C73,工时汇总!$B$2:$AH$2673,29,0)&gt;=8,5,IF(VLOOKUP($C73,工时汇总!$B$2:$AH$2673,29,0)&lt;8,0))))</f>
        <v>5</v>
      </c>
      <c r="AF73" s="24">
        <f ca="1">IF(VLOOKUP($C73,工时汇总!$B$2:$AH$2673,30,0)&gt;15,15,IF(VLOOKUP($C73,工时汇总!$B$2:$AH$2673,30,0)&gt;10,10,IF(VLOOKUP($C73,工时汇总!$B$2:$AH$2673,30,0)&gt;=8,5,IF(VLOOKUP($C73,工时汇总!$B$2:$AH$2673,30,0)&lt;8,0))))</f>
        <v>0</v>
      </c>
      <c r="AG73" s="24">
        <f ca="1">IF(VLOOKUP($C73,工时汇总!$B$2:$AH$2673,31,0)&gt;15,15,IF(VLOOKUP($C73,工时汇总!$B$2:$AH$2673,31,0)&gt;10,10,IF(VLOOKUP($C73,工时汇总!$B$2:$AH$2673,31,0)&gt;=8,5,IF(VLOOKUP($C73,工时汇总!$B$2:$AH$2673,31,0)&lt;8,0))))</f>
        <v>10</v>
      </c>
      <c r="AH73" s="24">
        <f ca="1">IF(VLOOKUP($C73,工时汇总!$B$2:$AH$2673,32,0)&gt;15,15,IF(VLOOKUP($C73,工时汇总!$B$2:$AH$2673,32,0)&gt;10,10,IF(VLOOKUP($C73,工时汇总!$B$2:$AH$2673,32,0)&gt;=8,5,IF(VLOOKUP($C73,工时汇总!$B$2:$AH$2673,32,0)&lt;8,0))))</f>
        <v>10</v>
      </c>
      <c r="AI73" s="24">
        <f ca="1">IF(VLOOKUP($C73,工时汇总!$B$2:$AH$2673,33,0)&gt;15,15,IF(VLOOKUP($C73,工时汇总!$B$2:$AH$2673,33,0)&gt;10,10,IF(VLOOKUP($C73,工时汇总!$B$2:$AH$2673,33,0)&gt;=8,5,IF(VLOOKUP($C73,工时汇总!$B$2:$AH$2673,33,0)&lt;8,0))))</f>
        <v>5</v>
      </c>
    </row>
    <row r="74" spans="1:35" ht="19.5" customHeight="1" x14ac:dyDescent="0.25">
      <c r="A74" s="22" t="s">
        <v>297</v>
      </c>
      <c r="B74" t="s">
        <v>225</v>
      </c>
      <c r="C74" s="55" t="s">
        <v>358</v>
      </c>
      <c r="D74" s="23">
        <f t="shared" ca="1" si="5"/>
        <v>285</v>
      </c>
      <c r="E74" s="24">
        <f ca="1">IF(VLOOKUP($C74,工时汇总!$B$2:$AH$2673,3,0)&gt;15,15,IF(VLOOKUP($C74,工时汇总!$B$2:$AH$2673,3,0)&gt;10,10,IF(VLOOKUP($C74,工时汇总!$B$2:$AH$2673,3,0)&gt;=8,5,IF(VLOOKUP($C74,工时汇总!$B$2:$AH$2673,3,0)&lt;8,0))))</f>
        <v>0</v>
      </c>
      <c r="F74" s="24">
        <f ca="1">IF(VLOOKUP($C74,工时汇总!$B$2:$AH$2673,4,0)&gt;15,15,IF(VLOOKUP($C74,工时汇总!$B$2:$AH$2673,4,0)&gt;10,10,IF(VLOOKUP($C74,工时汇总!$B$2:$AH$2673,4,0)&gt;=8,5,IF(VLOOKUP($C74,工时汇总!$B$2:$AH$2673,4,0)&lt;8,0))))</f>
        <v>10</v>
      </c>
      <c r="G74" s="24">
        <f ca="1">IF(VLOOKUP($C74,工时汇总!$B$2:$AH$2673,5,0)&gt;15,15,IF(VLOOKUP($C74,工时汇总!$B$2:$AH$2673,5,0)&gt;10,10,IF(VLOOKUP($C74,工时汇总!$B$2:$AH$2673,5,0)&gt;=8,5,IF(VLOOKUP($C74,工时汇总!$B$2:$AH$2673,5,0)&lt;8,0))))</f>
        <v>10</v>
      </c>
      <c r="H74" s="24">
        <f ca="1">IF(VLOOKUP($C74,工时汇总!$B$2:$AH$2673,6,0)&gt;15,15,IF(VLOOKUP($C74,工时汇总!$B$2:$AH$2673,6,0)&gt;10,10,IF(VLOOKUP($C74,工时汇总!$B$2:$AH$2673,6,0)&gt;=8,5,IF(VLOOKUP($C74,工时汇总!$B$2:$AH$2673,6,0)&lt;8,0))))</f>
        <v>10</v>
      </c>
      <c r="I74" s="24">
        <f ca="1">IF(VLOOKUP($C74,工时汇总!$B$2:$AH$2673,7,0)&gt;15,15,IF(VLOOKUP($C74,工时汇总!$B$2:$AH$2673,7,0)&gt;10,10,IF(VLOOKUP($C74,工时汇总!$B$2:$AH$2673,7,0)&gt;=8,5,IF(VLOOKUP($C74,工时汇总!$B$2:$AH$2673,7,0)&lt;8,0))))</f>
        <v>10</v>
      </c>
      <c r="J74" s="24">
        <f ca="1">IF(VLOOKUP($C74,工时汇总!$B$2:$AH$2673,8,0)&gt;15,15,IF(VLOOKUP($C74,工时汇总!$B$2:$AH$2673,8,0)&gt;10,10,IF(VLOOKUP($C74,工时汇总!$B$2:$AH$2673,8,0)&gt;=8,5,IF(VLOOKUP($C74,工时汇总!$B$2:$AH$2673,8,0)&lt;8,0))))</f>
        <v>10</v>
      </c>
      <c r="K74" s="24">
        <f ca="1">IF(VLOOKUP($C74,工时汇总!$B$2:$AH$2673,9,0)&gt;15,15,IF(VLOOKUP($C74,工时汇总!$B$2:$AH$2673,9,0)&gt;10,10,IF(VLOOKUP($C74,工时汇总!$B$2:$AH$2673,9,0)&gt;=8,5,IF(VLOOKUP($C74,工时汇总!$B$2:$AH$2673,9,0)&lt;8,0))))</f>
        <v>5</v>
      </c>
      <c r="L74" s="24">
        <f ca="1">IF(VLOOKUP($C74,工时汇总!$B$2:$AH$2673,10,0)&gt;15,15,IF(VLOOKUP($C74,工时汇总!$B$2:$AH$2673,10,0)&gt;10,10,IF(VLOOKUP($C74,工时汇总!$B$2:$AH$2673,10,0)&gt;=8,5,IF(VLOOKUP($C74,工时汇总!$B$2:$AH$2673,10,0)&lt;8,0))))</f>
        <v>10</v>
      </c>
      <c r="M74" s="24">
        <f ca="1">IF(VLOOKUP($C74,工时汇总!$B$2:$AH$2673,11,0)&gt;15,15,IF(VLOOKUP($C74,工时汇总!$B$2:$AH$2673,11,0)&gt;10,10,IF(VLOOKUP($C74,工时汇总!$B$2:$AH$2673,11,0)&gt;=8,5,IF(VLOOKUP($C74,工时汇总!$B$2:$AH$2673,11,0)&lt;8,0))))</f>
        <v>10</v>
      </c>
      <c r="N74" s="24">
        <f ca="1">IF(VLOOKUP($C74,工时汇总!$B$2:$AH$2673,12,0)&gt;15,15,IF(VLOOKUP($C74,工时汇总!$B$2:$AH$2673,12,0)&gt;10,10,IF(VLOOKUP($C74,工时汇总!$B$2:$AH$2673,12,0)&gt;=8,5,IF(VLOOKUP($C74,工时汇总!$B$2:$AH$2673,12,0)&lt;8,0))))</f>
        <v>10</v>
      </c>
      <c r="O74" s="24">
        <f ca="1">IF(VLOOKUP($C74,工时汇总!$B$2:$AH$2673,13,0)&gt;15,15,IF(VLOOKUP($C74,工时汇总!$B$2:$AH$2673,13,0)&gt;10,10,IF(VLOOKUP($C74,工时汇总!$B$2:$AH$2673,13,0)&gt;=8,5,IF(VLOOKUP($C74,工时汇总!$B$2:$AH$2673,13,0)&lt;8,0))))</f>
        <v>10</v>
      </c>
      <c r="P74" s="24">
        <f ca="1">IF(VLOOKUP($C74,工时汇总!$B$2:$AH$2673,14,0)&gt;15,15,IF(VLOOKUP($C74,工时汇总!$B$2:$AH$2673,14,0)&gt;10,10,IF(VLOOKUP($C74,工时汇总!$B$2:$AH$2673,14,0)&gt;=8,5,IF(VLOOKUP($C74,工时汇总!$B$2:$AH$2673,14,0)&lt;8,0))))</f>
        <v>10</v>
      </c>
      <c r="Q74" s="24">
        <f ca="1">IF(VLOOKUP($C74,工时汇总!$B$2:$AH$2673,15,0)&gt;15,15,IF(VLOOKUP($C74,工时汇总!$B$2:$AH$2673,15,0)&gt;10,10,IF(VLOOKUP($C74,工时汇总!$B$2:$AH$2673,15,0)&gt;=8,5,IF(VLOOKUP($C74,工时汇总!$B$2:$AH$2673,15,0)&lt;8,0))))</f>
        <v>10</v>
      </c>
      <c r="R74" s="24">
        <f ca="1">IF(VLOOKUP($C74,工时汇总!$B$2:$AH$2673,16,0)&gt;15,15,IF(VLOOKUP($C74,工时汇总!$B$2:$AH$2673,16,0)&gt;10,10,IF(VLOOKUP($C74,工时汇总!$B$2:$AH$2673,16,0)&gt;=8,5,IF(VLOOKUP($C74,工时汇总!$B$2:$AH$2673,16,0)&lt;8,0))))</f>
        <v>10</v>
      </c>
      <c r="S74" s="24">
        <f ca="1">IF(VLOOKUP($C74,工时汇总!$B$2:$AH$2673,17,0)&gt;15,15,IF(VLOOKUP($C74,工时汇总!$B$2:$AH$2673,17,0)&gt;10,10,IF(VLOOKUP($C74,工时汇总!$B$2:$AH$2673,17,0)&gt;=8,5,IF(VLOOKUP($C74,工时汇总!$B$2:$AH$2673,17,0)&lt;8,0))))</f>
        <v>10</v>
      </c>
      <c r="T74" s="24">
        <f ca="1">IF(VLOOKUP($C74,工时汇总!$B$2:$AH$2673,18,0)&gt;15,15,IF(VLOOKUP($C74,工时汇总!$B$2:$AH$2673,18,0)&gt;10,10,IF(VLOOKUP($C74,工时汇总!$B$2:$AH$2673,18,0)&gt;=8,5,IF(VLOOKUP($C74,工时汇总!$B$2:$AH$2673,18,0)&lt;8,0))))</f>
        <v>10</v>
      </c>
      <c r="U74" s="24">
        <f ca="1">IF(VLOOKUP($C74,工时汇总!$B$2:$AH$2673,19,0)&gt;15,15,IF(VLOOKUP($C74,工时汇总!$B$2:$AH$2673,19,0)&gt;10,10,IF(VLOOKUP($C74,工时汇总!$B$2:$AH$2673,19,0)&gt;=8,5,IF(VLOOKUP($C74,工时汇总!$B$2:$AH$2673,19,0)&lt;8,0))))</f>
        <v>10</v>
      </c>
      <c r="V74" s="24">
        <f ca="1">IF(VLOOKUP($C74,工时汇总!$B$2:$AH$2673,20,0)&gt;15,15,IF(VLOOKUP($C74,工时汇总!$B$2:$AH$2673,20,0)&gt;10,10,IF(VLOOKUP($C74,工时汇总!$B$2:$AH$2673,20,0)&gt;=8,5,IF(VLOOKUP($C74,工时汇总!$B$2:$AH$2673,20,0)&lt;8,0))))</f>
        <v>10</v>
      </c>
      <c r="W74" s="24">
        <f ca="1">IF(VLOOKUP($C74,工时汇总!$B$2:$AH$2673,21,0)&gt;15,15,IF(VLOOKUP($C74,工时汇总!$B$2:$AH$2673,21,0)&gt;10,10,IF(VLOOKUP($C74,工时汇总!$B$2:$AH$2673,21,0)&gt;=8,5,IF(VLOOKUP($C74,工时汇总!$B$2:$AH$2673,21,0)&lt;8,0))))</f>
        <v>10</v>
      </c>
      <c r="X74" s="24">
        <f ca="1">IF(VLOOKUP($C74,工时汇总!$B$2:$AH$2673,22,0)&gt;15,15,IF(VLOOKUP($C74,工时汇总!$B$2:$AH$2673,22,0)&gt;10,10,IF(VLOOKUP($C74,工时汇总!$B$2:$AH$2673,22,0)&gt;=8,5,IF(VLOOKUP($C74,工时汇总!$B$2:$AH$2673,22,0)&lt;8,0))))</f>
        <v>10</v>
      </c>
      <c r="Y74" s="24">
        <f ca="1">IF(VLOOKUP($C74,工时汇总!$B$2:$AH$2673,23,0)&gt;15,15,IF(VLOOKUP($C74,工时汇总!$B$2:$AH$2673,23,0)&gt;10,10,IF(VLOOKUP($C74,工时汇总!$B$2:$AH$2673,23,0)&gt;=8,5,IF(VLOOKUP($C74,工时汇总!$B$2:$AH$2673,23,0)&lt;8,0))))</f>
        <v>5</v>
      </c>
      <c r="Z74" s="24">
        <f ca="1">IF(VLOOKUP($C74,工时汇总!$B$2:$AH$2673,24,0)&gt;15,15,IF(VLOOKUP($C74,工时汇总!$B$2:$AH$2673,24,0)&gt;10,10,IF(VLOOKUP($C74,工时汇总!$B$2:$AH$2673,24,0)&gt;=8,5,IF(VLOOKUP($C74,工时汇总!$B$2:$AH$2673,24,0)&lt;8,0))))</f>
        <v>10</v>
      </c>
      <c r="AA74" s="24">
        <f ca="1">IF(VLOOKUP($C74,工时汇总!$B$2:$AH$2673,25,0)&gt;15,15,IF(VLOOKUP($C74,工时汇总!$B$2:$AH$2673,25,0)&gt;10,10,IF(VLOOKUP($C74,工时汇总!$B$2:$AH$2673,25,0)&gt;=8,5,IF(VLOOKUP($C74,工时汇总!$B$2:$AH$2673,25,0)&lt;8,0))))</f>
        <v>10</v>
      </c>
      <c r="AB74" s="24">
        <f ca="1">IF(VLOOKUP($C74,工时汇总!$B$2:$AH$2673,26,0)&gt;15,15,IF(VLOOKUP($C74,工时汇总!$B$2:$AH$2673,26,0)&gt;10,10,IF(VLOOKUP($C74,工时汇总!$B$2:$AH$2673,26,0)&gt;=8,5,IF(VLOOKUP($C74,工时汇总!$B$2:$AH$2673,26,0)&lt;8,0))))</f>
        <v>10</v>
      </c>
      <c r="AC74" s="24">
        <f ca="1">IF(VLOOKUP($C74,工时汇总!$B$2:$AH$2673,27,0)&gt;15,15,IF(VLOOKUP($C74,工时汇总!$B$2:$AH$2673,27,0)&gt;10,10,IF(VLOOKUP($C74,工时汇总!$B$2:$AH$2673,27,0)&gt;=8,5,IF(VLOOKUP($C74,工时汇总!$B$2:$AH$2673,27,0)&lt;8,0))))</f>
        <v>10</v>
      </c>
      <c r="AD74" s="24">
        <f ca="1">IF(VLOOKUP($C74,工时汇总!$B$2:$AH$2673,28,0)&gt;15,15,IF(VLOOKUP($C74,工时汇总!$B$2:$AH$2673,28,0)&gt;10,10,IF(VLOOKUP($C74,工时汇总!$B$2:$AH$2673,28,0)&gt;=8,5,IF(VLOOKUP($C74,工时汇总!$B$2:$AH$2673,28,0)&lt;8,0))))</f>
        <v>10</v>
      </c>
      <c r="AE74" s="24">
        <f ca="1">IF(VLOOKUP($C74,工时汇总!$B$2:$AH$2673,29,0)&gt;15,15,IF(VLOOKUP($C74,工时汇总!$B$2:$AH$2673,29,0)&gt;10,10,IF(VLOOKUP($C74,工时汇总!$B$2:$AH$2673,29,0)&gt;=8,5,IF(VLOOKUP($C74,工时汇总!$B$2:$AH$2673,29,0)&lt;8,0))))</f>
        <v>10</v>
      </c>
      <c r="AF74" s="24">
        <f ca="1">IF(VLOOKUP($C74,工时汇总!$B$2:$AH$2673,30,0)&gt;15,15,IF(VLOOKUP($C74,工时汇总!$B$2:$AH$2673,30,0)&gt;10,10,IF(VLOOKUP($C74,工时汇总!$B$2:$AH$2673,30,0)&gt;=8,5,IF(VLOOKUP($C74,工时汇总!$B$2:$AH$2673,30,0)&lt;8,0))))</f>
        <v>5</v>
      </c>
      <c r="AG74" s="24">
        <f ca="1">IF(VLOOKUP($C74,工时汇总!$B$2:$AH$2673,31,0)&gt;15,15,IF(VLOOKUP($C74,工时汇总!$B$2:$AH$2673,31,0)&gt;10,10,IF(VLOOKUP($C74,工时汇总!$B$2:$AH$2673,31,0)&gt;=8,5,IF(VLOOKUP($C74,工时汇总!$B$2:$AH$2673,31,0)&lt;8,0))))</f>
        <v>10</v>
      </c>
      <c r="AH74" s="24">
        <f ca="1">IF(VLOOKUP($C74,工时汇总!$B$2:$AH$2673,32,0)&gt;15,15,IF(VLOOKUP($C74,工时汇总!$B$2:$AH$2673,32,0)&gt;10,10,IF(VLOOKUP($C74,工时汇总!$B$2:$AH$2673,32,0)&gt;=8,5,IF(VLOOKUP($C74,工时汇总!$B$2:$AH$2673,32,0)&lt;8,0))))</f>
        <v>10</v>
      </c>
      <c r="AI74" s="24">
        <f ca="1">IF(VLOOKUP($C74,工时汇总!$B$2:$AH$2673,33,0)&gt;15,15,IF(VLOOKUP($C74,工时汇总!$B$2:$AH$2673,33,0)&gt;10,10,IF(VLOOKUP($C74,工时汇总!$B$2:$AH$2673,33,0)&gt;=8,5,IF(VLOOKUP($C74,工时汇总!$B$2:$AH$2673,33,0)&lt;8,0))))</f>
        <v>10</v>
      </c>
    </row>
    <row r="75" spans="1:35" ht="19.5" customHeight="1" x14ac:dyDescent="0.25">
      <c r="A75" s="22" t="s">
        <v>297</v>
      </c>
      <c r="B75" t="s">
        <v>179</v>
      </c>
      <c r="C75" s="55" t="s">
        <v>83</v>
      </c>
      <c r="D75" s="23">
        <f t="shared" ca="1" si="5"/>
        <v>285</v>
      </c>
      <c r="E75" s="24">
        <f ca="1">IF(VLOOKUP($C75,工时汇总!$B$2:$AH$2673,3,0)&gt;15,15,IF(VLOOKUP($C75,工时汇总!$B$2:$AH$2673,3,0)&gt;10,10,IF(VLOOKUP($C75,工时汇总!$B$2:$AH$2673,3,0)&gt;=8,5,IF(VLOOKUP($C75,工时汇总!$B$2:$AH$2673,3,0)&lt;8,0))))</f>
        <v>0</v>
      </c>
      <c r="F75" s="24">
        <f ca="1">IF(VLOOKUP($C75,工时汇总!$B$2:$AH$2673,4,0)&gt;15,15,IF(VLOOKUP($C75,工时汇总!$B$2:$AH$2673,4,0)&gt;10,10,IF(VLOOKUP($C75,工时汇总!$B$2:$AH$2673,4,0)&gt;=8,5,IF(VLOOKUP($C75,工时汇总!$B$2:$AH$2673,4,0)&lt;8,0))))</f>
        <v>10</v>
      </c>
      <c r="G75" s="24">
        <f ca="1">IF(VLOOKUP($C75,工时汇总!$B$2:$AH$2673,5,0)&gt;15,15,IF(VLOOKUP($C75,工时汇总!$B$2:$AH$2673,5,0)&gt;10,10,IF(VLOOKUP($C75,工时汇总!$B$2:$AH$2673,5,0)&gt;=8,5,IF(VLOOKUP($C75,工时汇总!$B$2:$AH$2673,5,0)&lt;8,0))))</f>
        <v>10</v>
      </c>
      <c r="H75" s="24">
        <f ca="1">IF(VLOOKUP($C75,工时汇总!$B$2:$AH$2673,6,0)&gt;15,15,IF(VLOOKUP($C75,工时汇总!$B$2:$AH$2673,6,0)&gt;10,10,IF(VLOOKUP($C75,工时汇总!$B$2:$AH$2673,6,0)&gt;=8,5,IF(VLOOKUP($C75,工时汇总!$B$2:$AH$2673,6,0)&lt;8,0))))</f>
        <v>10</v>
      </c>
      <c r="I75" s="24">
        <f ca="1">IF(VLOOKUP($C75,工时汇总!$B$2:$AH$2673,7,0)&gt;15,15,IF(VLOOKUP($C75,工时汇总!$B$2:$AH$2673,7,0)&gt;10,10,IF(VLOOKUP($C75,工时汇总!$B$2:$AH$2673,7,0)&gt;=8,5,IF(VLOOKUP($C75,工时汇总!$B$2:$AH$2673,7,0)&lt;8,0))))</f>
        <v>10</v>
      </c>
      <c r="J75" s="24">
        <f ca="1">IF(VLOOKUP($C75,工时汇总!$B$2:$AH$2673,8,0)&gt;15,15,IF(VLOOKUP($C75,工时汇总!$B$2:$AH$2673,8,0)&gt;10,10,IF(VLOOKUP($C75,工时汇总!$B$2:$AH$2673,8,0)&gt;=8,5,IF(VLOOKUP($C75,工时汇总!$B$2:$AH$2673,8,0)&lt;8,0))))</f>
        <v>10</v>
      </c>
      <c r="K75" s="24">
        <f ca="1">IF(VLOOKUP($C75,工时汇总!$B$2:$AH$2673,9,0)&gt;15,15,IF(VLOOKUP($C75,工时汇总!$B$2:$AH$2673,9,0)&gt;10,10,IF(VLOOKUP($C75,工时汇总!$B$2:$AH$2673,9,0)&gt;=8,5,IF(VLOOKUP($C75,工时汇总!$B$2:$AH$2673,9,0)&lt;8,0))))</f>
        <v>5</v>
      </c>
      <c r="L75" s="24">
        <f ca="1">IF(VLOOKUP($C75,工时汇总!$B$2:$AH$2673,10,0)&gt;15,15,IF(VLOOKUP($C75,工时汇总!$B$2:$AH$2673,10,0)&gt;10,10,IF(VLOOKUP($C75,工时汇总!$B$2:$AH$2673,10,0)&gt;=8,5,IF(VLOOKUP($C75,工时汇总!$B$2:$AH$2673,10,0)&lt;8,0))))</f>
        <v>10</v>
      </c>
      <c r="M75" s="24">
        <f ca="1">IF(VLOOKUP($C75,工时汇总!$B$2:$AH$2673,11,0)&gt;15,15,IF(VLOOKUP($C75,工时汇总!$B$2:$AH$2673,11,0)&gt;10,10,IF(VLOOKUP($C75,工时汇总!$B$2:$AH$2673,11,0)&gt;=8,5,IF(VLOOKUP($C75,工时汇总!$B$2:$AH$2673,11,0)&lt;8,0))))</f>
        <v>10</v>
      </c>
      <c r="N75" s="24">
        <f ca="1">IF(VLOOKUP($C75,工时汇总!$B$2:$AH$2673,12,0)&gt;15,15,IF(VLOOKUP($C75,工时汇总!$B$2:$AH$2673,12,0)&gt;10,10,IF(VLOOKUP($C75,工时汇总!$B$2:$AH$2673,12,0)&gt;=8,5,IF(VLOOKUP($C75,工时汇总!$B$2:$AH$2673,12,0)&lt;8,0))))</f>
        <v>10</v>
      </c>
      <c r="O75" s="24">
        <f ca="1">IF(VLOOKUP($C75,工时汇总!$B$2:$AH$2673,13,0)&gt;15,15,IF(VLOOKUP($C75,工时汇总!$B$2:$AH$2673,13,0)&gt;10,10,IF(VLOOKUP($C75,工时汇总!$B$2:$AH$2673,13,0)&gt;=8,5,IF(VLOOKUP($C75,工时汇总!$B$2:$AH$2673,13,0)&lt;8,0))))</f>
        <v>10</v>
      </c>
      <c r="P75" s="24">
        <f ca="1">IF(VLOOKUP($C75,工时汇总!$B$2:$AH$2673,14,0)&gt;15,15,IF(VLOOKUP($C75,工时汇总!$B$2:$AH$2673,14,0)&gt;10,10,IF(VLOOKUP($C75,工时汇总!$B$2:$AH$2673,14,0)&gt;=8,5,IF(VLOOKUP($C75,工时汇总!$B$2:$AH$2673,14,0)&lt;8,0))))</f>
        <v>10</v>
      </c>
      <c r="Q75" s="24">
        <f ca="1">IF(VLOOKUP($C75,工时汇总!$B$2:$AH$2673,15,0)&gt;15,15,IF(VLOOKUP($C75,工时汇总!$B$2:$AH$2673,15,0)&gt;10,10,IF(VLOOKUP($C75,工时汇总!$B$2:$AH$2673,15,0)&gt;=8,5,IF(VLOOKUP($C75,工时汇总!$B$2:$AH$2673,15,0)&lt;8,0))))</f>
        <v>10</v>
      </c>
      <c r="R75" s="24">
        <f ca="1">IF(VLOOKUP($C75,工时汇总!$B$2:$AH$2673,16,0)&gt;15,15,IF(VLOOKUP($C75,工时汇总!$B$2:$AH$2673,16,0)&gt;10,10,IF(VLOOKUP($C75,工时汇总!$B$2:$AH$2673,16,0)&gt;=8,5,IF(VLOOKUP($C75,工时汇总!$B$2:$AH$2673,16,0)&lt;8,0))))</f>
        <v>10</v>
      </c>
      <c r="S75" s="24">
        <f ca="1">IF(VLOOKUP($C75,工时汇总!$B$2:$AH$2673,17,0)&gt;15,15,IF(VLOOKUP($C75,工时汇总!$B$2:$AH$2673,17,0)&gt;10,10,IF(VLOOKUP($C75,工时汇总!$B$2:$AH$2673,17,0)&gt;=8,5,IF(VLOOKUP($C75,工时汇总!$B$2:$AH$2673,17,0)&lt;8,0))))</f>
        <v>10</v>
      </c>
      <c r="T75" s="24">
        <f ca="1">IF(VLOOKUP($C75,工时汇总!$B$2:$AH$2673,18,0)&gt;15,15,IF(VLOOKUP($C75,工时汇总!$B$2:$AH$2673,18,0)&gt;10,10,IF(VLOOKUP($C75,工时汇总!$B$2:$AH$2673,18,0)&gt;=8,5,IF(VLOOKUP($C75,工时汇总!$B$2:$AH$2673,18,0)&lt;8,0))))</f>
        <v>10</v>
      </c>
      <c r="U75" s="24">
        <f ca="1">IF(VLOOKUP($C75,工时汇总!$B$2:$AH$2673,19,0)&gt;15,15,IF(VLOOKUP($C75,工时汇总!$B$2:$AH$2673,19,0)&gt;10,10,IF(VLOOKUP($C75,工时汇总!$B$2:$AH$2673,19,0)&gt;=8,5,IF(VLOOKUP($C75,工时汇总!$B$2:$AH$2673,19,0)&lt;8,0))))</f>
        <v>10</v>
      </c>
      <c r="V75" s="24">
        <f ca="1">IF(VLOOKUP($C75,工时汇总!$B$2:$AH$2673,20,0)&gt;15,15,IF(VLOOKUP($C75,工时汇总!$B$2:$AH$2673,20,0)&gt;10,10,IF(VLOOKUP($C75,工时汇总!$B$2:$AH$2673,20,0)&gt;=8,5,IF(VLOOKUP($C75,工时汇总!$B$2:$AH$2673,20,0)&lt;8,0))))</f>
        <v>10</v>
      </c>
      <c r="W75" s="24">
        <f ca="1">IF(VLOOKUP($C75,工时汇总!$B$2:$AH$2673,21,0)&gt;15,15,IF(VLOOKUP($C75,工时汇总!$B$2:$AH$2673,21,0)&gt;10,10,IF(VLOOKUP($C75,工时汇总!$B$2:$AH$2673,21,0)&gt;=8,5,IF(VLOOKUP($C75,工时汇总!$B$2:$AH$2673,21,0)&lt;8,0))))</f>
        <v>10</v>
      </c>
      <c r="X75" s="24">
        <f ca="1">IF(VLOOKUP($C75,工时汇总!$B$2:$AH$2673,22,0)&gt;15,15,IF(VLOOKUP($C75,工时汇总!$B$2:$AH$2673,22,0)&gt;10,10,IF(VLOOKUP($C75,工时汇总!$B$2:$AH$2673,22,0)&gt;=8,5,IF(VLOOKUP($C75,工时汇总!$B$2:$AH$2673,22,0)&lt;8,0))))</f>
        <v>10</v>
      </c>
      <c r="Y75" s="24">
        <f ca="1">IF(VLOOKUP($C75,工时汇总!$B$2:$AH$2673,23,0)&gt;15,15,IF(VLOOKUP($C75,工时汇总!$B$2:$AH$2673,23,0)&gt;10,10,IF(VLOOKUP($C75,工时汇总!$B$2:$AH$2673,23,0)&gt;=8,5,IF(VLOOKUP($C75,工时汇总!$B$2:$AH$2673,23,0)&lt;8,0))))</f>
        <v>10</v>
      </c>
      <c r="Z75" s="24">
        <f ca="1">IF(VLOOKUP($C75,工时汇总!$B$2:$AH$2673,24,0)&gt;15,15,IF(VLOOKUP($C75,工时汇总!$B$2:$AH$2673,24,0)&gt;10,10,IF(VLOOKUP($C75,工时汇总!$B$2:$AH$2673,24,0)&gt;=8,5,IF(VLOOKUP($C75,工时汇总!$B$2:$AH$2673,24,0)&lt;8,0))))</f>
        <v>10</v>
      </c>
      <c r="AA75" s="24">
        <f ca="1">IF(VLOOKUP($C75,工时汇总!$B$2:$AH$2673,25,0)&gt;15,15,IF(VLOOKUP($C75,工时汇总!$B$2:$AH$2673,25,0)&gt;10,10,IF(VLOOKUP($C75,工时汇总!$B$2:$AH$2673,25,0)&gt;=8,5,IF(VLOOKUP($C75,工时汇总!$B$2:$AH$2673,25,0)&lt;8,0))))</f>
        <v>10</v>
      </c>
      <c r="AB75" s="24">
        <f ca="1">IF(VLOOKUP($C75,工时汇总!$B$2:$AH$2673,26,0)&gt;15,15,IF(VLOOKUP($C75,工时汇总!$B$2:$AH$2673,26,0)&gt;10,10,IF(VLOOKUP($C75,工时汇总!$B$2:$AH$2673,26,0)&gt;=8,5,IF(VLOOKUP($C75,工时汇总!$B$2:$AH$2673,26,0)&lt;8,0))))</f>
        <v>5</v>
      </c>
      <c r="AC75" s="24">
        <f ca="1">IF(VLOOKUP($C75,工时汇总!$B$2:$AH$2673,27,0)&gt;15,15,IF(VLOOKUP($C75,工时汇总!$B$2:$AH$2673,27,0)&gt;10,10,IF(VLOOKUP($C75,工时汇总!$B$2:$AH$2673,27,0)&gt;=8,5,IF(VLOOKUP($C75,工时汇总!$B$2:$AH$2673,27,0)&lt;8,0))))</f>
        <v>10</v>
      </c>
      <c r="AD75" s="24">
        <f ca="1">IF(VLOOKUP($C75,工时汇总!$B$2:$AH$2673,28,0)&gt;15,15,IF(VLOOKUP($C75,工时汇总!$B$2:$AH$2673,28,0)&gt;10,10,IF(VLOOKUP($C75,工时汇总!$B$2:$AH$2673,28,0)&gt;=8,5,IF(VLOOKUP($C75,工时汇总!$B$2:$AH$2673,28,0)&lt;8,0))))</f>
        <v>10</v>
      </c>
      <c r="AE75" s="24">
        <f ca="1">IF(VLOOKUP($C75,工时汇总!$B$2:$AH$2673,29,0)&gt;15,15,IF(VLOOKUP($C75,工时汇总!$B$2:$AH$2673,29,0)&gt;10,10,IF(VLOOKUP($C75,工时汇总!$B$2:$AH$2673,29,0)&gt;=8,5,IF(VLOOKUP($C75,工时汇总!$B$2:$AH$2673,29,0)&lt;8,0))))</f>
        <v>10</v>
      </c>
      <c r="AF75" s="24">
        <f ca="1">IF(VLOOKUP($C75,工时汇总!$B$2:$AH$2673,30,0)&gt;15,15,IF(VLOOKUP($C75,工时汇总!$B$2:$AH$2673,30,0)&gt;10,10,IF(VLOOKUP($C75,工时汇总!$B$2:$AH$2673,30,0)&gt;=8,5,IF(VLOOKUP($C75,工时汇总!$B$2:$AH$2673,30,0)&lt;8,0))))</f>
        <v>5</v>
      </c>
      <c r="AG75" s="24">
        <f ca="1">IF(VLOOKUP($C75,工时汇总!$B$2:$AH$2673,31,0)&gt;15,15,IF(VLOOKUP($C75,工时汇总!$B$2:$AH$2673,31,0)&gt;10,10,IF(VLOOKUP($C75,工时汇总!$B$2:$AH$2673,31,0)&gt;=8,5,IF(VLOOKUP($C75,工时汇总!$B$2:$AH$2673,31,0)&lt;8,0))))</f>
        <v>10</v>
      </c>
      <c r="AH75" s="24">
        <f ca="1">IF(VLOOKUP($C75,工时汇总!$B$2:$AH$2673,32,0)&gt;15,15,IF(VLOOKUP($C75,工时汇总!$B$2:$AH$2673,32,0)&gt;10,10,IF(VLOOKUP($C75,工时汇总!$B$2:$AH$2673,32,0)&gt;=8,5,IF(VLOOKUP($C75,工时汇总!$B$2:$AH$2673,32,0)&lt;8,0))))</f>
        <v>10</v>
      </c>
      <c r="AI75" s="24">
        <f ca="1">IF(VLOOKUP($C75,工时汇总!$B$2:$AH$2673,33,0)&gt;15,15,IF(VLOOKUP($C75,工时汇总!$B$2:$AH$2673,33,0)&gt;10,10,IF(VLOOKUP($C75,工时汇总!$B$2:$AH$2673,33,0)&gt;=8,5,IF(VLOOKUP($C75,工时汇总!$B$2:$AH$2673,33,0)&lt;8,0))))</f>
        <v>10</v>
      </c>
    </row>
    <row r="76" spans="1:35" ht="19.5" customHeight="1" x14ac:dyDescent="0.25">
      <c r="A76" s="22" t="s">
        <v>297</v>
      </c>
      <c r="B76" t="s">
        <v>85</v>
      </c>
      <c r="C76" s="55" t="s">
        <v>84</v>
      </c>
      <c r="D76" s="23">
        <f t="shared" ca="1" si="5"/>
        <v>255</v>
      </c>
      <c r="E76" s="24">
        <f ca="1">IF(VLOOKUP($C76,工时汇总!$B$2:$AH$2673,3,0)&gt;15,15,IF(VLOOKUP($C76,工时汇总!$B$2:$AH$2673,3,0)&gt;10,10,IF(VLOOKUP($C76,工时汇总!$B$2:$AH$2673,3,0)&gt;=8,5,IF(VLOOKUP($C76,工时汇总!$B$2:$AH$2673,3,0)&lt;8,0))))</f>
        <v>0</v>
      </c>
      <c r="F76" s="24">
        <f ca="1">IF(VLOOKUP($C76,工时汇总!$B$2:$AH$2673,4,0)&gt;15,15,IF(VLOOKUP($C76,工时汇总!$B$2:$AH$2673,4,0)&gt;10,10,IF(VLOOKUP($C76,工时汇总!$B$2:$AH$2673,4,0)&gt;=8,5,IF(VLOOKUP($C76,工时汇总!$B$2:$AH$2673,4,0)&lt;8,0))))</f>
        <v>10</v>
      </c>
      <c r="G76" s="24">
        <f ca="1">IF(VLOOKUP($C76,工时汇总!$B$2:$AH$2673,5,0)&gt;15,15,IF(VLOOKUP($C76,工时汇总!$B$2:$AH$2673,5,0)&gt;10,10,IF(VLOOKUP($C76,工时汇总!$B$2:$AH$2673,5,0)&gt;=8,5,IF(VLOOKUP($C76,工时汇总!$B$2:$AH$2673,5,0)&lt;8,0))))</f>
        <v>10</v>
      </c>
      <c r="H76" s="24">
        <f ca="1">IF(VLOOKUP($C76,工时汇总!$B$2:$AH$2673,6,0)&gt;15,15,IF(VLOOKUP($C76,工时汇总!$B$2:$AH$2673,6,0)&gt;10,10,IF(VLOOKUP($C76,工时汇总!$B$2:$AH$2673,6,0)&gt;=8,5,IF(VLOOKUP($C76,工时汇总!$B$2:$AH$2673,6,0)&lt;8,0))))</f>
        <v>10</v>
      </c>
      <c r="I76" s="24">
        <f ca="1">IF(VLOOKUP($C76,工时汇总!$B$2:$AH$2673,7,0)&gt;15,15,IF(VLOOKUP($C76,工时汇总!$B$2:$AH$2673,7,0)&gt;10,10,IF(VLOOKUP($C76,工时汇总!$B$2:$AH$2673,7,0)&gt;=8,5,IF(VLOOKUP($C76,工时汇总!$B$2:$AH$2673,7,0)&lt;8,0))))</f>
        <v>10</v>
      </c>
      <c r="J76" s="24">
        <f ca="1">IF(VLOOKUP($C76,工时汇总!$B$2:$AH$2673,8,0)&gt;15,15,IF(VLOOKUP($C76,工时汇总!$B$2:$AH$2673,8,0)&gt;10,10,IF(VLOOKUP($C76,工时汇总!$B$2:$AH$2673,8,0)&gt;=8,5,IF(VLOOKUP($C76,工时汇总!$B$2:$AH$2673,8,0)&lt;8,0))))</f>
        <v>10</v>
      </c>
      <c r="K76" s="24">
        <f ca="1">IF(VLOOKUP($C76,工时汇总!$B$2:$AH$2673,9,0)&gt;15,15,IF(VLOOKUP($C76,工时汇总!$B$2:$AH$2673,9,0)&gt;10,10,IF(VLOOKUP($C76,工时汇总!$B$2:$AH$2673,9,0)&gt;=8,5,IF(VLOOKUP($C76,工时汇总!$B$2:$AH$2673,9,0)&lt;8,0))))</f>
        <v>0</v>
      </c>
      <c r="L76" s="24">
        <f ca="1">IF(VLOOKUP($C76,工时汇总!$B$2:$AH$2673,10,0)&gt;15,15,IF(VLOOKUP($C76,工时汇总!$B$2:$AH$2673,10,0)&gt;10,10,IF(VLOOKUP($C76,工时汇总!$B$2:$AH$2673,10,0)&gt;=8,5,IF(VLOOKUP($C76,工时汇总!$B$2:$AH$2673,10,0)&lt;8,0))))</f>
        <v>0</v>
      </c>
      <c r="M76" s="24">
        <f ca="1">IF(VLOOKUP($C76,工时汇总!$B$2:$AH$2673,11,0)&gt;15,15,IF(VLOOKUP($C76,工时汇总!$B$2:$AH$2673,11,0)&gt;10,10,IF(VLOOKUP($C76,工时汇总!$B$2:$AH$2673,11,0)&gt;=8,5,IF(VLOOKUP($C76,工时汇总!$B$2:$AH$2673,11,0)&lt;8,0))))</f>
        <v>0</v>
      </c>
      <c r="N76" s="24">
        <f ca="1">IF(VLOOKUP($C76,工时汇总!$B$2:$AH$2673,12,0)&gt;15,15,IF(VLOOKUP($C76,工时汇总!$B$2:$AH$2673,12,0)&gt;10,10,IF(VLOOKUP($C76,工时汇总!$B$2:$AH$2673,12,0)&gt;=8,5,IF(VLOOKUP($C76,工时汇总!$B$2:$AH$2673,12,0)&lt;8,0))))</f>
        <v>10</v>
      </c>
      <c r="O76" s="24">
        <f ca="1">IF(VLOOKUP($C76,工时汇总!$B$2:$AH$2673,13,0)&gt;15,15,IF(VLOOKUP($C76,工时汇总!$B$2:$AH$2673,13,0)&gt;10,10,IF(VLOOKUP($C76,工时汇总!$B$2:$AH$2673,13,0)&gt;=8,5,IF(VLOOKUP($C76,工时汇总!$B$2:$AH$2673,13,0)&lt;8,0))))</f>
        <v>10</v>
      </c>
      <c r="P76" s="24">
        <f ca="1">IF(VLOOKUP($C76,工时汇总!$B$2:$AH$2673,14,0)&gt;15,15,IF(VLOOKUP($C76,工时汇总!$B$2:$AH$2673,14,0)&gt;10,10,IF(VLOOKUP($C76,工时汇总!$B$2:$AH$2673,14,0)&gt;=8,5,IF(VLOOKUP($C76,工时汇总!$B$2:$AH$2673,14,0)&lt;8,0))))</f>
        <v>10</v>
      </c>
      <c r="Q76" s="24">
        <f ca="1">IF(VLOOKUP($C76,工时汇总!$B$2:$AH$2673,15,0)&gt;15,15,IF(VLOOKUP($C76,工时汇总!$B$2:$AH$2673,15,0)&gt;10,10,IF(VLOOKUP($C76,工时汇总!$B$2:$AH$2673,15,0)&gt;=8,5,IF(VLOOKUP($C76,工时汇总!$B$2:$AH$2673,15,0)&lt;8,0))))</f>
        <v>10</v>
      </c>
      <c r="R76" s="24">
        <f ca="1">IF(VLOOKUP($C76,工时汇总!$B$2:$AH$2673,16,0)&gt;15,15,IF(VLOOKUP($C76,工时汇总!$B$2:$AH$2673,16,0)&gt;10,10,IF(VLOOKUP($C76,工时汇总!$B$2:$AH$2673,16,0)&gt;=8,5,IF(VLOOKUP($C76,工时汇总!$B$2:$AH$2673,16,0)&lt;8,0))))</f>
        <v>5</v>
      </c>
      <c r="S76" s="24">
        <f ca="1">IF(VLOOKUP($C76,工时汇总!$B$2:$AH$2673,17,0)&gt;15,15,IF(VLOOKUP($C76,工时汇总!$B$2:$AH$2673,17,0)&gt;10,10,IF(VLOOKUP($C76,工时汇总!$B$2:$AH$2673,17,0)&gt;=8,5,IF(VLOOKUP($C76,工时汇总!$B$2:$AH$2673,17,0)&lt;8,0))))</f>
        <v>10</v>
      </c>
      <c r="T76" s="24">
        <f ca="1">IF(VLOOKUP($C76,工时汇总!$B$2:$AH$2673,18,0)&gt;15,15,IF(VLOOKUP($C76,工时汇总!$B$2:$AH$2673,18,0)&gt;10,10,IF(VLOOKUP($C76,工时汇总!$B$2:$AH$2673,18,0)&gt;=8,5,IF(VLOOKUP($C76,工时汇总!$B$2:$AH$2673,18,0)&lt;8,0))))</f>
        <v>10</v>
      </c>
      <c r="U76" s="24">
        <f ca="1">IF(VLOOKUP($C76,工时汇总!$B$2:$AH$2673,19,0)&gt;15,15,IF(VLOOKUP($C76,工时汇总!$B$2:$AH$2673,19,0)&gt;10,10,IF(VLOOKUP($C76,工时汇总!$B$2:$AH$2673,19,0)&gt;=8,5,IF(VLOOKUP($C76,工时汇总!$B$2:$AH$2673,19,0)&lt;8,0))))</f>
        <v>10</v>
      </c>
      <c r="V76" s="24">
        <f ca="1">IF(VLOOKUP($C76,工时汇总!$B$2:$AH$2673,20,0)&gt;15,15,IF(VLOOKUP($C76,工时汇总!$B$2:$AH$2673,20,0)&gt;10,10,IF(VLOOKUP($C76,工时汇总!$B$2:$AH$2673,20,0)&gt;=8,5,IF(VLOOKUP($C76,工时汇总!$B$2:$AH$2673,20,0)&lt;8,0))))</f>
        <v>10</v>
      </c>
      <c r="W76" s="24">
        <f ca="1">IF(VLOOKUP($C76,工时汇总!$B$2:$AH$2673,21,0)&gt;15,15,IF(VLOOKUP($C76,工时汇总!$B$2:$AH$2673,21,0)&gt;10,10,IF(VLOOKUP($C76,工时汇总!$B$2:$AH$2673,21,0)&gt;=8,5,IF(VLOOKUP($C76,工时汇总!$B$2:$AH$2673,21,0)&lt;8,0))))</f>
        <v>10</v>
      </c>
      <c r="X76" s="24">
        <f ca="1">IF(VLOOKUP($C76,工时汇总!$B$2:$AH$2673,22,0)&gt;15,15,IF(VLOOKUP($C76,工时汇总!$B$2:$AH$2673,22,0)&gt;10,10,IF(VLOOKUP($C76,工时汇总!$B$2:$AH$2673,22,0)&gt;=8,5,IF(VLOOKUP($C76,工时汇总!$B$2:$AH$2673,22,0)&lt;8,0))))</f>
        <v>10</v>
      </c>
      <c r="Y76" s="24">
        <f ca="1">IF(VLOOKUP($C76,工时汇总!$B$2:$AH$2673,23,0)&gt;15,15,IF(VLOOKUP($C76,工时汇总!$B$2:$AH$2673,23,0)&gt;10,10,IF(VLOOKUP($C76,工时汇总!$B$2:$AH$2673,23,0)&gt;=8,5,IF(VLOOKUP($C76,工时汇总!$B$2:$AH$2673,23,0)&lt;8,0))))</f>
        <v>5</v>
      </c>
      <c r="Z76" s="24">
        <f ca="1">IF(VLOOKUP($C76,工时汇总!$B$2:$AH$2673,24,0)&gt;15,15,IF(VLOOKUP($C76,工时汇总!$B$2:$AH$2673,24,0)&gt;10,10,IF(VLOOKUP($C76,工时汇总!$B$2:$AH$2673,24,0)&gt;=8,5,IF(VLOOKUP($C76,工时汇总!$B$2:$AH$2673,24,0)&lt;8,0))))</f>
        <v>10</v>
      </c>
      <c r="AA76" s="24">
        <f ca="1">IF(VLOOKUP($C76,工时汇总!$B$2:$AH$2673,25,0)&gt;15,15,IF(VLOOKUP($C76,工时汇总!$B$2:$AH$2673,25,0)&gt;10,10,IF(VLOOKUP($C76,工时汇总!$B$2:$AH$2673,25,0)&gt;=8,5,IF(VLOOKUP($C76,工时汇总!$B$2:$AH$2673,25,0)&lt;8,0))))</f>
        <v>10</v>
      </c>
      <c r="AB76" s="24">
        <f ca="1">IF(VLOOKUP($C76,工时汇总!$B$2:$AH$2673,26,0)&gt;15,15,IF(VLOOKUP($C76,工时汇总!$B$2:$AH$2673,26,0)&gt;10,10,IF(VLOOKUP($C76,工时汇总!$B$2:$AH$2673,26,0)&gt;=8,5,IF(VLOOKUP($C76,工时汇总!$B$2:$AH$2673,26,0)&lt;8,0))))</f>
        <v>10</v>
      </c>
      <c r="AC76" s="24">
        <f ca="1">IF(VLOOKUP($C76,工时汇总!$B$2:$AH$2673,27,0)&gt;15,15,IF(VLOOKUP($C76,工时汇总!$B$2:$AH$2673,27,0)&gt;10,10,IF(VLOOKUP($C76,工时汇总!$B$2:$AH$2673,27,0)&gt;=8,5,IF(VLOOKUP($C76,工时汇总!$B$2:$AH$2673,27,0)&lt;8,0))))</f>
        <v>10</v>
      </c>
      <c r="AD76" s="24">
        <f ca="1">IF(VLOOKUP($C76,工时汇总!$B$2:$AH$2673,28,0)&gt;15,15,IF(VLOOKUP($C76,工时汇总!$B$2:$AH$2673,28,0)&gt;10,10,IF(VLOOKUP($C76,工时汇总!$B$2:$AH$2673,28,0)&gt;=8,5,IF(VLOOKUP($C76,工时汇总!$B$2:$AH$2673,28,0)&lt;8,0))))</f>
        <v>10</v>
      </c>
      <c r="AE76" s="24">
        <f ca="1">IF(VLOOKUP($C76,工时汇总!$B$2:$AH$2673,29,0)&gt;15,15,IF(VLOOKUP($C76,工时汇总!$B$2:$AH$2673,29,0)&gt;10,10,IF(VLOOKUP($C76,工时汇总!$B$2:$AH$2673,29,0)&gt;=8,5,IF(VLOOKUP($C76,工时汇总!$B$2:$AH$2673,29,0)&lt;8,0))))</f>
        <v>10</v>
      </c>
      <c r="AF76" s="24">
        <f ca="1">IF(VLOOKUP($C76,工时汇总!$B$2:$AH$2673,30,0)&gt;15,15,IF(VLOOKUP($C76,工时汇总!$B$2:$AH$2673,30,0)&gt;10,10,IF(VLOOKUP($C76,工时汇总!$B$2:$AH$2673,30,0)&gt;=8,5,IF(VLOOKUP($C76,工时汇总!$B$2:$AH$2673,30,0)&lt;8,0))))</f>
        <v>5</v>
      </c>
      <c r="AG76" s="24">
        <f ca="1">IF(VLOOKUP($C76,工时汇总!$B$2:$AH$2673,31,0)&gt;15,15,IF(VLOOKUP($C76,工时汇总!$B$2:$AH$2673,31,0)&gt;10,10,IF(VLOOKUP($C76,工时汇总!$B$2:$AH$2673,31,0)&gt;=8,5,IF(VLOOKUP($C76,工时汇总!$B$2:$AH$2673,31,0)&lt;8,0))))</f>
        <v>10</v>
      </c>
      <c r="AH76" s="24">
        <f ca="1">IF(VLOOKUP($C76,工时汇总!$B$2:$AH$2673,32,0)&gt;15,15,IF(VLOOKUP($C76,工时汇总!$B$2:$AH$2673,32,0)&gt;10,10,IF(VLOOKUP($C76,工时汇总!$B$2:$AH$2673,32,0)&gt;=8,5,IF(VLOOKUP($C76,工时汇总!$B$2:$AH$2673,32,0)&lt;8,0))))</f>
        <v>10</v>
      </c>
      <c r="AI76" s="24">
        <f ca="1">IF(VLOOKUP($C76,工时汇总!$B$2:$AH$2673,33,0)&gt;15,15,IF(VLOOKUP($C76,工时汇总!$B$2:$AH$2673,33,0)&gt;10,10,IF(VLOOKUP($C76,工时汇总!$B$2:$AH$2673,33,0)&gt;=8,5,IF(VLOOKUP($C76,工时汇总!$B$2:$AH$2673,33,0)&lt;8,0))))</f>
        <v>10</v>
      </c>
    </row>
    <row r="77" spans="1:35" ht="19.5" customHeight="1" x14ac:dyDescent="0.25">
      <c r="A77" s="22" t="s">
        <v>297</v>
      </c>
      <c r="B77" t="s">
        <v>87</v>
      </c>
      <c r="C77" s="55" t="s">
        <v>86</v>
      </c>
      <c r="D77" s="23">
        <f t="shared" ca="1" si="5"/>
        <v>170</v>
      </c>
      <c r="E77" s="24">
        <f ca="1">IF(VLOOKUP($C77,工时汇总!$B$2:$AH$2673,3,0)&gt;15,15,IF(VLOOKUP($C77,工时汇总!$B$2:$AH$2673,3,0)&gt;10,10,IF(VLOOKUP($C77,工时汇总!$B$2:$AH$2673,3,0)&gt;=8,5,IF(VLOOKUP($C77,工时汇总!$B$2:$AH$2673,3,0)&lt;8,0))))</f>
        <v>0</v>
      </c>
      <c r="F77" s="24">
        <f ca="1">IF(VLOOKUP($C77,工时汇总!$B$2:$AH$2673,4,0)&gt;15,15,IF(VLOOKUP($C77,工时汇总!$B$2:$AH$2673,4,0)&gt;10,10,IF(VLOOKUP($C77,工时汇总!$B$2:$AH$2673,4,0)&gt;=8,5,IF(VLOOKUP($C77,工时汇总!$B$2:$AH$2673,4,0)&lt;8,0))))</f>
        <v>10</v>
      </c>
      <c r="G77" s="24">
        <f ca="1">IF(VLOOKUP($C77,工时汇总!$B$2:$AH$2673,5,0)&gt;15,15,IF(VLOOKUP($C77,工时汇总!$B$2:$AH$2673,5,0)&gt;10,10,IF(VLOOKUP($C77,工时汇总!$B$2:$AH$2673,5,0)&gt;=8,5,IF(VLOOKUP($C77,工时汇总!$B$2:$AH$2673,5,0)&lt;8,0))))</f>
        <v>10</v>
      </c>
      <c r="H77" s="24">
        <f ca="1">IF(VLOOKUP($C77,工时汇总!$B$2:$AH$2673,6,0)&gt;15,15,IF(VLOOKUP($C77,工时汇总!$B$2:$AH$2673,6,0)&gt;10,10,IF(VLOOKUP($C77,工时汇总!$B$2:$AH$2673,6,0)&gt;=8,5,IF(VLOOKUP($C77,工时汇总!$B$2:$AH$2673,6,0)&lt;8,0))))</f>
        <v>10</v>
      </c>
      <c r="I77" s="24">
        <f ca="1">IF(VLOOKUP($C77,工时汇总!$B$2:$AH$2673,7,0)&gt;15,15,IF(VLOOKUP($C77,工时汇总!$B$2:$AH$2673,7,0)&gt;10,10,IF(VLOOKUP($C77,工时汇总!$B$2:$AH$2673,7,0)&gt;=8,5,IF(VLOOKUP($C77,工时汇总!$B$2:$AH$2673,7,0)&lt;8,0))))</f>
        <v>10</v>
      </c>
      <c r="J77" s="24">
        <f ca="1">IF(VLOOKUP($C77,工时汇总!$B$2:$AH$2673,8,0)&gt;15,15,IF(VLOOKUP($C77,工时汇总!$B$2:$AH$2673,8,0)&gt;10,10,IF(VLOOKUP($C77,工时汇总!$B$2:$AH$2673,8,0)&gt;=8,5,IF(VLOOKUP($C77,工时汇总!$B$2:$AH$2673,8,0)&lt;8,0))))</f>
        <v>10</v>
      </c>
      <c r="K77" s="24">
        <f ca="1">IF(VLOOKUP($C77,工时汇总!$B$2:$AH$2673,9,0)&gt;15,15,IF(VLOOKUP($C77,工时汇总!$B$2:$AH$2673,9,0)&gt;10,10,IF(VLOOKUP($C77,工时汇总!$B$2:$AH$2673,9,0)&gt;=8,5,IF(VLOOKUP($C77,工时汇总!$B$2:$AH$2673,9,0)&lt;8,0))))</f>
        <v>5</v>
      </c>
      <c r="L77" s="24">
        <f ca="1">IF(VLOOKUP($C77,工时汇总!$B$2:$AH$2673,10,0)&gt;15,15,IF(VLOOKUP($C77,工时汇总!$B$2:$AH$2673,10,0)&gt;10,10,IF(VLOOKUP($C77,工时汇总!$B$2:$AH$2673,10,0)&gt;=8,5,IF(VLOOKUP($C77,工时汇总!$B$2:$AH$2673,10,0)&lt;8,0))))</f>
        <v>10</v>
      </c>
      <c r="M77" s="24">
        <f ca="1">IF(VLOOKUP($C77,工时汇总!$B$2:$AH$2673,11,0)&gt;15,15,IF(VLOOKUP($C77,工时汇总!$B$2:$AH$2673,11,0)&gt;10,10,IF(VLOOKUP($C77,工时汇总!$B$2:$AH$2673,11,0)&gt;=8,5,IF(VLOOKUP($C77,工时汇总!$B$2:$AH$2673,11,0)&lt;8,0))))</f>
        <v>10</v>
      </c>
      <c r="N77" s="24">
        <f ca="1">IF(VLOOKUP($C77,工时汇总!$B$2:$AH$2673,12,0)&gt;15,15,IF(VLOOKUP($C77,工时汇总!$B$2:$AH$2673,12,0)&gt;10,10,IF(VLOOKUP($C77,工时汇总!$B$2:$AH$2673,12,0)&gt;=8,5,IF(VLOOKUP($C77,工时汇总!$B$2:$AH$2673,12,0)&lt;8,0))))</f>
        <v>10</v>
      </c>
      <c r="O77" s="24">
        <f ca="1">IF(VLOOKUP($C77,工时汇总!$B$2:$AH$2673,13,0)&gt;15,15,IF(VLOOKUP($C77,工时汇总!$B$2:$AH$2673,13,0)&gt;10,10,IF(VLOOKUP($C77,工时汇总!$B$2:$AH$2673,13,0)&gt;=8,5,IF(VLOOKUP($C77,工时汇总!$B$2:$AH$2673,13,0)&lt;8,0))))</f>
        <v>10</v>
      </c>
      <c r="P77" s="24">
        <f ca="1">IF(VLOOKUP($C77,工时汇总!$B$2:$AH$2673,14,0)&gt;15,15,IF(VLOOKUP($C77,工时汇总!$B$2:$AH$2673,14,0)&gt;10,10,IF(VLOOKUP($C77,工时汇总!$B$2:$AH$2673,14,0)&gt;=8,5,IF(VLOOKUP($C77,工时汇总!$B$2:$AH$2673,14,0)&lt;8,0))))</f>
        <v>10</v>
      </c>
      <c r="Q77" s="24">
        <f ca="1">IF(VLOOKUP($C77,工时汇总!$B$2:$AH$2673,15,0)&gt;15,15,IF(VLOOKUP($C77,工时汇总!$B$2:$AH$2673,15,0)&gt;10,10,IF(VLOOKUP($C77,工时汇总!$B$2:$AH$2673,15,0)&gt;=8,5,IF(VLOOKUP($C77,工时汇总!$B$2:$AH$2673,15,0)&lt;8,0))))</f>
        <v>10</v>
      </c>
      <c r="R77" s="24">
        <f ca="1">IF(VLOOKUP($C77,工时汇总!$B$2:$AH$2673,16,0)&gt;15,15,IF(VLOOKUP($C77,工时汇总!$B$2:$AH$2673,16,0)&gt;10,10,IF(VLOOKUP($C77,工时汇总!$B$2:$AH$2673,16,0)&gt;=8,5,IF(VLOOKUP($C77,工时汇总!$B$2:$AH$2673,16,0)&lt;8,0))))</f>
        <v>10</v>
      </c>
      <c r="S77" s="24">
        <f ca="1">IF(VLOOKUP($C77,工时汇总!$B$2:$AH$2673,17,0)&gt;15,15,IF(VLOOKUP($C77,工时汇总!$B$2:$AH$2673,17,0)&gt;10,10,IF(VLOOKUP($C77,工时汇总!$B$2:$AH$2673,17,0)&gt;=8,5,IF(VLOOKUP($C77,工时汇总!$B$2:$AH$2673,17,0)&lt;8,0))))</f>
        <v>10</v>
      </c>
      <c r="T77" s="24">
        <f ca="1">IF(VLOOKUP($C77,工时汇总!$B$2:$AH$2673,18,0)&gt;15,15,IF(VLOOKUP($C77,工时汇总!$B$2:$AH$2673,18,0)&gt;10,10,IF(VLOOKUP($C77,工时汇总!$B$2:$AH$2673,18,0)&gt;=8,5,IF(VLOOKUP($C77,工时汇总!$B$2:$AH$2673,18,0)&lt;8,0))))</f>
        <v>10</v>
      </c>
      <c r="U77" s="24">
        <f ca="1">IF(VLOOKUP($C77,工时汇总!$B$2:$AH$2673,19,0)&gt;15,15,IF(VLOOKUP($C77,工时汇总!$B$2:$AH$2673,19,0)&gt;10,10,IF(VLOOKUP($C77,工时汇总!$B$2:$AH$2673,19,0)&gt;=8,5,IF(VLOOKUP($C77,工时汇总!$B$2:$AH$2673,19,0)&lt;8,0))))</f>
        <v>10</v>
      </c>
      <c r="V77" s="24">
        <f ca="1">IF(VLOOKUP($C77,工时汇总!$B$2:$AH$2673,20,0)&gt;15,15,IF(VLOOKUP($C77,工时汇总!$B$2:$AH$2673,20,0)&gt;10,10,IF(VLOOKUP($C77,工时汇总!$B$2:$AH$2673,20,0)&gt;=8,5,IF(VLOOKUP($C77,工时汇总!$B$2:$AH$2673,20,0)&lt;8,0))))</f>
        <v>10</v>
      </c>
      <c r="W77" s="24">
        <f ca="1">IF(VLOOKUP($C77,工时汇总!$B$2:$AH$2673,21,0)&gt;15,15,IF(VLOOKUP($C77,工时汇总!$B$2:$AH$2673,21,0)&gt;10,10,IF(VLOOKUP($C77,工时汇总!$B$2:$AH$2673,21,0)&gt;=8,5,IF(VLOOKUP($C77,工时汇总!$B$2:$AH$2673,21,0)&lt;8,0))))</f>
        <v>5</v>
      </c>
      <c r="X77" s="24">
        <f ca="1">IF(VLOOKUP($C77,工时汇总!$B$2:$AH$2673,22,0)&gt;15,15,IF(VLOOKUP($C77,工时汇总!$B$2:$AH$2673,22,0)&gt;10,10,IF(VLOOKUP($C77,工时汇总!$B$2:$AH$2673,22,0)&gt;=8,5,IF(VLOOKUP($C77,工时汇总!$B$2:$AH$2673,22,0)&lt;8,0))))</f>
        <v>0</v>
      </c>
      <c r="Y77" s="24">
        <f ca="1">IF(VLOOKUP($C77,工时汇总!$B$2:$AH$2673,23,0)&gt;15,15,IF(VLOOKUP($C77,工时汇总!$B$2:$AH$2673,23,0)&gt;10,10,IF(VLOOKUP($C77,工时汇总!$B$2:$AH$2673,23,0)&gt;=8,5,IF(VLOOKUP($C77,工时汇总!$B$2:$AH$2673,23,0)&lt;8,0))))</f>
        <v>0</v>
      </c>
      <c r="Z77" s="24">
        <f ca="1">IF(VLOOKUP($C77,工时汇总!$B$2:$AH$2673,24,0)&gt;15,15,IF(VLOOKUP($C77,工时汇总!$B$2:$AH$2673,24,0)&gt;10,10,IF(VLOOKUP($C77,工时汇总!$B$2:$AH$2673,24,0)&gt;=8,5,IF(VLOOKUP($C77,工时汇总!$B$2:$AH$2673,24,0)&lt;8,0))))</f>
        <v>0</v>
      </c>
      <c r="AA77" s="24">
        <f ca="1">IF(VLOOKUP($C77,工时汇总!$B$2:$AH$2673,25,0)&gt;15,15,IF(VLOOKUP($C77,工时汇总!$B$2:$AH$2673,25,0)&gt;10,10,IF(VLOOKUP($C77,工时汇总!$B$2:$AH$2673,25,0)&gt;=8,5,IF(VLOOKUP($C77,工时汇总!$B$2:$AH$2673,25,0)&lt;8,0))))</f>
        <v>0</v>
      </c>
      <c r="AB77" s="24">
        <f ca="1">IF(VLOOKUP($C77,工时汇总!$B$2:$AH$2673,26,0)&gt;15,15,IF(VLOOKUP($C77,工时汇总!$B$2:$AH$2673,26,0)&gt;10,10,IF(VLOOKUP($C77,工时汇总!$B$2:$AH$2673,26,0)&gt;=8,5,IF(VLOOKUP($C77,工时汇总!$B$2:$AH$2673,26,0)&lt;8,0))))</f>
        <v>0</v>
      </c>
      <c r="AC77" s="24">
        <f ca="1">IF(VLOOKUP($C77,工时汇总!$B$2:$AH$2673,27,0)&gt;15,15,IF(VLOOKUP($C77,工时汇总!$B$2:$AH$2673,27,0)&gt;10,10,IF(VLOOKUP($C77,工时汇总!$B$2:$AH$2673,27,0)&gt;=8,5,IF(VLOOKUP($C77,工时汇总!$B$2:$AH$2673,27,0)&lt;8,0))))</f>
        <v>0</v>
      </c>
      <c r="AD77" s="24">
        <f ca="1">IF(VLOOKUP($C77,工时汇总!$B$2:$AH$2673,28,0)&gt;15,15,IF(VLOOKUP($C77,工时汇总!$B$2:$AH$2673,28,0)&gt;10,10,IF(VLOOKUP($C77,工时汇总!$B$2:$AH$2673,28,0)&gt;=8,5,IF(VLOOKUP($C77,工时汇总!$B$2:$AH$2673,28,0)&lt;8,0))))</f>
        <v>0</v>
      </c>
      <c r="AE77" s="24">
        <f ca="1">IF(VLOOKUP($C77,工时汇总!$B$2:$AH$2673,29,0)&gt;15,15,IF(VLOOKUP($C77,工时汇总!$B$2:$AH$2673,29,0)&gt;10,10,IF(VLOOKUP($C77,工时汇总!$B$2:$AH$2673,29,0)&gt;=8,5,IF(VLOOKUP($C77,工时汇总!$B$2:$AH$2673,29,0)&lt;8,0))))</f>
        <v>0</v>
      </c>
      <c r="AF77" s="24">
        <f ca="1">IF(VLOOKUP($C77,工时汇总!$B$2:$AH$2673,30,0)&gt;15,15,IF(VLOOKUP($C77,工时汇总!$B$2:$AH$2673,30,0)&gt;10,10,IF(VLOOKUP($C77,工时汇总!$B$2:$AH$2673,30,0)&gt;=8,5,IF(VLOOKUP($C77,工时汇总!$B$2:$AH$2673,30,0)&lt;8,0))))</f>
        <v>0</v>
      </c>
      <c r="AG77" s="24">
        <f ca="1">IF(VLOOKUP($C77,工时汇总!$B$2:$AH$2673,31,0)&gt;15,15,IF(VLOOKUP($C77,工时汇总!$B$2:$AH$2673,31,0)&gt;10,10,IF(VLOOKUP($C77,工时汇总!$B$2:$AH$2673,31,0)&gt;=8,5,IF(VLOOKUP($C77,工时汇总!$B$2:$AH$2673,31,0)&lt;8,0))))</f>
        <v>0</v>
      </c>
      <c r="AH77" s="24">
        <f ca="1">IF(VLOOKUP($C77,工时汇总!$B$2:$AH$2673,32,0)&gt;15,15,IF(VLOOKUP($C77,工时汇总!$B$2:$AH$2673,32,0)&gt;10,10,IF(VLOOKUP($C77,工时汇总!$B$2:$AH$2673,32,0)&gt;=8,5,IF(VLOOKUP($C77,工时汇总!$B$2:$AH$2673,32,0)&lt;8,0))))</f>
        <v>0</v>
      </c>
      <c r="AI77" s="24">
        <f ca="1">IF(VLOOKUP($C77,工时汇总!$B$2:$AH$2673,33,0)&gt;15,15,IF(VLOOKUP($C77,工时汇总!$B$2:$AH$2673,33,0)&gt;10,10,IF(VLOOKUP($C77,工时汇总!$B$2:$AH$2673,33,0)&gt;=8,5,IF(VLOOKUP($C77,工时汇总!$B$2:$AH$2673,33,0)&lt;8,0))))</f>
        <v>0</v>
      </c>
    </row>
    <row r="78" spans="1:35" ht="19.5" customHeight="1" x14ac:dyDescent="0.25">
      <c r="A78" s="22" t="s">
        <v>297</v>
      </c>
      <c r="B78" t="s">
        <v>89</v>
      </c>
      <c r="C78" s="55" t="s">
        <v>88</v>
      </c>
      <c r="D78" s="23">
        <f t="shared" ref="D78:D82" ca="1" si="16">SUM(E78:AI78)</f>
        <v>240</v>
      </c>
      <c r="E78" s="24">
        <f ca="1">IF(VLOOKUP($C78,工时汇总!$B$2:$AH$2673,3,0)&gt;15,15,IF(VLOOKUP($C78,工时汇总!$B$2:$AH$2673,3,0)&gt;10,10,IF(VLOOKUP($C78,工时汇总!$B$2:$AH$2673,3,0)&gt;=8,5,IF(VLOOKUP($C78,工时汇总!$B$2:$AH$2673,3,0)&lt;8,0))))</f>
        <v>0</v>
      </c>
      <c r="F78" s="24">
        <f ca="1">IF(VLOOKUP($C78,工时汇总!$B$2:$AH$2673,4,0)&gt;15,15,IF(VLOOKUP($C78,工时汇总!$B$2:$AH$2673,4,0)&gt;10,10,IF(VLOOKUP($C78,工时汇总!$B$2:$AH$2673,4,0)&gt;=8,5,IF(VLOOKUP($C78,工时汇总!$B$2:$AH$2673,4,0)&lt;8,0))))</f>
        <v>10</v>
      </c>
      <c r="G78" s="24">
        <f ca="1">IF(VLOOKUP($C78,工时汇总!$B$2:$AH$2673,5,0)&gt;15,15,IF(VLOOKUP($C78,工时汇总!$B$2:$AH$2673,5,0)&gt;10,10,IF(VLOOKUP($C78,工时汇总!$B$2:$AH$2673,5,0)&gt;=8,5,IF(VLOOKUP($C78,工时汇总!$B$2:$AH$2673,5,0)&lt;8,0))))</f>
        <v>10</v>
      </c>
      <c r="H78" s="24">
        <f ca="1">IF(VLOOKUP($C78,工时汇总!$B$2:$AH$2673,6,0)&gt;15,15,IF(VLOOKUP($C78,工时汇总!$B$2:$AH$2673,6,0)&gt;10,10,IF(VLOOKUP($C78,工时汇总!$B$2:$AH$2673,6,0)&gt;=8,5,IF(VLOOKUP($C78,工时汇总!$B$2:$AH$2673,6,0)&lt;8,0))))</f>
        <v>10</v>
      </c>
      <c r="I78" s="24">
        <f ca="1">IF(VLOOKUP($C78,工时汇总!$B$2:$AH$2673,7,0)&gt;15,15,IF(VLOOKUP($C78,工时汇总!$B$2:$AH$2673,7,0)&gt;10,10,IF(VLOOKUP($C78,工时汇总!$B$2:$AH$2673,7,0)&gt;=8,5,IF(VLOOKUP($C78,工时汇总!$B$2:$AH$2673,7,0)&lt;8,0))))</f>
        <v>10</v>
      </c>
      <c r="J78" s="24">
        <f ca="1">IF(VLOOKUP($C78,工时汇总!$B$2:$AH$2673,8,0)&gt;15,15,IF(VLOOKUP($C78,工时汇总!$B$2:$AH$2673,8,0)&gt;10,10,IF(VLOOKUP($C78,工时汇总!$B$2:$AH$2673,8,0)&gt;=8,5,IF(VLOOKUP($C78,工时汇总!$B$2:$AH$2673,8,0)&lt;8,0))))</f>
        <v>10</v>
      </c>
      <c r="K78" s="24">
        <f ca="1">IF(VLOOKUP($C78,工时汇总!$B$2:$AH$2673,9,0)&gt;15,15,IF(VLOOKUP($C78,工时汇总!$B$2:$AH$2673,9,0)&gt;10,10,IF(VLOOKUP($C78,工时汇总!$B$2:$AH$2673,9,0)&gt;=8,5,IF(VLOOKUP($C78,工时汇总!$B$2:$AH$2673,9,0)&lt;8,0))))</f>
        <v>5</v>
      </c>
      <c r="L78" s="24">
        <f ca="1">IF(VLOOKUP($C78,工时汇总!$B$2:$AH$2673,10,0)&gt;15,15,IF(VLOOKUP($C78,工时汇总!$B$2:$AH$2673,10,0)&gt;10,10,IF(VLOOKUP($C78,工时汇总!$B$2:$AH$2673,10,0)&gt;=8,5,IF(VLOOKUP($C78,工时汇总!$B$2:$AH$2673,10,0)&lt;8,0))))</f>
        <v>10</v>
      </c>
      <c r="M78" s="24">
        <f ca="1">IF(VLOOKUP($C78,工时汇总!$B$2:$AH$2673,11,0)&gt;15,15,IF(VLOOKUP($C78,工时汇总!$B$2:$AH$2673,11,0)&gt;10,10,IF(VLOOKUP($C78,工时汇总!$B$2:$AH$2673,11,0)&gt;=8,5,IF(VLOOKUP($C78,工时汇总!$B$2:$AH$2673,11,0)&lt;8,0))))</f>
        <v>10</v>
      </c>
      <c r="N78" s="24">
        <f ca="1">IF(VLOOKUP($C78,工时汇总!$B$2:$AH$2673,12,0)&gt;15,15,IF(VLOOKUP($C78,工时汇总!$B$2:$AH$2673,12,0)&gt;10,10,IF(VLOOKUP($C78,工时汇总!$B$2:$AH$2673,12,0)&gt;=8,5,IF(VLOOKUP($C78,工时汇总!$B$2:$AH$2673,12,0)&lt;8,0))))</f>
        <v>10</v>
      </c>
      <c r="O78" s="24">
        <f ca="1">IF(VLOOKUP($C78,工时汇总!$B$2:$AH$2673,13,0)&gt;15,15,IF(VLOOKUP($C78,工时汇总!$B$2:$AH$2673,13,0)&gt;10,10,IF(VLOOKUP($C78,工时汇总!$B$2:$AH$2673,13,0)&gt;=8,5,IF(VLOOKUP($C78,工时汇总!$B$2:$AH$2673,13,0)&lt;8,0))))</f>
        <v>10</v>
      </c>
      <c r="P78" s="24">
        <f ca="1">IF(VLOOKUP($C78,工时汇总!$B$2:$AH$2673,14,0)&gt;15,15,IF(VLOOKUP($C78,工时汇总!$B$2:$AH$2673,14,0)&gt;10,10,IF(VLOOKUP($C78,工时汇总!$B$2:$AH$2673,14,0)&gt;=8,5,IF(VLOOKUP($C78,工时汇总!$B$2:$AH$2673,14,0)&lt;8,0))))</f>
        <v>10</v>
      </c>
      <c r="Q78" s="24">
        <f ca="1">IF(VLOOKUP($C78,工时汇总!$B$2:$AH$2673,15,0)&gt;15,15,IF(VLOOKUP($C78,工时汇总!$B$2:$AH$2673,15,0)&gt;10,10,IF(VLOOKUP($C78,工时汇总!$B$2:$AH$2673,15,0)&gt;=8,5,IF(VLOOKUP($C78,工时汇总!$B$2:$AH$2673,15,0)&lt;8,0))))</f>
        <v>10</v>
      </c>
      <c r="R78" s="24">
        <f ca="1">IF(VLOOKUP($C78,工时汇总!$B$2:$AH$2673,16,0)&gt;15,15,IF(VLOOKUP($C78,工时汇总!$B$2:$AH$2673,16,0)&gt;10,10,IF(VLOOKUP($C78,工时汇总!$B$2:$AH$2673,16,0)&gt;=8,5,IF(VLOOKUP($C78,工时汇总!$B$2:$AH$2673,16,0)&lt;8,0))))</f>
        <v>10</v>
      </c>
      <c r="S78" s="24">
        <f ca="1">IF(VLOOKUP($C78,工时汇总!$B$2:$AH$2673,17,0)&gt;15,15,IF(VLOOKUP($C78,工时汇总!$B$2:$AH$2673,17,0)&gt;10,10,IF(VLOOKUP($C78,工时汇总!$B$2:$AH$2673,17,0)&gt;=8,5,IF(VLOOKUP($C78,工时汇总!$B$2:$AH$2673,17,0)&lt;8,0))))</f>
        <v>10</v>
      </c>
      <c r="T78" s="24">
        <f ca="1">IF(VLOOKUP($C78,工时汇总!$B$2:$AH$2673,18,0)&gt;15,15,IF(VLOOKUP($C78,工时汇总!$B$2:$AH$2673,18,0)&gt;10,10,IF(VLOOKUP($C78,工时汇总!$B$2:$AH$2673,18,0)&gt;=8,5,IF(VLOOKUP($C78,工时汇总!$B$2:$AH$2673,18,0)&lt;8,0))))</f>
        <v>10</v>
      </c>
      <c r="U78" s="24">
        <f ca="1">IF(VLOOKUP($C78,工时汇总!$B$2:$AH$2673,19,0)&gt;15,15,IF(VLOOKUP($C78,工时汇总!$B$2:$AH$2673,19,0)&gt;10,10,IF(VLOOKUP($C78,工时汇总!$B$2:$AH$2673,19,0)&gt;=8,5,IF(VLOOKUP($C78,工时汇总!$B$2:$AH$2673,19,0)&lt;8,0))))</f>
        <v>10</v>
      </c>
      <c r="V78" s="24">
        <f ca="1">IF(VLOOKUP($C78,工时汇总!$B$2:$AH$2673,20,0)&gt;15,15,IF(VLOOKUP($C78,工时汇总!$B$2:$AH$2673,20,0)&gt;10,10,IF(VLOOKUP($C78,工时汇总!$B$2:$AH$2673,20,0)&gt;=8,5,IF(VLOOKUP($C78,工时汇总!$B$2:$AH$2673,20,0)&lt;8,0))))</f>
        <v>10</v>
      </c>
      <c r="W78" s="24">
        <f ca="1">IF(VLOOKUP($C78,工时汇总!$B$2:$AH$2673,21,0)&gt;15,15,IF(VLOOKUP($C78,工时汇总!$B$2:$AH$2673,21,0)&gt;10,10,IF(VLOOKUP($C78,工时汇总!$B$2:$AH$2673,21,0)&gt;=8,5,IF(VLOOKUP($C78,工时汇总!$B$2:$AH$2673,21,0)&lt;8,0))))</f>
        <v>10</v>
      </c>
      <c r="X78" s="24">
        <f ca="1">IF(VLOOKUP($C78,工时汇总!$B$2:$AH$2673,22,0)&gt;15,15,IF(VLOOKUP($C78,工时汇总!$B$2:$AH$2673,22,0)&gt;10,10,IF(VLOOKUP($C78,工时汇总!$B$2:$AH$2673,22,0)&gt;=8,5,IF(VLOOKUP($C78,工时汇总!$B$2:$AH$2673,22,0)&lt;8,0))))</f>
        <v>10</v>
      </c>
      <c r="Y78" s="24">
        <f ca="1">IF(VLOOKUP($C78,工时汇总!$B$2:$AH$2673,23,0)&gt;15,15,IF(VLOOKUP($C78,工时汇总!$B$2:$AH$2673,23,0)&gt;10,10,IF(VLOOKUP($C78,工时汇总!$B$2:$AH$2673,23,0)&gt;=8,5,IF(VLOOKUP($C78,工时汇总!$B$2:$AH$2673,23,0)&lt;8,0))))</f>
        <v>5</v>
      </c>
      <c r="Z78" s="24">
        <f ca="1">IF(VLOOKUP($C78,工时汇总!$B$2:$AH$2673,24,0)&gt;15,15,IF(VLOOKUP($C78,工时汇总!$B$2:$AH$2673,24,0)&gt;10,10,IF(VLOOKUP($C78,工时汇总!$B$2:$AH$2673,24,0)&gt;=8,5,IF(VLOOKUP($C78,工时汇总!$B$2:$AH$2673,24,0)&lt;8,0))))</f>
        <v>10</v>
      </c>
      <c r="AA78" s="24">
        <f ca="1">IF(VLOOKUP($C78,工时汇总!$B$2:$AH$2673,25,0)&gt;15,15,IF(VLOOKUP($C78,工时汇总!$B$2:$AH$2673,25,0)&gt;10,10,IF(VLOOKUP($C78,工时汇总!$B$2:$AH$2673,25,0)&gt;=8,5,IF(VLOOKUP($C78,工时汇总!$B$2:$AH$2673,25,0)&lt;8,0))))</f>
        <v>10</v>
      </c>
      <c r="AB78" s="24">
        <f ca="1">IF(VLOOKUP($C78,工时汇总!$B$2:$AH$2673,26,0)&gt;15,15,IF(VLOOKUP($C78,工时汇总!$B$2:$AH$2673,26,0)&gt;10,10,IF(VLOOKUP($C78,工时汇总!$B$2:$AH$2673,26,0)&gt;=8,5,IF(VLOOKUP($C78,工时汇总!$B$2:$AH$2673,26,0)&lt;8,0))))</f>
        <v>5</v>
      </c>
      <c r="AC78" s="24">
        <f ca="1">IF(VLOOKUP($C78,工时汇总!$B$2:$AH$2673,27,0)&gt;15,15,IF(VLOOKUP($C78,工时汇总!$B$2:$AH$2673,27,0)&gt;10,10,IF(VLOOKUP($C78,工时汇总!$B$2:$AH$2673,27,0)&gt;=8,5,IF(VLOOKUP($C78,工时汇总!$B$2:$AH$2673,27,0)&lt;8,0))))</f>
        <v>0</v>
      </c>
      <c r="AD78" s="24">
        <f ca="1">IF(VLOOKUP($C78,工时汇总!$B$2:$AH$2673,28,0)&gt;15,15,IF(VLOOKUP($C78,工时汇总!$B$2:$AH$2673,28,0)&gt;10,10,IF(VLOOKUP($C78,工时汇总!$B$2:$AH$2673,28,0)&gt;=8,5,IF(VLOOKUP($C78,工时汇总!$B$2:$AH$2673,28,0)&lt;8,0))))</f>
        <v>10</v>
      </c>
      <c r="AE78" s="24">
        <f ca="1">IF(VLOOKUP($C78,工时汇总!$B$2:$AH$2673,29,0)&gt;15,15,IF(VLOOKUP($C78,工时汇总!$B$2:$AH$2673,29,0)&gt;10,10,IF(VLOOKUP($C78,工时汇总!$B$2:$AH$2673,29,0)&gt;=8,5,IF(VLOOKUP($C78,工时汇总!$B$2:$AH$2673,29,0)&lt;8,0))))</f>
        <v>10</v>
      </c>
      <c r="AF78" s="24">
        <f ca="1">IF(VLOOKUP($C78,工时汇总!$B$2:$AH$2673,30,0)&gt;15,15,IF(VLOOKUP($C78,工时汇总!$B$2:$AH$2673,30,0)&gt;10,10,IF(VLOOKUP($C78,工时汇总!$B$2:$AH$2673,30,0)&gt;=8,5,IF(VLOOKUP($C78,工时汇总!$B$2:$AH$2673,30,0)&lt;8,0))))</f>
        <v>5</v>
      </c>
      <c r="AG78" s="24">
        <f ca="1">IF(VLOOKUP($C78,工时汇总!$B$2:$AH$2673,31,0)&gt;15,15,IF(VLOOKUP($C78,工时汇总!$B$2:$AH$2673,31,0)&gt;10,10,IF(VLOOKUP($C78,工时汇总!$B$2:$AH$2673,31,0)&gt;=8,5,IF(VLOOKUP($C78,工时汇总!$B$2:$AH$2673,31,0)&lt;8,0))))</f>
        <v>0</v>
      </c>
      <c r="AH78" s="24">
        <f ca="1">IF(VLOOKUP($C78,工时汇总!$B$2:$AH$2673,32,0)&gt;15,15,IF(VLOOKUP($C78,工时汇总!$B$2:$AH$2673,32,0)&gt;10,10,IF(VLOOKUP($C78,工时汇总!$B$2:$AH$2673,32,0)&gt;=8,5,IF(VLOOKUP($C78,工时汇总!$B$2:$AH$2673,32,0)&lt;8,0))))</f>
        <v>0</v>
      </c>
      <c r="AI78" s="24">
        <f ca="1">IF(VLOOKUP($C78,工时汇总!$B$2:$AH$2673,33,0)&gt;15,15,IF(VLOOKUP($C78,工时汇总!$B$2:$AH$2673,33,0)&gt;10,10,IF(VLOOKUP($C78,工时汇总!$B$2:$AH$2673,33,0)&gt;=8,5,IF(VLOOKUP($C78,工时汇总!$B$2:$AH$2673,33,0)&lt;8,0))))</f>
        <v>0</v>
      </c>
    </row>
    <row r="79" spans="1:35" ht="19.5" customHeight="1" x14ac:dyDescent="0.25">
      <c r="A79" s="22" t="s">
        <v>297</v>
      </c>
      <c r="B79" t="s">
        <v>91</v>
      </c>
      <c r="C79" s="55" t="s">
        <v>90</v>
      </c>
      <c r="D79" s="23">
        <f t="shared" ca="1" si="16"/>
        <v>0</v>
      </c>
      <c r="E79" s="24">
        <f ca="1">IF(VLOOKUP($C79,工时汇总!$B$2:$AH$2673,3,0)&gt;15,15,IF(VLOOKUP($C79,工时汇总!$B$2:$AH$2673,3,0)&gt;10,10,IF(VLOOKUP($C79,工时汇总!$B$2:$AH$2673,3,0)&gt;=8,5,IF(VLOOKUP($C79,工时汇总!$B$2:$AH$2673,3,0)&lt;8,0))))</f>
        <v>0</v>
      </c>
      <c r="F79" s="24">
        <f ca="1">IF(VLOOKUP($C79,工时汇总!$B$2:$AH$2673,4,0)&gt;15,15,IF(VLOOKUP($C79,工时汇总!$B$2:$AH$2673,4,0)&gt;10,10,IF(VLOOKUP($C79,工时汇总!$B$2:$AH$2673,4,0)&gt;=8,5,IF(VLOOKUP($C79,工时汇总!$B$2:$AH$2673,4,0)&lt;8,0))))</f>
        <v>0</v>
      </c>
      <c r="G79" s="24">
        <f ca="1">IF(VLOOKUP($C79,工时汇总!$B$2:$AH$2673,5,0)&gt;15,15,IF(VLOOKUP($C79,工时汇总!$B$2:$AH$2673,5,0)&gt;10,10,IF(VLOOKUP($C79,工时汇总!$B$2:$AH$2673,5,0)&gt;=8,5,IF(VLOOKUP($C79,工时汇总!$B$2:$AH$2673,5,0)&lt;8,0))))</f>
        <v>0</v>
      </c>
      <c r="H79" s="24">
        <f ca="1">IF(VLOOKUP($C79,工时汇总!$B$2:$AH$2673,6,0)&gt;15,15,IF(VLOOKUP($C79,工时汇总!$B$2:$AH$2673,6,0)&gt;10,10,IF(VLOOKUP($C79,工时汇总!$B$2:$AH$2673,6,0)&gt;=8,5,IF(VLOOKUP($C79,工时汇总!$B$2:$AH$2673,6,0)&lt;8,0))))</f>
        <v>0</v>
      </c>
      <c r="I79" s="24">
        <f ca="1">IF(VLOOKUP($C79,工时汇总!$B$2:$AH$2673,7,0)&gt;15,15,IF(VLOOKUP($C79,工时汇总!$B$2:$AH$2673,7,0)&gt;10,10,IF(VLOOKUP($C79,工时汇总!$B$2:$AH$2673,7,0)&gt;=8,5,IF(VLOOKUP($C79,工时汇总!$B$2:$AH$2673,7,0)&lt;8,0))))</f>
        <v>0</v>
      </c>
      <c r="J79" s="24">
        <f ca="1">IF(VLOOKUP($C79,工时汇总!$B$2:$AH$2673,8,0)&gt;15,15,IF(VLOOKUP($C79,工时汇总!$B$2:$AH$2673,8,0)&gt;10,10,IF(VLOOKUP($C79,工时汇总!$B$2:$AH$2673,8,0)&gt;=8,5,IF(VLOOKUP($C79,工时汇总!$B$2:$AH$2673,8,0)&lt;8,0))))</f>
        <v>0</v>
      </c>
      <c r="K79" s="24">
        <f ca="1">IF(VLOOKUP($C79,工时汇总!$B$2:$AH$2673,9,0)&gt;15,15,IF(VLOOKUP($C79,工时汇总!$B$2:$AH$2673,9,0)&gt;10,10,IF(VLOOKUP($C79,工时汇总!$B$2:$AH$2673,9,0)&gt;=8,5,IF(VLOOKUP($C79,工时汇总!$B$2:$AH$2673,9,0)&lt;8,0))))</f>
        <v>0</v>
      </c>
      <c r="L79" s="24">
        <f ca="1">IF(VLOOKUP($C79,工时汇总!$B$2:$AH$2673,10,0)&gt;15,15,IF(VLOOKUP($C79,工时汇总!$B$2:$AH$2673,10,0)&gt;10,10,IF(VLOOKUP($C79,工时汇总!$B$2:$AH$2673,10,0)&gt;=8,5,IF(VLOOKUP($C79,工时汇总!$B$2:$AH$2673,10,0)&lt;8,0))))</f>
        <v>0</v>
      </c>
      <c r="M79" s="24">
        <f ca="1">IF(VLOOKUP($C79,工时汇总!$B$2:$AH$2673,11,0)&gt;15,15,IF(VLOOKUP($C79,工时汇总!$B$2:$AH$2673,11,0)&gt;10,10,IF(VLOOKUP($C79,工时汇总!$B$2:$AH$2673,11,0)&gt;=8,5,IF(VLOOKUP($C79,工时汇总!$B$2:$AH$2673,11,0)&lt;8,0))))</f>
        <v>0</v>
      </c>
      <c r="N79" s="24">
        <f ca="1">IF(VLOOKUP($C79,工时汇总!$B$2:$AH$2673,12,0)&gt;15,15,IF(VLOOKUP($C79,工时汇总!$B$2:$AH$2673,12,0)&gt;10,10,IF(VLOOKUP($C79,工时汇总!$B$2:$AH$2673,12,0)&gt;=8,5,IF(VLOOKUP($C79,工时汇总!$B$2:$AH$2673,12,0)&lt;8,0))))</f>
        <v>0</v>
      </c>
      <c r="O79" s="24">
        <f ca="1">IF(VLOOKUP($C79,工时汇总!$B$2:$AH$2673,13,0)&gt;15,15,IF(VLOOKUP($C79,工时汇总!$B$2:$AH$2673,13,0)&gt;10,10,IF(VLOOKUP($C79,工时汇总!$B$2:$AH$2673,13,0)&gt;=8,5,IF(VLOOKUP($C79,工时汇总!$B$2:$AH$2673,13,0)&lt;8,0))))</f>
        <v>0</v>
      </c>
      <c r="P79" s="24">
        <f ca="1">IF(VLOOKUP($C79,工时汇总!$B$2:$AH$2673,14,0)&gt;15,15,IF(VLOOKUP($C79,工时汇总!$B$2:$AH$2673,14,0)&gt;10,10,IF(VLOOKUP($C79,工时汇总!$B$2:$AH$2673,14,0)&gt;=8,5,IF(VLOOKUP($C79,工时汇总!$B$2:$AH$2673,14,0)&lt;8,0))))</f>
        <v>0</v>
      </c>
      <c r="Q79" s="24">
        <f ca="1">IF(VLOOKUP($C79,工时汇总!$B$2:$AH$2673,15,0)&gt;15,15,IF(VLOOKUP($C79,工时汇总!$B$2:$AH$2673,15,0)&gt;10,10,IF(VLOOKUP($C79,工时汇总!$B$2:$AH$2673,15,0)&gt;=8,5,IF(VLOOKUP($C79,工时汇总!$B$2:$AH$2673,15,0)&lt;8,0))))</f>
        <v>0</v>
      </c>
      <c r="R79" s="24">
        <f ca="1">IF(VLOOKUP($C79,工时汇总!$B$2:$AH$2673,16,0)&gt;15,15,IF(VLOOKUP($C79,工时汇总!$B$2:$AH$2673,16,0)&gt;10,10,IF(VLOOKUP($C79,工时汇总!$B$2:$AH$2673,16,0)&gt;=8,5,IF(VLOOKUP($C79,工时汇总!$B$2:$AH$2673,16,0)&lt;8,0))))</f>
        <v>0</v>
      </c>
      <c r="S79" s="24">
        <f ca="1">IF(VLOOKUP($C79,工时汇总!$B$2:$AH$2673,17,0)&gt;15,15,IF(VLOOKUP($C79,工时汇总!$B$2:$AH$2673,17,0)&gt;10,10,IF(VLOOKUP($C79,工时汇总!$B$2:$AH$2673,17,0)&gt;=8,5,IF(VLOOKUP($C79,工时汇总!$B$2:$AH$2673,17,0)&lt;8,0))))</f>
        <v>0</v>
      </c>
      <c r="T79" s="24">
        <f ca="1">IF(VLOOKUP($C79,工时汇总!$B$2:$AH$2673,18,0)&gt;15,15,IF(VLOOKUP($C79,工时汇总!$B$2:$AH$2673,18,0)&gt;10,10,IF(VLOOKUP($C79,工时汇总!$B$2:$AH$2673,18,0)&gt;=8,5,IF(VLOOKUP($C79,工时汇总!$B$2:$AH$2673,18,0)&lt;8,0))))</f>
        <v>0</v>
      </c>
      <c r="U79" s="24">
        <f ca="1">IF(VLOOKUP($C79,工时汇总!$B$2:$AH$2673,19,0)&gt;15,15,IF(VLOOKUP($C79,工时汇总!$B$2:$AH$2673,19,0)&gt;10,10,IF(VLOOKUP($C79,工时汇总!$B$2:$AH$2673,19,0)&gt;=8,5,IF(VLOOKUP($C79,工时汇总!$B$2:$AH$2673,19,0)&lt;8,0))))</f>
        <v>0</v>
      </c>
      <c r="V79" s="24">
        <f ca="1">IF(VLOOKUP($C79,工时汇总!$B$2:$AH$2673,20,0)&gt;15,15,IF(VLOOKUP($C79,工时汇总!$B$2:$AH$2673,20,0)&gt;10,10,IF(VLOOKUP($C79,工时汇总!$B$2:$AH$2673,20,0)&gt;=8,5,IF(VLOOKUP($C79,工时汇总!$B$2:$AH$2673,20,0)&lt;8,0))))</f>
        <v>0</v>
      </c>
      <c r="W79" s="24">
        <f ca="1">IF(VLOOKUP($C79,工时汇总!$B$2:$AH$2673,21,0)&gt;15,15,IF(VLOOKUP($C79,工时汇总!$B$2:$AH$2673,21,0)&gt;10,10,IF(VLOOKUP($C79,工时汇总!$B$2:$AH$2673,21,0)&gt;=8,5,IF(VLOOKUP($C79,工时汇总!$B$2:$AH$2673,21,0)&lt;8,0))))</f>
        <v>0</v>
      </c>
      <c r="X79" s="24">
        <f ca="1">IF(VLOOKUP($C79,工时汇总!$B$2:$AH$2673,22,0)&gt;15,15,IF(VLOOKUP($C79,工时汇总!$B$2:$AH$2673,22,0)&gt;10,10,IF(VLOOKUP($C79,工时汇总!$B$2:$AH$2673,22,0)&gt;=8,5,IF(VLOOKUP($C79,工时汇总!$B$2:$AH$2673,22,0)&lt;8,0))))</f>
        <v>0</v>
      </c>
      <c r="Y79" s="24">
        <f ca="1">IF(VLOOKUP($C79,工时汇总!$B$2:$AH$2673,23,0)&gt;15,15,IF(VLOOKUP($C79,工时汇总!$B$2:$AH$2673,23,0)&gt;10,10,IF(VLOOKUP($C79,工时汇总!$B$2:$AH$2673,23,0)&gt;=8,5,IF(VLOOKUP($C79,工时汇总!$B$2:$AH$2673,23,0)&lt;8,0))))</f>
        <v>0</v>
      </c>
      <c r="Z79" s="24">
        <f ca="1">IF(VLOOKUP($C79,工时汇总!$B$2:$AH$2673,24,0)&gt;15,15,IF(VLOOKUP($C79,工时汇总!$B$2:$AH$2673,24,0)&gt;10,10,IF(VLOOKUP($C79,工时汇总!$B$2:$AH$2673,24,0)&gt;=8,5,IF(VLOOKUP($C79,工时汇总!$B$2:$AH$2673,24,0)&lt;8,0))))</f>
        <v>0</v>
      </c>
      <c r="AA79" s="24">
        <f ca="1">IF(VLOOKUP($C79,工时汇总!$B$2:$AH$2673,25,0)&gt;15,15,IF(VLOOKUP($C79,工时汇总!$B$2:$AH$2673,25,0)&gt;10,10,IF(VLOOKUP($C79,工时汇总!$B$2:$AH$2673,25,0)&gt;=8,5,IF(VLOOKUP($C79,工时汇总!$B$2:$AH$2673,25,0)&lt;8,0))))</f>
        <v>0</v>
      </c>
      <c r="AB79" s="24">
        <f ca="1">IF(VLOOKUP($C79,工时汇总!$B$2:$AH$2673,26,0)&gt;15,15,IF(VLOOKUP($C79,工时汇总!$B$2:$AH$2673,26,0)&gt;10,10,IF(VLOOKUP($C79,工时汇总!$B$2:$AH$2673,26,0)&gt;=8,5,IF(VLOOKUP($C79,工时汇总!$B$2:$AH$2673,26,0)&lt;8,0))))</f>
        <v>0</v>
      </c>
      <c r="AC79" s="24">
        <f ca="1">IF(VLOOKUP($C79,工时汇总!$B$2:$AH$2673,27,0)&gt;15,15,IF(VLOOKUP($C79,工时汇总!$B$2:$AH$2673,27,0)&gt;10,10,IF(VLOOKUP($C79,工时汇总!$B$2:$AH$2673,27,0)&gt;=8,5,IF(VLOOKUP($C79,工时汇总!$B$2:$AH$2673,27,0)&lt;8,0))))</f>
        <v>0</v>
      </c>
      <c r="AD79" s="24">
        <f ca="1">IF(VLOOKUP($C79,工时汇总!$B$2:$AH$2673,28,0)&gt;15,15,IF(VLOOKUP($C79,工时汇总!$B$2:$AH$2673,28,0)&gt;10,10,IF(VLOOKUP($C79,工时汇总!$B$2:$AH$2673,28,0)&gt;=8,5,IF(VLOOKUP($C79,工时汇总!$B$2:$AH$2673,28,0)&lt;8,0))))</f>
        <v>0</v>
      </c>
      <c r="AE79" s="24">
        <f ca="1">IF(VLOOKUP($C79,工时汇总!$B$2:$AH$2673,29,0)&gt;15,15,IF(VLOOKUP($C79,工时汇总!$B$2:$AH$2673,29,0)&gt;10,10,IF(VLOOKUP($C79,工时汇总!$B$2:$AH$2673,29,0)&gt;=8,5,IF(VLOOKUP($C79,工时汇总!$B$2:$AH$2673,29,0)&lt;8,0))))</f>
        <v>0</v>
      </c>
      <c r="AF79" s="24">
        <f ca="1">IF(VLOOKUP($C79,工时汇总!$B$2:$AH$2673,30,0)&gt;15,15,IF(VLOOKUP($C79,工时汇总!$B$2:$AH$2673,30,0)&gt;10,10,IF(VLOOKUP($C79,工时汇总!$B$2:$AH$2673,30,0)&gt;=8,5,IF(VLOOKUP($C79,工时汇总!$B$2:$AH$2673,30,0)&lt;8,0))))</f>
        <v>0</v>
      </c>
      <c r="AG79" s="24">
        <f ca="1">IF(VLOOKUP($C79,工时汇总!$B$2:$AH$2673,31,0)&gt;15,15,IF(VLOOKUP($C79,工时汇总!$B$2:$AH$2673,31,0)&gt;10,10,IF(VLOOKUP($C79,工时汇总!$B$2:$AH$2673,31,0)&gt;=8,5,IF(VLOOKUP($C79,工时汇总!$B$2:$AH$2673,31,0)&lt;8,0))))</f>
        <v>0</v>
      </c>
      <c r="AH79" s="24">
        <f ca="1">IF(VLOOKUP($C79,工时汇总!$B$2:$AH$2673,32,0)&gt;15,15,IF(VLOOKUP($C79,工时汇总!$B$2:$AH$2673,32,0)&gt;10,10,IF(VLOOKUP($C79,工时汇总!$B$2:$AH$2673,32,0)&gt;=8,5,IF(VLOOKUP($C79,工时汇总!$B$2:$AH$2673,32,0)&lt;8,0))))</f>
        <v>0</v>
      </c>
      <c r="AI79" s="24">
        <f ca="1">IF(VLOOKUP($C79,工时汇总!$B$2:$AH$2673,33,0)&gt;15,15,IF(VLOOKUP($C79,工时汇总!$B$2:$AH$2673,33,0)&gt;10,10,IF(VLOOKUP($C79,工时汇总!$B$2:$AH$2673,33,0)&gt;=8,5,IF(VLOOKUP($C79,工时汇总!$B$2:$AH$2673,33,0)&lt;8,0))))</f>
        <v>0</v>
      </c>
    </row>
    <row r="80" spans="1:35" ht="19.5" customHeight="1" x14ac:dyDescent="0.25">
      <c r="A80" s="22" t="s">
        <v>297</v>
      </c>
      <c r="B80" t="s">
        <v>95</v>
      </c>
      <c r="C80" s="55" t="s">
        <v>94</v>
      </c>
      <c r="D80" s="23">
        <f t="shared" ca="1" si="16"/>
        <v>280</v>
      </c>
      <c r="E80" s="24">
        <f ca="1">IF(VLOOKUP($C80,工时汇总!$B$2:$AH$2673,3,0)&gt;15,15,IF(VLOOKUP($C80,工时汇总!$B$2:$AH$2673,3,0)&gt;10,10,IF(VLOOKUP($C80,工时汇总!$B$2:$AH$2673,3,0)&gt;=8,5,IF(VLOOKUP($C80,工时汇总!$B$2:$AH$2673,3,0)&lt;8,0))))</f>
        <v>0</v>
      </c>
      <c r="F80" s="24">
        <f ca="1">IF(VLOOKUP($C80,工时汇总!$B$2:$AH$2673,4,0)&gt;15,15,IF(VLOOKUP($C80,工时汇总!$B$2:$AH$2673,4,0)&gt;10,10,IF(VLOOKUP($C80,工时汇总!$B$2:$AH$2673,4,0)&gt;=8,5,IF(VLOOKUP($C80,工时汇总!$B$2:$AH$2673,4,0)&lt;8,0))))</f>
        <v>10</v>
      </c>
      <c r="G80" s="24">
        <f ca="1">IF(VLOOKUP($C80,工时汇总!$B$2:$AH$2673,5,0)&gt;15,15,IF(VLOOKUP($C80,工时汇总!$B$2:$AH$2673,5,0)&gt;10,10,IF(VLOOKUP($C80,工时汇总!$B$2:$AH$2673,5,0)&gt;=8,5,IF(VLOOKUP($C80,工时汇总!$B$2:$AH$2673,5,0)&lt;8,0))))</f>
        <v>10</v>
      </c>
      <c r="H80" s="24">
        <f ca="1">IF(VLOOKUP($C80,工时汇总!$B$2:$AH$2673,6,0)&gt;15,15,IF(VLOOKUP($C80,工时汇总!$B$2:$AH$2673,6,0)&gt;10,10,IF(VLOOKUP($C80,工时汇总!$B$2:$AH$2673,6,0)&gt;=8,5,IF(VLOOKUP($C80,工时汇总!$B$2:$AH$2673,6,0)&lt;8,0))))</f>
        <v>10</v>
      </c>
      <c r="I80" s="24">
        <f ca="1">IF(VLOOKUP($C80,工时汇总!$B$2:$AH$2673,7,0)&gt;15,15,IF(VLOOKUP($C80,工时汇总!$B$2:$AH$2673,7,0)&gt;10,10,IF(VLOOKUP($C80,工时汇总!$B$2:$AH$2673,7,0)&gt;=8,5,IF(VLOOKUP($C80,工时汇总!$B$2:$AH$2673,7,0)&lt;8,0))))</f>
        <v>10</v>
      </c>
      <c r="J80" s="24">
        <f ca="1">IF(VLOOKUP($C80,工时汇总!$B$2:$AH$2673,8,0)&gt;15,15,IF(VLOOKUP($C80,工时汇总!$B$2:$AH$2673,8,0)&gt;10,10,IF(VLOOKUP($C80,工时汇总!$B$2:$AH$2673,8,0)&gt;=8,5,IF(VLOOKUP($C80,工时汇总!$B$2:$AH$2673,8,0)&lt;8,0))))</f>
        <v>10</v>
      </c>
      <c r="K80" s="24">
        <f ca="1">IF(VLOOKUP($C80,工时汇总!$B$2:$AH$2673,9,0)&gt;15,15,IF(VLOOKUP($C80,工时汇总!$B$2:$AH$2673,9,0)&gt;10,10,IF(VLOOKUP($C80,工时汇总!$B$2:$AH$2673,9,0)&gt;=8,5,IF(VLOOKUP($C80,工时汇总!$B$2:$AH$2673,9,0)&lt;8,0))))</f>
        <v>5</v>
      </c>
      <c r="L80" s="24">
        <f ca="1">IF(VLOOKUP($C80,工时汇总!$B$2:$AH$2673,10,0)&gt;15,15,IF(VLOOKUP($C80,工时汇总!$B$2:$AH$2673,10,0)&gt;10,10,IF(VLOOKUP($C80,工时汇总!$B$2:$AH$2673,10,0)&gt;=8,5,IF(VLOOKUP($C80,工时汇总!$B$2:$AH$2673,10,0)&lt;8,0))))</f>
        <v>10</v>
      </c>
      <c r="M80" s="24">
        <f ca="1">IF(VLOOKUP($C80,工时汇总!$B$2:$AH$2673,11,0)&gt;15,15,IF(VLOOKUP($C80,工时汇总!$B$2:$AH$2673,11,0)&gt;10,10,IF(VLOOKUP($C80,工时汇总!$B$2:$AH$2673,11,0)&gt;=8,5,IF(VLOOKUP($C80,工时汇总!$B$2:$AH$2673,11,0)&lt;8,0))))</f>
        <v>10</v>
      </c>
      <c r="N80" s="24">
        <f ca="1">IF(VLOOKUP($C80,工时汇总!$B$2:$AH$2673,12,0)&gt;15,15,IF(VLOOKUP($C80,工时汇总!$B$2:$AH$2673,12,0)&gt;10,10,IF(VLOOKUP($C80,工时汇总!$B$2:$AH$2673,12,0)&gt;=8,5,IF(VLOOKUP($C80,工时汇总!$B$2:$AH$2673,12,0)&lt;8,0))))</f>
        <v>10</v>
      </c>
      <c r="O80" s="24">
        <f ca="1">IF(VLOOKUP($C80,工时汇总!$B$2:$AH$2673,13,0)&gt;15,15,IF(VLOOKUP($C80,工时汇总!$B$2:$AH$2673,13,0)&gt;10,10,IF(VLOOKUP($C80,工时汇总!$B$2:$AH$2673,13,0)&gt;=8,5,IF(VLOOKUP($C80,工时汇总!$B$2:$AH$2673,13,0)&lt;8,0))))</f>
        <v>10</v>
      </c>
      <c r="P80" s="24">
        <f ca="1">IF(VLOOKUP($C80,工时汇总!$B$2:$AH$2673,14,0)&gt;15,15,IF(VLOOKUP($C80,工时汇总!$B$2:$AH$2673,14,0)&gt;10,10,IF(VLOOKUP($C80,工时汇总!$B$2:$AH$2673,14,0)&gt;=8,5,IF(VLOOKUP($C80,工时汇总!$B$2:$AH$2673,14,0)&lt;8,0))))</f>
        <v>10</v>
      </c>
      <c r="Q80" s="24">
        <f ca="1">IF(VLOOKUP($C80,工时汇总!$B$2:$AH$2673,15,0)&gt;15,15,IF(VLOOKUP($C80,工时汇总!$B$2:$AH$2673,15,0)&gt;10,10,IF(VLOOKUP($C80,工时汇总!$B$2:$AH$2673,15,0)&gt;=8,5,IF(VLOOKUP($C80,工时汇总!$B$2:$AH$2673,15,0)&lt;8,0))))</f>
        <v>10</v>
      </c>
      <c r="R80" s="24">
        <f ca="1">IF(VLOOKUP($C80,工时汇总!$B$2:$AH$2673,16,0)&gt;15,15,IF(VLOOKUP($C80,工时汇总!$B$2:$AH$2673,16,0)&gt;10,10,IF(VLOOKUP($C80,工时汇总!$B$2:$AH$2673,16,0)&gt;=8,5,IF(VLOOKUP($C80,工时汇总!$B$2:$AH$2673,16,0)&lt;8,0))))</f>
        <v>10</v>
      </c>
      <c r="S80" s="24">
        <f ca="1">IF(VLOOKUP($C80,工时汇总!$B$2:$AH$2673,17,0)&gt;15,15,IF(VLOOKUP($C80,工时汇总!$B$2:$AH$2673,17,0)&gt;10,10,IF(VLOOKUP($C80,工时汇总!$B$2:$AH$2673,17,0)&gt;=8,5,IF(VLOOKUP($C80,工时汇总!$B$2:$AH$2673,17,0)&lt;8,0))))</f>
        <v>10</v>
      </c>
      <c r="T80" s="24">
        <f ca="1">IF(VLOOKUP($C80,工时汇总!$B$2:$AH$2673,18,0)&gt;15,15,IF(VLOOKUP($C80,工时汇总!$B$2:$AH$2673,18,0)&gt;10,10,IF(VLOOKUP($C80,工时汇总!$B$2:$AH$2673,18,0)&gt;=8,5,IF(VLOOKUP($C80,工时汇总!$B$2:$AH$2673,18,0)&lt;8,0))))</f>
        <v>10</v>
      </c>
      <c r="U80" s="24">
        <f ca="1">IF(VLOOKUP($C80,工时汇总!$B$2:$AH$2673,19,0)&gt;15,15,IF(VLOOKUP($C80,工时汇总!$B$2:$AH$2673,19,0)&gt;10,10,IF(VLOOKUP($C80,工时汇总!$B$2:$AH$2673,19,0)&gt;=8,5,IF(VLOOKUP($C80,工时汇总!$B$2:$AH$2673,19,0)&lt;8,0))))</f>
        <v>10</v>
      </c>
      <c r="V80" s="24">
        <f ca="1">IF(VLOOKUP($C80,工时汇总!$B$2:$AH$2673,20,0)&gt;15,15,IF(VLOOKUP($C80,工时汇总!$B$2:$AH$2673,20,0)&gt;10,10,IF(VLOOKUP($C80,工时汇总!$B$2:$AH$2673,20,0)&gt;=8,5,IF(VLOOKUP($C80,工时汇总!$B$2:$AH$2673,20,0)&lt;8,0))))</f>
        <v>10</v>
      </c>
      <c r="W80" s="24">
        <f ca="1">IF(VLOOKUP($C80,工时汇总!$B$2:$AH$2673,21,0)&gt;15,15,IF(VLOOKUP($C80,工时汇总!$B$2:$AH$2673,21,0)&gt;10,10,IF(VLOOKUP($C80,工时汇总!$B$2:$AH$2673,21,0)&gt;=8,5,IF(VLOOKUP($C80,工时汇总!$B$2:$AH$2673,21,0)&lt;8,0))))</f>
        <v>10</v>
      </c>
      <c r="X80" s="24">
        <f ca="1">IF(VLOOKUP($C80,工时汇总!$B$2:$AH$2673,22,0)&gt;15,15,IF(VLOOKUP($C80,工时汇总!$B$2:$AH$2673,22,0)&gt;10,10,IF(VLOOKUP($C80,工时汇总!$B$2:$AH$2673,22,0)&gt;=8,5,IF(VLOOKUP($C80,工时汇总!$B$2:$AH$2673,22,0)&lt;8,0))))</f>
        <v>10</v>
      </c>
      <c r="Y80" s="24">
        <f ca="1">IF(VLOOKUP($C80,工时汇总!$B$2:$AH$2673,23,0)&gt;15,15,IF(VLOOKUP($C80,工时汇总!$B$2:$AH$2673,23,0)&gt;10,10,IF(VLOOKUP($C80,工时汇总!$B$2:$AH$2673,23,0)&gt;=8,5,IF(VLOOKUP($C80,工时汇总!$B$2:$AH$2673,23,0)&lt;8,0))))</f>
        <v>10</v>
      </c>
      <c r="Z80" s="24">
        <f ca="1">IF(VLOOKUP($C80,工时汇总!$B$2:$AH$2673,24,0)&gt;15,15,IF(VLOOKUP($C80,工时汇总!$B$2:$AH$2673,24,0)&gt;10,10,IF(VLOOKUP($C80,工时汇总!$B$2:$AH$2673,24,0)&gt;=8,5,IF(VLOOKUP($C80,工时汇总!$B$2:$AH$2673,24,0)&lt;8,0))))</f>
        <v>10</v>
      </c>
      <c r="AA80" s="24">
        <f ca="1">IF(VLOOKUP($C80,工时汇总!$B$2:$AH$2673,25,0)&gt;15,15,IF(VLOOKUP($C80,工时汇总!$B$2:$AH$2673,25,0)&gt;10,10,IF(VLOOKUP($C80,工时汇总!$B$2:$AH$2673,25,0)&gt;=8,5,IF(VLOOKUP($C80,工时汇总!$B$2:$AH$2673,25,0)&lt;8,0))))</f>
        <v>10</v>
      </c>
      <c r="AB80" s="24">
        <f ca="1">IF(VLOOKUP($C80,工时汇总!$B$2:$AH$2673,26,0)&gt;15,15,IF(VLOOKUP($C80,工时汇总!$B$2:$AH$2673,26,0)&gt;10,10,IF(VLOOKUP($C80,工时汇总!$B$2:$AH$2673,26,0)&gt;=8,5,IF(VLOOKUP($C80,工时汇总!$B$2:$AH$2673,26,0)&lt;8,0))))</f>
        <v>10</v>
      </c>
      <c r="AC80" s="24">
        <f ca="1">IF(VLOOKUP($C80,工时汇总!$B$2:$AH$2673,27,0)&gt;15,15,IF(VLOOKUP($C80,工时汇总!$B$2:$AH$2673,27,0)&gt;10,10,IF(VLOOKUP($C80,工时汇总!$B$2:$AH$2673,27,0)&gt;=8,5,IF(VLOOKUP($C80,工时汇总!$B$2:$AH$2673,27,0)&lt;8,0))))</f>
        <v>5</v>
      </c>
      <c r="AD80" s="24">
        <f ca="1">IF(VLOOKUP($C80,工时汇总!$B$2:$AH$2673,28,0)&gt;15,15,IF(VLOOKUP($C80,工时汇总!$B$2:$AH$2673,28,0)&gt;10,10,IF(VLOOKUP($C80,工时汇总!$B$2:$AH$2673,28,0)&gt;=8,5,IF(VLOOKUP($C80,工时汇总!$B$2:$AH$2673,28,0)&lt;8,0))))</f>
        <v>10</v>
      </c>
      <c r="AE80" s="24">
        <f ca="1">IF(VLOOKUP($C80,工时汇总!$B$2:$AH$2673,29,0)&gt;15,15,IF(VLOOKUP($C80,工时汇总!$B$2:$AH$2673,29,0)&gt;10,10,IF(VLOOKUP($C80,工时汇总!$B$2:$AH$2673,29,0)&gt;=8,5,IF(VLOOKUP($C80,工时汇总!$B$2:$AH$2673,29,0)&lt;8,0))))</f>
        <v>10</v>
      </c>
      <c r="AF80" s="24">
        <f ca="1">IF(VLOOKUP($C80,工时汇总!$B$2:$AH$2673,30,0)&gt;15,15,IF(VLOOKUP($C80,工时汇总!$B$2:$AH$2673,30,0)&gt;10,10,IF(VLOOKUP($C80,工时汇总!$B$2:$AH$2673,30,0)&gt;=8,5,IF(VLOOKUP($C80,工时汇总!$B$2:$AH$2673,30,0)&lt;8,0))))</f>
        <v>5</v>
      </c>
      <c r="AG80" s="24">
        <f ca="1">IF(VLOOKUP($C80,工时汇总!$B$2:$AH$2673,31,0)&gt;15,15,IF(VLOOKUP($C80,工时汇总!$B$2:$AH$2673,31,0)&gt;10,10,IF(VLOOKUP($C80,工时汇总!$B$2:$AH$2673,31,0)&gt;=8,5,IF(VLOOKUP($C80,工时汇总!$B$2:$AH$2673,31,0)&lt;8,0))))</f>
        <v>10</v>
      </c>
      <c r="AH80" s="24">
        <f ca="1">IF(VLOOKUP($C80,工时汇总!$B$2:$AH$2673,32,0)&gt;15,15,IF(VLOOKUP($C80,工时汇总!$B$2:$AH$2673,32,0)&gt;10,10,IF(VLOOKUP($C80,工时汇总!$B$2:$AH$2673,32,0)&gt;=8,5,IF(VLOOKUP($C80,工时汇总!$B$2:$AH$2673,32,0)&lt;8,0))))</f>
        <v>10</v>
      </c>
      <c r="AI80" s="24">
        <f ca="1">IF(VLOOKUP($C80,工时汇总!$B$2:$AH$2673,33,0)&gt;15,15,IF(VLOOKUP($C80,工时汇总!$B$2:$AH$2673,33,0)&gt;10,10,IF(VLOOKUP($C80,工时汇总!$B$2:$AH$2673,33,0)&gt;=8,5,IF(VLOOKUP($C80,工时汇总!$B$2:$AH$2673,33,0)&lt;8,0))))</f>
        <v>5</v>
      </c>
    </row>
    <row r="81" spans="1:35" ht="19.5" customHeight="1" x14ac:dyDescent="0.25">
      <c r="A81" s="22" t="s">
        <v>297</v>
      </c>
      <c r="B81" t="s">
        <v>114</v>
      </c>
      <c r="C81" s="55" t="s">
        <v>182</v>
      </c>
      <c r="D81" s="23">
        <f t="shared" ca="1" si="16"/>
        <v>0</v>
      </c>
      <c r="E81" s="24">
        <f ca="1">IF(VLOOKUP($C81,工时汇总!$B$2:$AH$2673,3,0)&gt;15,15,IF(VLOOKUP($C81,工时汇总!$B$2:$AH$2673,3,0)&gt;10,10,IF(VLOOKUP($C81,工时汇总!$B$2:$AH$2673,3,0)&gt;=8,5,IF(VLOOKUP($C81,工时汇总!$B$2:$AH$2673,3,0)&lt;8,0))))</f>
        <v>0</v>
      </c>
      <c r="F81" s="24">
        <f ca="1">IF(VLOOKUP($C81,工时汇总!$B$2:$AH$2673,4,0)&gt;15,15,IF(VLOOKUP($C81,工时汇总!$B$2:$AH$2673,4,0)&gt;10,10,IF(VLOOKUP($C81,工时汇总!$B$2:$AH$2673,4,0)&gt;=8,5,IF(VLOOKUP($C81,工时汇总!$B$2:$AH$2673,4,0)&lt;8,0))))</f>
        <v>0</v>
      </c>
      <c r="G81" s="24">
        <f ca="1">IF(VLOOKUP($C81,工时汇总!$B$2:$AH$2673,5,0)&gt;15,15,IF(VLOOKUP($C81,工时汇总!$B$2:$AH$2673,5,0)&gt;10,10,IF(VLOOKUP($C81,工时汇总!$B$2:$AH$2673,5,0)&gt;=8,5,IF(VLOOKUP($C81,工时汇总!$B$2:$AH$2673,5,0)&lt;8,0))))</f>
        <v>0</v>
      </c>
      <c r="H81" s="24">
        <f ca="1">IF(VLOOKUP($C81,工时汇总!$B$2:$AH$2673,6,0)&gt;15,15,IF(VLOOKUP($C81,工时汇总!$B$2:$AH$2673,6,0)&gt;10,10,IF(VLOOKUP($C81,工时汇总!$B$2:$AH$2673,6,0)&gt;=8,5,IF(VLOOKUP($C81,工时汇总!$B$2:$AH$2673,6,0)&lt;8,0))))</f>
        <v>0</v>
      </c>
      <c r="I81" s="24">
        <f ca="1">IF(VLOOKUP($C81,工时汇总!$B$2:$AH$2673,7,0)&gt;15,15,IF(VLOOKUP($C81,工时汇总!$B$2:$AH$2673,7,0)&gt;10,10,IF(VLOOKUP($C81,工时汇总!$B$2:$AH$2673,7,0)&gt;=8,5,IF(VLOOKUP($C81,工时汇总!$B$2:$AH$2673,7,0)&lt;8,0))))</f>
        <v>0</v>
      </c>
      <c r="J81" s="24">
        <f ca="1">IF(VLOOKUP($C81,工时汇总!$B$2:$AH$2673,8,0)&gt;15,15,IF(VLOOKUP($C81,工时汇总!$B$2:$AH$2673,8,0)&gt;10,10,IF(VLOOKUP($C81,工时汇总!$B$2:$AH$2673,8,0)&gt;=8,5,IF(VLOOKUP($C81,工时汇总!$B$2:$AH$2673,8,0)&lt;8,0))))</f>
        <v>0</v>
      </c>
      <c r="K81" s="24">
        <f ca="1">IF(VLOOKUP($C81,工时汇总!$B$2:$AH$2673,9,0)&gt;15,15,IF(VLOOKUP($C81,工时汇总!$B$2:$AH$2673,9,0)&gt;10,10,IF(VLOOKUP($C81,工时汇总!$B$2:$AH$2673,9,0)&gt;=8,5,IF(VLOOKUP($C81,工时汇总!$B$2:$AH$2673,9,0)&lt;8,0))))</f>
        <v>0</v>
      </c>
      <c r="L81" s="24">
        <f ca="1">IF(VLOOKUP($C81,工时汇总!$B$2:$AH$2673,10,0)&gt;15,15,IF(VLOOKUP($C81,工时汇总!$B$2:$AH$2673,10,0)&gt;10,10,IF(VLOOKUP($C81,工时汇总!$B$2:$AH$2673,10,0)&gt;=8,5,IF(VLOOKUP($C81,工时汇总!$B$2:$AH$2673,10,0)&lt;8,0))))</f>
        <v>0</v>
      </c>
      <c r="M81" s="24">
        <f ca="1">IF(VLOOKUP($C81,工时汇总!$B$2:$AH$2673,11,0)&gt;15,15,IF(VLOOKUP($C81,工时汇总!$B$2:$AH$2673,11,0)&gt;10,10,IF(VLOOKUP($C81,工时汇总!$B$2:$AH$2673,11,0)&gt;=8,5,IF(VLOOKUP($C81,工时汇总!$B$2:$AH$2673,11,0)&lt;8,0))))</f>
        <v>0</v>
      </c>
      <c r="N81" s="24">
        <f ca="1">IF(VLOOKUP($C81,工时汇总!$B$2:$AH$2673,12,0)&gt;15,15,IF(VLOOKUP($C81,工时汇总!$B$2:$AH$2673,12,0)&gt;10,10,IF(VLOOKUP($C81,工时汇总!$B$2:$AH$2673,12,0)&gt;=8,5,IF(VLOOKUP($C81,工时汇总!$B$2:$AH$2673,12,0)&lt;8,0))))</f>
        <v>0</v>
      </c>
      <c r="O81" s="24">
        <f ca="1">IF(VLOOKUP($C81,工时汇总!$B$2:$AH$2673,13,0)&gt;15,15,IF(VLOOKUP($C81,工时汇总!$B$2:$AH$2673,13,0)&gt;10,10,IF(VLOOKUP($C81,工时汇总!$B$2:$AH$2673,13,0)&gt;=8,5,IF(VLOOKUP($C81,工时汇总!$B$2:$AH$2673,13,0)&lt;8,0))))</f>
        <v>0</v>
      </c>
      <c r="P81" s="24">
        <f ca="1">IF(VLOOKUP($C81,工时汇总!$B$2:$AH$2673,14,0)&gt;15,15,IF(VLOOKUP($C81,工时汇总!$B$2:$AH$2673,14,0)&gt;10,10,IF(VLOOKUP($C81,工时汇总!$B$2:$AH$2673,14,0)&gt;=8,5,IF(VLOOKUP($C81,工时汇总!$B$2:$AH$2673,14,0)&lt;8,0))))</f>
        <v>0</v>
      </c>
      <c r="Q81" s="24">
        <f ca="1">IF(VLOOKUP($C81,工时汇总!$B$2:$AH$2673,15,0)&gt;15,15,IF(VLOOKUP($C81,工时汇总!$B$2:$AH$2673,15,0)&gt;10,10,IF(VLOOKUP($C81,工时汇总!$B$2:$AH$2673,15,0)&gt;=8,5,IF(VLOOKUP($C81,工时汇总!$B$2:$AH$2673,15,0)&lt;8,0))))</f>
        <v>0</v>
      </c>
      <c r="R81" s="24">
        <f ca="1">IF(VLOOKUP($C81,工时汇总!$B$2:$AH$2673,16,0)&gt;15,15,IF(VLOOKUP($C81,工时汇总!$B$2:$AH$2673,16,0)&gt;10,10,IF(VLOOKUP($C81,工时汇总!$B$2:$AH$2673,16,0)&gt;=8,5,IF(VLOOKUP($C81,工时汇总!$B$2:$AH$2673,16,0)&lt;8,0))))</f>
        <v>0</v>
      </c>
      <c r="S81" s="24">
        <f ca="1">IF(VLOOKUP($C81,工时汇总!$B$2:$AH$2673,17,0)&gt;15,15,IF(VLOOKUP($C81,工时汇总!$B$2:$AH$2673,17,0)&gt;10,10,IF(VLOOKUP($C81,工时汇总!$B$2:$AH$2673,17,0)&gt;=8,5,IF(VLOOKUP($C81,工时汇总!$B$2:$AH$2673,17,0)&lt;8,0))))</f>
        <v>0</v>
      </c>
      <c r="T81" s="24">
        <f ca="1">IF(VLOOKUP($C81,工时汇总!$B$2:$AH$2673,18,0)&gt;15,15,IF(VLOOKUP($C81,工时汇总!$B$2:$AH$2673,18,0)&gt;10,10,IF(VLOOKUP($C81,工时汇总!$B$2:$AH$2673,18,0)&gt;=8,5,IF(VLOOKUP($C81,工时汇总!$B$2:$AH$2673,18,0)&lt;8,0))))</f>
        <v>0</v>
      </c>
      <c r="U81" s="24">
        <f ca="1">IF(VLOOKUP($C81,工时汇总!$B$2:$AH$2673,19,0)&gt;15,15,IF(VLOOKUP($C81,工时汇总!$B$2:$AH$2673,19,0)&gt;10,10,IF(VLOOKUP($C81,工时汇总!$B$2:$AH$2673,19,0)&gt;=8,5,IF(VLOOKUP($C81,工时汇总!$B$2:$AH$2673,19,0)&lt;8,0))))</f>
        <v>0</v>
      </c>
      <c r="V81" s="24">
        <f ca="1">IF(VLOOKUP($C81,工时汇总!$B$2:$AH$2673,20,0)&gt;15,15,IF(VLOOKUP($C81,工时汇总!$B$2:$AH$2673,20,0)&gt;10,10,IF(VLOOKUP($C81,工时汇总!$B$2:$AH$2673,20,0)&gt;=8,5,IF(VLOOKUP($C81,工时汇总!$B$2:$AH$2673,20,0)&lt;8,0))))</f>
        <v>0</v>
      </c>
      <c r="W81" s="24">
        <f ca="1">IF(VLOOKUP($C81,工时汇总!$B$2:$AH$2673,21,0)&gt;15,15,IF(VLOOKUP($C81,工时汇总!$B$2:$AH$2673,21,0)&gt;10,10,IF(VLOOKUP($C81,工时汇总!$B$2:$AH$2673,21,0)&gt;=8,5,IF(VLOOKUP($C81,工时汇总!$B$2:$AH$2673,21,0)&lt;8,0))))</f>
        <v>0</v>
      </c>
      <c r="X81" s="24">
        <f ca="1">IF(VLOOKUP($C81,工时汇总!$B$2:$AH$2673,22,0)&gt;15,15,IF(VLOOKUP($C81,工时汇总!$B$2:$AH$2673,22,0)&gt;10,10,IF(VLOOKUP($C81,工时汇总!$B$2:$AH$2673,22,0)&gt;=8,5,IF(VLOOKUP($C81,工时汇总!$B$2:$AH$2673,22,0)&lt;8,0))))</f>
        <v>0</v>
      </c>
      <c r="Y81" s="24">
        <f ca="1">IF(VLOOKUP($C81,工时汇总!$B$2:$AH$2673,23,0)&gt;15,15,IF(VLOOKUP($C81,工时汇总!$B$2:$AH$2673,23,0)&gt;10,10,IF(VLOOKUP($C81,工时汇总!$B$2:$AH$2673,23,0)&gt;=8,5,IF(VLOOKUP($C81,工时汇总!$B$2:$AH$2673,23,0)&lt;8,0))))</f>
        <v>0</v>
      </c>
      <c r="Z81" s="24">
        <f ca="1">IF(VLOOKUP($C81,工时汇总!$B$2:$AH$2673,24,0)&gt;15,15,IF(VLOOKUP($C81,工时汇总!$B$2:$AH$2673,24,0)&gt;10,10,IF(VLOOKUP($C81,工时汇总!$B$2:$AH$2673,24,0)&gt;=8,5,IF(VLOOKUP($C81,工时汇总!$B$2:$AH$2673,24,0)&lt;8,0))))</f>
        <v>0</v>
      </c>
      <c r="AA81" s="24">
        <f ca="1">IF(VLOOKUP($C81,工时汇总!$B$2:$AH$2673,25,0)&gt;15,15,IF(VLOOKUP($C81,工时汇总!$B$2:$AH$2673,25,0)&gt;10,10,IF(VLOOKUP($C81,工时汇总!$B$2:$AH$2673,25,0)&gt;=8,5,IF(VLOOKUP($C81,工时汇总!$B$2:$AH$2673,25,0)&lt;8,0))))</f>
        <v>0</v>
      </c>
      <c r="AB81" s="24">
        <f ca="1">IF(VLOOKUP($C81,工时汇总!$B$2:$AH$2673,26,0)&gt;15,15,IF(VLOOKUP($C81,工时汇总!$B$2:$AH$2673,26,0)&gt;10,10,IF(VLOOKUP($C81,工时汇总!$B$2:$AH$2673,26,0)&gt;=8,5,IF(VLOOKUP($C81,工时汇总!$B$2:$AH$2673,26,0)&lt;8,0))))</f>
        <v>0</v>
      </c>
      <c r="AC81" s="24">
        <f ca="1">IF(VLOOKUP($C81,工时汇总!$B$2:$AH$2673,27,0)&gt;15,15,IF(VLOOKUP($C81,工时汇总!$B$2:$AH$2673,27,0)&gt;10,10,IF(VLOOKUP($C81,工时汇总!$B$2:$AH$2673,27,0)&gt;=8,5,IF(VLOOKUP($C81,工时汇总!$B$2:$AH$2673,27,0)&lt;8,0))))</f>
        <v>0</v>
      </c>
      <c r="AD81" s="24">
        <f ca="1">IF(VLOOKUP($C81,工时汇总!$B$2:$AH$2673,28,0)&gt;15,15,IF(VLOOKUP($C81,工时汇总!$B$2:$AH$2673,28,0)&gt;10,10,IF(VLOOKUP($C81,工时汇总!$B$2:$AH$2673,28,0)&gt;=8,5,IF(VLOOKUP($C81,工时汇总!$B$2:$AH$2673,28,0)&lt;8,0))))</f>
        <v>0</v>
      </c>
      <c r="AE81" s="24">
        <f ca="1">IF(VLOOKUP($C81,工时汇总!$B$2:$AH$2673,29,0)&gt;15,15,IF(VLOOKUP($C81,工时汇总!$B$2:$AH$2673,29,0)&gt;10,10,IF(VLOOKUP($C81,工时汇总!$B$2:$AH$2673,29,0)&gt;=8,5,IF(VLOOKUP($C81,工时汇总!$B$2:$AH$2673,29,0)&lt;8,0))))</f>
        <v>0</v>
      </c>
      <c r="AF81" s="24">
        <f ca="1">IF(VLOOKUP($C81,工时汇总!$B$2:$AH$2673,30,0)&gt;15,15,IF(VLOOKUP($C81,工时汇总!$B$2:$AH$2673,30,0)&gt;10,10,IF(VLOOKUP($C81,工时汇总!$B$2:$AH$2673,30,0)&gt;=8,5,IF(VLOOKUP($C81,工时汇总!$B$2:$AH$2673,30,0)&lt;8,0))))</f>
        <v>0</v>
      </c>
      <c r="AG81" s="24">
        <f ca="1">IF(VLOOKUP($C81,工时汇总!$B$2:$AH$2673,31,0)&gt;15,15,IF(VLOOKUP($C81,工时汇总!$B$2:$AH$2673,31,0)&gt;10,10,IF(VLOOKUP($C81,工时汇总!$B$2:$AH$2673,31,0)&gt;=8,5,IF(VLOOKUP($C81,工时汇总!$B$2:$AH$2673,31,0)&lt;8,0))))</f>
        <v>0</v>
      </c>
      <c r="AH81" s="24">
        <f ca="1">IF(VLOOKUP($C81,工时汇总!$B$2:$AH$2673,32,0)&gt;15,15,IF(VLOOKUP($C81,工时汇总!$B$2:$AH$2673,32,0)&gt;10,10,IF(VLOOKUP($C81,工时汇总!$B$2:$AH$2673,32,0)&gt;=8,5,IF(VLOOKUP($C81,工时汇总!$B$2:$AH$2673,32,0)&lt;8,0))))</f>
        <v>0</v>
      </c>
      <c r="AI81" s="24">
        <f ca="1">IF(VLOOKUP($C81,工时汇总!$B$2:$AH$2673,33,0)&gt;15,15,IF(VLOOKUP($C81,工时汇总!$B$2:$AH$2673,33,0)&gt;10,10,IF(VLOOKUP($C81,工时汇总!$B$2:$AH$2673,33,0)&gt;=8,5,IF(VLOOKUP($C81,工时汇总!$B$2:$AH$2673,33,0)&lt;8,0))))</f>
        <v>0</v>
      </c>
    </row>
    <row r="82" spans="1:35" ht="19.5" customHeight="1" x14ac:dyDescent="0.25">
      <c r="A82" s="22" t="s">
        <v>297</v>
      </c>
      <c r="B82" t="s">
        <v>195</v>
      </c>
      <c r="C82" s="55" t="s">
        <v>187</v>
      </c>
      <c r="D82" s="23">
        <f t="shared" ca="1" si="16"/>
        <v>220</v>
      </c>
      <c r="E82" s="24">
        <f ca="1">IF(VLOOKUP($C82,工时汇总!$B$2:$AH$2673,3,0)&gt;15,15,IF(VLOOKUP($C82,工时汇总!$B$2:$AH$2673,3,0)&gt;10,10,IF(VLOOKUP($C82,工时汇总!$B$2:$AH$2673,3,0)&gt;=8,5,IF(VLOOKUP($C82,工时汇总!$B$2:$AH$2673,3,0)&lt;8,0))))</f>
        <v>0</v>
      </c>
      <c r="F82" s="24">
        <f ca="1">IF(VLOOKUP($C82,工时汇总!$B$2:$AH$2673,4,0)&gt;15,15,IF(VLOOKUP($C82,工时汇总!$B$2:$AH$2673,4,0)&gt;10,10,IF(VLOOKUP($C82,工时汇总!$B$2:$AH$2673,4,0)&gt;=8,5,IF(VLOOKUP($C82,工时汇总!$B$2:$AH$2673,4,0)&lt;8,0))))</f>
        <v>10</v>
      </c>
      <c r="G82" s="24">
        <f ca="1">IF(VLOOKUP($C82,工时汇总!$B$2:$AH$2673,5,0)&gt;15,15,IF(VLOOKUP($C82,工时汇总!$B$2:$AH$2673,5,0)&gt;10,10,IF(VLOOKUP($C82,工时汇总!$B$2:$AH$2673,5,0)&gt;=8,5,IF(VLOOKUP($C82,工时汇总!$B$2:$AH$2673,5,0)&lt;8,0))))</f>
        <v>10</v>
      </c>
      <c r="H82" s="24">
        <f ca="1">IF(VLOOKUP($C82,工时汇总!$B$2:$AH$2673,6,0)&gt;15,15,IF(VLOOKUP($C82,工时汇总!$B$2:$AH$2673,6,0)&gt;10,10,IF(VLOOKUP($C82,工时汇总!$B$2:$AH$2673,6,0)&gt;=8,5,IF(VLOOKUP($C82,工时汇总!$B$2:$AH$2673,6,0)&lt;8,0))))</f>
        <v>10</v>
      </c>
      <c r="I82" s="24">
        <f ca="1">IF(VLOOKUP($C82,工时汇总!$B$2:$AH$2673,7,0)&gt;15,15,IF(VLOOKUP($C82,工时汇总!$B$2:$AH$2673,7,0)&gt;10,10,IF(VLOOKUP($C82,工时汇总!$B$2:$AH$2673,7,0)&gt;=8,5,IF(VLOOKUP($C82,工时汇总!$B$2:$AH$2673,7,0)&lt;8,0))))</f>
        <v>10</v>
      </c>
      <c r="J82" s="24">
        <f ca="1">IF(VLOOKUP($C82,工时汇总!$B$2:$AH$2673,8,0)&gt;15,15,IF(VLOOKUP($C82,工时汇总!$B$2:$AH$2673,8,0)&gt;10,10,IF(VLOOKUP($C82,工时汇总!$B$2:$AH$2673,8,0)&gt;=8,5,IF(VLOOKUP($C82,工时汇总!$B$2:$AH$2673,8,0)&lt;8,0))))</f>
        <v>10</v>
      </c>
      <c r="K82" s="24">
        <f ca="1">IF(VLOOKUP($C82,工时汇总!$B$2:$AH$2673,9,0)&gt;15,15,IF(VLOOKUP($C82,工时汇总!$B$2:$AH$2673,9,0)&gt;10,10,IF(VLOOKUP($C82,工时汇总!$B$2:$AH$2673,9,0)&gt;=8,5,IF(VLOOKUP($C82,工时汇总!$B$2:$AH$2673,9,0)&lt;8,0))))</f>
        <v>5</v>
      </c>
      <c r="L82" s="24">
        <f ca="1">IF(VLOOKUP($C82,工时汇总!$B$2:$AH$2673,10,0)&gt;15,15,IF(VLOOKUP($C82,工时汇总!$B$2:$AH$2673,10,0)&gt;10,10,IF(VLOOKUP($C82,工时汇总!$B$2:$AH$2673,10,0)&gt;=8,5,IF(VLOOKUP($C82,工时汇总!$B$2:$AH$2673,10,0)&lt;8,0))))</f>
        <v>10</v>
      </c>
      <c r="M82" s="24">
        <f ca="1">IF(VLOOKUP($C82,工时汇总!$B$2:$AH$2673,11,0)&gt;15,15,IF(VLOOKUP($C82,工时汇总!$B$2:$AH$2673,11,0)&gt;10,10,IF(VLOOKUP($C82,工时汇总!$B$2:$AH$2673,11,0)&gt;=8,5,IF(VLOOKUP($C82,工时汇总!$B$2:$AH$2673,11,0)&lt;8,0))))</f>
        <v>0</v>
      </c>
      <c r="N82" s="24">
        <f ca="1">IF(VLOOKUP($C82,工时汇总!$B$2:$AH$2673,12,0)&gt;15,15,IF(VLOOKUP($C82,工时汇总!$B$2:$AH$2673,12,0)&gt;10,10,IF(VLOOKUP($C82,工时汇总!$B$2:$AH$2673,12,0)&gt;=8,5,IF(VLOOKUP($C82,工时汇总!$B$2:$AH$2673,12,0)&lt;8,0))))</f>
        <v>10</v>
      </c>
      <c r="O82" s="24">
        <f ca="1">IF(VLOOKUP($C82,工时汇总!$B$2:$AH$2673,13,0)&gt;15,15,IF(VLOOKUP($C82,工时汇总!$B$2:$AH$2673,13,0)&gt;10,10,IF(VLOOKUP($C82,工时汇总!$B$2:$AH$2673,13,0)&gt;=8,5,IF(VLOOKUP($C82,工时汇总!$B$2:$AH$2673,13,0)&lt;8,0))))</f>
        <v>10</v>
      </c>
      <c r="P82" s="24">
        <f ca="1">IF(VLOOKUP($C82,工时汇总!$B$2:$AH$2673,14,0)&gt;15,15,IF(VLOOKUP($C82,工时汇总!$B$2:$AH$2673,14,0)&gt;10,10,IF(VLOOKUP($C82,工时汇总!$B$2:$AH$2673,14,0)&gt;=8,5,IF(VLOOKUP($C82,工时汇总!$B$2:$AH$2673,14,0)&lt;8,0))))</f>
        <v>10</v>
      </c>
      <c r="Q82" s="24">
        <f ca="1">IF(VLOOKUP($C82,工时汇总!$B$2:$AH$2673,15,0)&gt;15,15,IF(VLOOKUP($C82,工时汇总!$B$2:$AH$2673,15,0)&gt;10,10,IF(VLOOKUP($C82,工时汇总!$B$2:$AH$2673,15,0)&gt;=8,5,IF(VLOOKUP($C82,工时汇总!$B$2:$AH$2673,15,0)&lt;8,0))))</f>
        <v>10</v>
      </c>
      <c r="R82" s="24">
        <f ca="1">IF(VLOOKUP($C82,工时汇总!$B$2:$AH$2673,16,0)&gt;15,15,IF(VLOOKUP($C82,工时汇总!$B$2:$AH$2673,16,0)&gt;10,10,IF(VLOOKUP($C82,工时汇总!$B$2:$AH$2673,16,0)&gt;=8,5,IF(VLOOKUP($C82,工时汇总!$B$2:$AH$2673,16,0)&lt;8,0))))</f>
        <v>10</v>
      </c>
      <c r="S82" s="24">
        <f ca="1">IF(VLOOKUP($C82,工时汇总!$B$2:$AH$2673,17,0)&gt;15,15,IF(VLOOKUP($C82,工时汇总!$B$2:$AH$2673,17,0)&gt;10,10,IF(VLOOKUP($C82,工时汇总!$B$2:$AH$2673,17,0)&gt;=8,5,IF(VLOOKUP($C82,工时汇总!$B$2:$AH$2673,17,0)&lt;8,0))))</f>
        <v>10</v>
      </c>
      <c r="T82" s="24">
        <f ca="1">IF(VLOOKUP($C82,工时汇总!$B$2:$AH$2673,18,0)&gt;15,15,IF(VLOOKUP($C82,工时汇总!$B$2:$AH$2673,18,0)&gt;10,10,IF(VLOOKUP($C82,工时汇总!$B$2:$AH$2673,18,0)&gt;=8,5,IF(VLOOKUP($C82,工时汇总!$B$2:$AH$2673,18,0)&lt;8,0))))</f>
        <v>10</v>
      </c>
      <c r="U82" s="24">
        <f ca="1">IF(VLOOKUP($C82,工时汇总!$B$2:$AH$2673,19,0)&gt;15,15,IF(VLOOKUP($C82,工时汇总!$B$2:$AH$2673,19,0)&gt;10,10,IF(VLOOKUP($C82,工时汇总!$B$2:$AH$2673,19,0)&gt;=8,5,IF(VLOOKUP($C82,工时汇总!$B$2:$AH$2673,19,0)&lt;8,0))))</f>
        <v>0</v>
      </c>
      <c r="V82" s="24">
        <f ca="1">IF(VLOOKUP($C82,工时汇总!$B$2:$AH$2673,20,0)&gt;15,15,IF(VLOOKUP($C82,工时汇总!$B$2:$AH$2673,20,0)&gt;10,10,IF(VLOOKUP($C82,工时汇总!$B$2:$AH$2673,20,0)&gt;=8,5,IF(VLOOKUP($C82,工时汇总!$B$2:$AH$2673,20,0)&lt;8,0))))</f>
        <v>0</v>
      </c>
      <c r="W82" s="24">
        <f ca="1">IF(VLOOKUP($C82,工时汇总!$B$2:$AH$2673,21,0)&gt;15,15,IF(VLOOKUP($C82,工时汇总!$B$2:$AH$2673,21,0)&gt;10,10,IF(VLOOKUP($C82,工时汇总!$B$2:$AH$2673,21,0)&gt;=8,5,IF(VLOOKUP($C82,工时汇总!$B$2:$AH$2673,21,0)&lt;8,0))))</f>
        <v>0</v>
      </c>
      <c r="X82" s="24">
        <f ca="1">IF(VLOOKUP($C82,工时汇总!$B$2:$AH$2673,22,0)&gt;15,15,IF(VLOOKUP($C82,工时汇总!$B$2:$AH$2673,22,0)&gt;10,10,IF(VLOOKUP($C82,工时汇总!$B$2:$AH$2673,22,0)&gt;=8,5,IF(VLOOKUP($C82,工时汇总!$B$2:$AH$2673,22,0)&lt;8,0))))</f>
        <v>0</v>
      </c>
      <c r="Y82" s="24">
        <f ca="1">IF(VLOOKUP($C82,工时汇总!$B$2:$AH$2673,23,0)&gt;15,15,IF(VLOOKUP($C82,工时汇总!$B$2:$AH$2673,23,0)&gt;10,10,IF(VLOOKUP($C82,工时汇总!$B$2:$AH$2673,23,0)&gt;=8,5,IF(VLOOKUP($C82,工时汇总!$B$2:$AH$2673,23,0)&lt;8,0))))</f>
        <v>0</v>
      </c>
      <c r="Z82" s="24">
        <f ca="1">IF(VLOOKUP($C82,工时汇总!$B$2:$AH$2673,24,0)&gt;15,15,IF(VLOOKUP($C82,工时汇总!$B$2:$AH$2673,24,0)&gt;10,10,IF(VLOOKUP($C82,工时汇总!$B$2:$AH$2673,24,0)&gt;=8,5,IF(VLOOKUP($C82,工时汇总!$B$2:$AH$2673,24,0)&lt;8,0))))</f>
        <v>0</v>
      </c>
      <c r="AA82" s="24">
        <f ca="1">IF(VLOOKUP($C82,工时汇总!$B$2:$AH$2673,25,0)&gt;15,15,IF(VLOOKUP($C82,工时汇总!$B$2:$AH$2673,25,0)&gt;10,10,IF(VLOOKUP($C82,工时汇总!$B$2:$AH$2673,25,0)&gt;=8,5,IF(VLOOKUP($C82,工时汇总!$B$2:$AH$2673,25,0)&lt;8,0))))</f>
        <v>10</v>
      </c>
      <c r="AB82" s="24">
        <f ca="1">IF(VLOOKUP($C82,工时汇总!$B$2:$AH$2673,26,0)&gt;15,15,IF(VLOOKUP($C82,工时汇总!$B$2:$AH$2673,26,0)&gt;10,10,IF(VLOOKUP($C82,工时汇总!$B$2:$AH$2673,26,0)&gt;=8,5,IF(VLOOKUP($C82,工时汇总!$B$2:$AH$2673,26,0)&lt;8,0))))</f>
        <v>10</v>
      </c>
      <c r="AC82" s="24">
        <f ca="1">IF(VLOOKUP($C82,工时汇总!$B$2:$AH$2673,27,0)&gt;15,15,IF(VLOOKUP($C82,工时汇总!$B$2:$AH$2673,27,0)&gt;10,10,IF(VLOOKUP($C82,工时汇总!$B$2:$AH$2673,27,0)&gt;=8,5,IF(VLOOKUP($C82,工时汇总!$B$2:$AH$2673,27,0)&lt;8,0))))</f>
        <v>10</v>
      </c>
      <c r="AD82" s="24">
        <f ca="1">IF(VLOOKUP($C82,工时汇总!$B$2:$AH$2673,28,0)&gt;15,15,IF(VLOOKUP($C82,工时汇总!$B$2:$AH$2673,28,0)&gt;10,10,IF(VLOOKUP($C82,工时汇总!$B$2:$AH$2673,28,0)&gt;=8,5,IF(VLOOKUP($C82,工时汇总!$B$2:$AH$2673,28,0)&lt;8,0))))</f>
        <v>10</v>
      </c>
      <c r="AE82" s="24">
        <f ca="1">IF(VLOOKUP($C82,工时汇总!$B$2:$AH$2673,29,0)&gt;15,15,IF(VLOOKUP($C82,工时汇总!$B$2:$AH$2673,29,0)&gt;10,10,IF(VLOOKUP($C82,工时汇总!$B$2:$AH$2673,29,0)&gt;=8,5,IF(VLOOKUP($C82,工时汇总!$B$2:$AH$2673,29,0)&lt;8,0))))</f>
        <v>10</v>
      </c>
      <c r="AF82" s="24">
        <f ca="1">IF(VLOOKUP($C82,工时汇总!$B$2:$AH$2673,30,0)&gt;15,15,IF(VLOOKUP($C82,工时汇总!$B$2:$AH$2673,30,0)&gt;10,10,IF(VLOOKUP($C82,工时汇总!$B$2:$AH$2673,30,0)&gt;=8,5,IF(VLOOKUP($C82,工时汇总!$B$2:$AH$2673,30,0)&lt;8,0))))</f>
        <v>5</v>
      </c>
      <c r="AG82" s="24">
        <f ca="1">IF(VLOOKUP($C82,工时汇总!$B$2:$AH$2673,31,0)&gt;15,15,IF(VLOOKUP($C82,工时汇总!$B$2:$AH$2673,31,0)&gt;10,10,IF(VLOOKUP($C82,工时汇总!$B$2:$AH$2673,31,0)&gt;=8,5,IF(VLOOKUP($C82,工时汇总!$B$2:$AH$2673,31,0)&lt;8,0))))</f>
        <v>10</v>
      </c>
      <c r="AH82" s="24">
        <f ca="1">IF(VLOOKUP($C82,工时汇总!$B$2:$AH$2673,32,0)&gt;15,15,IF(VLOOKUP($C82,工时汇总!$B$2:$AH$2673,32,0)&gt;10,10,IF(VLOOKUP($C82,工时汇总!$B$2:$AH$2673,32,0)&gt;=8,5,IF(VLOOKUP($C82,工时汇总!$B$2:$AH$2673,32,0)&lt;8,0))))</f>
        <v>10</v>
      </c>
      <c r="AI82" s="24">
        <f ca="1">IF(VLOOKUP($C82,工时汇总!$B$2:$AH$2673,33,0)&gt;15,15,IF(VLOOKUP($C82,工时汇总!$B$2:$AH$2673,33,0)&gt;10,10,IF(VLOOKUP($C82,工时汇总!$B$2:$AH$2673,33,0)&gt;=8,5,IF(VLOOKUP($C82,工时汇总!$B$2:$AH$2673,33,0)&lt;8,0))))</f>
        <v>10</v>
      </c>
    </row>
    <row r="83" spans="1:35" ht="19.5" customHeight="1" x14ac:dyDescent="0.25">
      <c r="A83" s="21" t="s">
        <v>304</v>
      </c>
      <c r="B83" s="127" t="s">
        <v>674</v>
      </c>
      <c r="C83" s="53" t="s">
        <v>279</v>
      </c>
      <c r="D83" s="23">
        <f t="shared" ref="D83:D86" ca="1" si="17">SUM(E83:AI83)</f>
        <v>280</v>
      </c>
      <c r="E83" s="24">
        <f ca="1">IF(VLOOKUP($C83,工时汇总!$B$2:$AH$2673,3,0)&gt;15,15,IF(VLOOKUP($C83,工时汇总!$B$2:$AH$2673,3,0)&gt;10,10,IF(VLOOKUP($C83,工时汇总!$B$2:$AH$2673,3,0)&gt;=8,5,IF(VLOOKUP($C83,工时汇总!$B$2:$AH$2673,3,0)&lt;8,0))))</f>
        <v>0</v>
      </c>
      <c r="F83" s="24">
        <f ca="1">IF(VLOOKUP($C83,工时汇总!$B$2:$AH$2673,4,0)&gt;15,15,IF(VLOOKUP($C83,工时汇总!$B$2:$AH$2673,4,0)&gt;10,10,IF(VLOOKUP($C83,工时汇总!$B$2:$AH$2673,4,0)&gt;=8,5,IF(VLOOKUP($C83,工时汇总!$B$2:$AH$2673,4,0)&lt;8,0))))</f>
        <v>10</v>
      </c>
      <c r="G83" s="24">
        <f ca="1">IF(VLOOKUP($C83,工时汇总!$B$2:$AH$2673,5,0)&gt;15,15,IF(VLOOKUP($C83,工时汇总!$B$2:$AH$2673,5,0)&gt;10,10,IF(VLOOKUP($C83,工时汇总!$B$2:$AH$2673,5,0)&gt;=8,5,IF(VLOOKUP($C83,工时汇总!$B$2:$AH$2673,5,0)&lt;8,0))))</f>
        <v>10</v>
      </c>
      <c r="H83" s="24">
        <f ca="1">IF(VLOOKUP($C83,工时汇总!$B$2:$AH$2673,6,0)&gt;15,15,IF(VLOOKUP($C83,工时汇总!$B$2:$AH$2673,6,0)&gt;10,10,IF(VLOOKUP($C83,工时汇总!$B$2:$AH$2673,6,0)&gt;=8,5,IF(VLOOKUP($C83,工时汇总!$B$2:$AH$2673,6,0)&lt;8,0))))</f>
        <v>10</v>
      </c>
      <c r="I83" s="24">
        <f ca="1">IF(VLOOKUP($C83,工时汇总!$B$2:$AH$2673,7,0)&gt;15,15,IF(VLOOKUP($C83,工时汇总!$B$2:$AH$2673,7,0)&gt;10,10,IF(VLOOKUP($C83,工时汇总!$B$2:$AH$2673,7,0)&gt;=8,5,IF(VLOOKUP($C83,工时汇总!$B$2:$AH$2673,7,0)&lt;8,0))))</f>
        <v>10</v>
      </c>
      <c r="J83" s="24">
        <f ca="1">IF(VLOOKUP($C83,工时汇总!$B$2:$AH$2673,8,0)&gt;15,15,IF(VLOOKUP($C83,工时汇总!$B$2:$AH$2673,8,0)&gt;10,10,IF(VLOOKUP($C83,工时汇总!$B$2:$AH$2673,8,0)&gt;=8,5,IF(VLOOKUP($C83,工时汇总!$B$2:$AH$2673,8,0)&lt;8,0))))</f>
        <v>10</v>
      </c>
      <c r="K83" s="24">
        <f ca="1">IF(VLOOKUP($C83,工时汇总!$B$2:$AH$2673,9,0)&gt;15,15,IF(VLOOKUP($C83,工时汇总!$B$2:$AH$2673,9,0)&gt;10,10,IF(VLOOKUP($C83,工时汇总!$B$2:$AH$2673,9,0)&gt;=8,5,IF(VLOOKUP($C83,工时汇总!$B$2:$AH$2673,9,0)&lt;8,0))))</f>
        <v>10</v>
      </c>
      <c r="L83" s="24">
        <f ca="1">IF(VLOOKUP($C83,工时汇总!$B$2:$AH$2673,10,0)&gt;15,15,IF(VLOOKUP($C83,工时汇总!$B$2:$AH$2673,10,0)&gt;10,10,IF(VLOOKUP($C83,工时汇总!$B$2:$AH$2673,10,0)&gt;=8,5,IF(VLOOKUP($C83,工时汇总!$B$2:$AH$2673,10,0)&lt;8,0))))</f>
        <v>10</v>
      </c>
      <c r="M83" s="24">
        <f ca="1">IF(VLOOKUP($C83,工时汇总!$B$2:$AH$2673,11,0)&gt;15,15,IF(VLOOKUP($C83,工时汇总!$B$2:$AH$2673,11,0)&gt;10,10,IF(VLOOKUP($C83,工时汇总!$B$2:$AH$2673,11,0)&gt;=8,5,IF(VLOOKUP($C83,工时汇总!$B$2:$AH$2673,11,0)&lt;8,0))))</f>
        <v>10</v>
      </c>
      <c r="N83" s="24">
        <f ca="1">IF(VLOOKUP($C83,工时汇总!$B$2:$AH$2673,12,0)&gt;15,15,IF(VLOOKUP($C83,工时汇总!$B$2:$AH$2673,12,0)&gt;10,10,IF(VLOOKUP($C83,工时汇总!$B$2:$AH$2673,12,0)&gt;=8,5,IF(VLOOKUP($C83,工时汇总!$B$2:$AH$2673,12,0)&lt;8,0))))</f>
        <v>10</v>
      </c>
      <c r="O83" s="24">
        <f ca="1">IF(VLOOKUP($C83,工时汇总!$B$2:$AH$2673,13,0)&gt;15,15,IF(VLOOKUP($C83,工时汇总!$B$2:$AH$2673,13,0)&gt;10,10,IF(VLOOKUP($C83,工时汇总!$B$2:$AH$2673,13,0)&gt;=8,5,IF(VLOOKUP($C83,工时汇总!$B$2:$AH$2673,13,0)&lt;8,0))))</f>
        <v>10</v>
      </c>
      <c r="P83" s="24">
        <f ca="1">IF(VLOOKUP($C83,工时汇总!$B$2:$AH$2673,14,0)&gt;15,15,IF(VLOOKUP($C83,工时汇总!$B$2:$AH$2673,14,0)&gt;10,10,IF(VLOOKUP($C83,工时汇总!$B$2:$AH$2673,14,0)&gt;=8,5,IF(VLOOKUP($C83,工时汇总!$B$2:$AH$2673,14,0)&lt;8,0))))</f>
        <v>10</v>
      </c>
      <c r="Q83" s="24">
        <f ca="1">IF(VLOOKUP($C83,工时汇总!$B$2:$AH$2673,15,0)&gt;15,15,IF(VLOOKUP($C83,工时汇总!$B$2:$AH$2673,15,0)&gt;10,10,IF(VLOOKUP($C83,工时汇总!$B$2:$AH$2673,15,0)&gt;=8,5,IF(VLOOKUP($C83,工时汇总!$B$2:$AH$2673,15,0)&lt;8,0))))</f>
        <v>10</v>
      </c>
      <c r="R83" s="24">
        <f ca="1">IF(VLOOKUP($C83,工时汇总!$B$2:$AH$2673,16,0)&gt;15,15,IF(VLOOKUP($C83,工时汇总!$B$2:$AH$2673,16,0)&gt;10,10,IF(VLOOKUP($C83,工时汇总!$B$2:$AH$2673,16,0)&gt;=8,5,IF(VLOOKUP($C83,工时汇总!$B$2:$AH$2673,16,0)&lt;8,0))))</f>
        <v>5</v>
      </c>
      <c r="S83" s="24">
        <f ca="1">IF(VLOOKUP($C83,工时汇总!$B$2:$AH$2673,17,0)&gt;15,15,IF(VLOOKUP($C83,工时汇总!$B$2:$AH$2673,17,0)&gt;10,10,IF(VLOOKUP($C83,工时汇总!$B$2:$AH$2673,17,0)&gt;=8,5,IF(VLOOKUP($C83,工时汇总!$B$2:$AH$2673,17,0)&lt;8,0))))</f>
        <v>10</v>
      </c>
      <c r="T83" s="24">
        <f ca="1">IF(VLOOKUP($C83,工时汇总!$B$2:$AH$2673,18,0)&gt;15,15,IF(VLOOKUP($C83,工时汇总!$B$2:$AH$2673,18,0)&gt;10,10,IF(VLOOKUP($C83,工时汇总!$B$2:$AH$2673,18,0)&gt;=8,5,IF(VLOOKUP($C83,工时汇总!$B$2:$AH$2673,18,0)&lt;8,0))))</f>
        <v>10</v>
      </c>
      <c r="U83" s="24">
        <f ca="1">IF(VLOOKUP($C83,工时汇总!$B$2:$AH$2673,19,0)&gt;15,15,IF(VLOOKUP($C83,工时汇总!$B$2:$AH$2673,19,0)&gt;10,10,IF(VLOOKUP($C83,工时汇总!$B$2:$AH$2673,19,0)&gt;=8,5,IF(VLOOKUP($C83,工时汇总!$B$2:$AH$2673,19,0)&lt;8,0))))</f>
        <v>10</v>
      </c>
      <c r="V83" s="24">
        <f ca="1">IF(VLOOKUP($C83,工时汇总!$B$2:$AH$2673,20,0)&gt;15,15,IF(VLOOKUP($C83,工时汇总!$B$2:$AH$2673,20,0)&gt;10,10,IF(VLOOKUP($C83,工时汇总!$B$2:$AH$2673,20,0)&gt;=8,5,IF(VLOOKUP($C83,工时汇总!$B$2:$AH$2673,20,0)&lt;8,0))))</f>
        <v>10</v>
      </c>
      <c r="W83" s="24">
        <f ca="1">IF(VLOOKUP($C83,工时汇总!$B$2:$AH$2673,21,0)&gt;15,15,IF(VLOOKUP($C83,工时汇总!$B$2:$AH$2673,21,0)&gt;10,10,IF(VLOOKUP($C83,工时汇总!$B$2:$AH$2673,21,0)&gt;=8,5,IF(VLOOKUP($C83,工时汇总!$B$2:$AH$2673,21,0)&lt;8,0))))</f>
        <v>10</v>
      </c>
      <c r="X83" s="24">
        <f ca="1">IF(VLOOKUP($C83,工时汇总!$B$2:$AH$2673,22,0)&gt;15,15,IF(VLOOKUP($C83,工时汇总!$B$2:$AH$2673,22,0)&gt;10,10,IF(VLOOKUP($C83,工时汇总!$B$2:$AH$2673,22,0)&gt;=8,5,IF(VLOOKUP($C83,工时汇总!$B$2:$AH$2673,22,0)&lt;8,0))))</f>
        <v>10</v>
      </c>
      <c r="Y83" s="24">
        <f ca="1">IF(VLOOKUP($C83,工时汇总!$B$2:$AH$2673,23,0)&gt;15,15,IF(VLOOKUP($C83,工时汇总!$B$2:$AH$2673,23,0)&gt;10,10,IF(VLOOKUP($C83,工时汇总!$B$2:$AH$2673,23,0)&gt;=8,5,IF(VLOOKUP($C83,工时汇总!$B$2:$AH$2673,23,0)&lt;8,0))))</f>
        <v>10</v>
      </c>
      <c r="Z83" s="24">
        <f ca="1">IF(VLOOKUP($C83,工时汇总!$B$2:$AH$2673,24,0)&gt;15,15,IF(VLOOKUP($C83,工时汇总!$B$2:$AH$2673,24,0)&gt;10,10,IF(VLOOKUP($C83,工时汇总!$B$2:$AH$2673,24,0)&gt;=8,5,IF(VLOOKUP($C83,工时汇总!$B$2:$AH$2673,24,0)&lt;8,0))))</f>
        <v>10</v>
      </c>
      <c r="AA83" s="24">
        <f ca="1">IF(VLOOKUP($C83,工时汇总!$B$2:$AH$2673,25,0)&gt;15,15,IF(VLOOKUP($C83,工时汇总!$B$2:$AH$2673,25,0)&gt;10,10,IF(VLOOKUP($C83,工时汇总!$B$2:$AH$2673,25,0)&gt;=8,5,IF(VLOOKUP($C83,工时汇总!$B$2:$AH$2673,25,0)&lt;8,0))))</f>
        <v>10</v>
      </c>
      <c r="AB83" s="24">
        <f ca="1">IF(VLOOKUP($C83,工时汇总!$B$2:$AH$2673,26,0)&gt;15,15,IF(VLOOKUP($C83,工时汇总!$B$2:$AH$2673,26,0)&gt;10,10,IF(VLOOKUP($C83,工时汇总!$B$2:$AH$2673,26,0)&gt;=8,5,IF(VLOOKUP($C83,工时汇总!$B$2:$AH$2673,26,0)&lt;8,0))))</f>
        <v>10</v>
      </c>
      <c r="AC83" s="24">
        <f ca="1">IF(VLOOKUP($C83,工时汇总!$B$2:$AH$2673,27,0)&gt;15,15,IF(VLOOKUP($C83,工时汇总!$B$2:$AH$2673,27,0)&gt;10,10,IF(VLOOKUP($C83,工时汇总!$B$2:$AH$2673,27,0)&gt;=8,5,IF(VLOOKUP($C83,工时汇总!$B$2:$AH$2673,27,0)&lt;8,0))))</f>
        <v>10</v>
      </c>
      <c r="AD83" s="24">
        <f ca="1">IF(VLOOKUP($C83,工时汇总!$B$2:$AH$2673,28,0)&gt;15,15,IF(VLOOKUP($C83,工时汇总!$B$2:$AH$2673,28,0)&gt;10,10,IF(VLOOKUP($C83,工时汇总!$B$2:$AH$2673,28,0)&gt;=8,5,IF(VLOOKUP($C83,工时汇总!$B$2:$AH$2673,28,0)&lt;8,0))))</f>
        <v>10</v>
      </c>
      <c r="AE83" s="24">
        <f ca="1">IF(VLOOKUP($C83,工时汇总!$B$2:$AH$2673,29,0)&gt;15,15,IF(VLOOKUP($C83,工时汇总!$B$2:$AH$2673,29,0)&gt;10,10,IF(VLOOKUP($C83,工时汇总!$B$2:$AH$2673,29,0)&gt;=8,5,IF(VLOOKUP($C83,工时汇总!$B$2:$AH$2673,29,0)&lt;8,0))))</f>
        <v>10</v>
      </c>
      <c r="AF83" s="24">
        <f ca="1">IF(VLOOKUP($C83,工时汇总!$B$2:$AH$2673,30,0)&gt;15,15,IF(VLOOKUP($C83,工时汇总!$B$2:$AH$2673,30,0)&gt;10,10,IF(VLOOKUP($C83,工时汇总!$B$2:$AH$2673,30,0)&gt;=8,5,IF(VLOOKUP($C83,工时汇总!$B$2:$AH$2673,30,0)&lt;8,0))))</f>
        <v>0</v>
      </c>
      <c r="AG83" s="24">
        <f ca="1">IF(VLOOKUP($C83,工时汇总!$B$2:$AH$2673,31,0)&gt;15,15,IF(VLOOKUP($C83,工时汇总!$B$2:$AH$2673,31,0)&gt;10,10,IF(VLOOKUP($C83,工时汇总!$B$2:$AH$2673,31,0)&gt;=8,5,IF(VLOOKUP($C83,工时汇总!$B$2:$AH$2673,31,0)&lt;8,0))))</f>
        <v>10</v>
      </c>
      <c r="AH83" s="24">
        <f ca="1">IF(VLOOKUP($C83,工时汇总!$B$2:$AH$2673,32,0)&gt;15,15,IF(VLOOKUP($C83,工时汇总!$B$2:$AH$2673,32,0)&gt;10,10,IF(VLOOKUP($C83,工时汇总!$B$2:$AH$2673,32,0)&gt;=8,5,IF(VLOOKUP($C83,工时汇总!$B$2:$AH$2673,32,0)&lt;8,0))))</f>
        <v>10</v>
      </c>
      <c r="AI83" s="24">
        <f ca="1">IF(VLOOKUP($C83,工时汇总!$B$2:$AH$2673,33,0)&gt;15,15,IF(VLOOKUP($C83,工时汇总!$B$2:$AH$2673,33,0)&gt;10,10,IF(VLOOKUP($C83,工时汇总!$B$2:$AH$2673,33,0)&gt;=8,5,IF(VLOOKUP($C83,工时汇总!$B$2:$AH$2673,33,0)&lt;8,0))))</f>
        <v>5</v>
      </c>
    </row>
    <row r="84" spans="1:35" ht="19.5" customHeight="1" x14ac:dyDescent="0.25">
      <c r="A84" s="21" t="s">
        <v>304</v>
      </c>
      <c r="B84" s="127" t="s">
        <v>178</v>
      </c>
      <c r="C84" s="53" t="s">
        <v>77</v>
      </c>
      <c r="D84" s="23">
        <f t="shared" ca="1" si="17"/>
        <v>180</v>
      </c>
      <c r="E84" s="24">
        <f ca="1">IF(VLOOKUP($C84,工时汇总!$B$2:$AH$2673,3,0)&gt;15,15,IF(VLOOKUP($C84,工时汇总!$B$2:$AH$2673,3,0)&gt;10,10,IF(VLOOKUP($C84,工时汇总!$B$2:$AH$2673,3,0)&gt;=8,5,IF(VLOOKUP($C84,工时汇总!$B$2:$AH$2673,3,0)&lt;8,0))))</f>
        <v>0</v>
      </c>
      <c r="F84" s="24">
        <f ca="1">IF(VLOOKUP($C84,工时汇总!$B$2:$AH$2673,4,0)&gt;15,15,IF(VLOOKUP($C84,工时汇总!$B$2:$AH$2673,4,0)&gt;10,10,IF(VLOOKUP($C84,工时汇总!$B$2:$AH$2673,4,0)&gt;=8,5,IF(VLOOKUP($C84,工时汇总!$B$2:$AH$2673,4,0)&lt;8,0))))</f>
        <v>0</v>
      </c>
      <c r="G84" s="24">
        <f ca="1">IF(VLOOKUP($C84,工时汇总!$B$2:$AH$2673,5,0)&gt;15,15,IF(VLOOKUP($C84,工时汇总!$B$2:$AH$2673,5,0)&gt;10,10,IF(VLOOKUP($C84,工时汇总!$B$2:$AH$2673,5,0)&gt;=8,5,IF(VLOOKUP($C84,工时汇总!$B$2:$AH$2673,5,0)&lt;8,0))))</f>
        <v>0</v>
      </c>
      <c r="H84" s="24">
        <f ca="1">IF(VLOOKUP($C84,工时汇总!$B$2:$AH$2673,6,0)&gt;15,15,IF(VLOOKUP($C84,工时汇总!$B$2:$AH$2673,6,0)&gt;10,10,IF(VLOOKUP($C84,工时汇总!$B$2:$AH$2673,6,0)&gt;=8,5,IF(VLOOKUP($C84,工时汇总!$B$2:$AH$2673,6,0)&lt;8,0))))</f>
        <v>0</v>
      </c>
      <c r="I84" s="24">
        <f ca="1">IF(VLOOKUP($C84,工时汇总!$B$2:$AH$2673,7,0)&gt;15,15,IF(VLOOKUP($C84,工时汇总!$B$2:$AH$2673,7,0)&gt;10,10,IF(VLOOKUP($C84,工时汇总!$B$2:$AH$2673,7,0)&gt;=8,5,IF(VLOOKUP($C84,工时汇总!$B$2:$AH$2673,7,0)&lt;8,0))))</f>
        <v>0</v>
      </c>
      <c r="J84" s="24">
        <f ca="1">IF(VLOOKUP($C84,工时汇总!$B$2:$AH$2673,8,0)&gt;15,15,IF(VLOOKUP($C84,工时汇总!$B$2:$AH$2673,8,0)&gt;10,10,IF(VLOOKUP($C84,工时汇总!$B$2:$AH$2673,8,0)&gt;=8,5,IF(VLOOKUP($C84,工时汇总!$B$2:$AH$2673,8,0)&lt;8,0))))</f>
        <v>0</v>
      </c>
      <c r="K84" s="24">
        <f ca="1">IF(VLOOKUP($C84,工时汇总!$B$2:$AH$2673,9,0)&gt;15,15,IF(VLOOKUP($C84,工时汇总!$B$2:$AH$2673,9,0)&gt;10,10,IF(VLOOKUP($C84,工时汇总!$B$2:$AH$2673,9,0)&gt;=8,5,IF(VLOOKUP($C84,工时汇总!$B$2:$AH$2673,9,0)&lt;8,0))))</f>
        <v>0</v>
      </c>
      <c r="L84" s="24">
        <f ca="1">IF(VLOOKUP($C84,工时汇总!$B$2:$AH$2673,10,0)&gt;15,15,IF(VLOOKUP($C84,工时汇总!$B$2:$AH$2673,10,0)&gt;10,10,IF(VLOOKUP($C84,工时汇总!$B$2:$AH$2673,10,0)&gt;=8,5,IF(VLOOKUP($C84,工时汇总!$B$2:$AH$2673,10,0)&lt;8,0))))</f>
        <v>0</v>
      </c>
      <c r="M84" s="24">
        <f ca="1">IF(VLOOKUP($C84,工时汇总!$B$2:$AH$2673,11,0)&gt;15,15,IF(VLOOKUP($C84,工时汇总!$B$2:$AH$2673,11,0)&gt;10,10,IF(VLOOKUP($C84,工时汇总!$B$2:$AH$2673,11,0)&gt;=8,5,IF(VLOOKUP($C84,工时汇总!$B$2:$AH$2673,11,0)&lt;8,0))))</f>
        <v>0</v>
      </c>
      <c r="N84" s="24">
        <f ca="1">IF(VLOOKUP($C84,工时汇总!$B$2:$AH$2673,12,0)&gt;15,15,IF(VLOOKUP($C84,工时汇总!$B$2:$AH$2673,12,0)&gt;10,10,IF(VLOOKUP($C84,工时汇总!$B$2:$AH$2673,12,0)&gt;=8,5,IF(VLOOKUP($C84,工时汇总!$B$2:$AH$2673,12,0)&lt;8,0))))</f>
        <v>0</v>
      </c>
      <c r="O84" s="24">
        <f ca="1">IF(VLOOKUP($C84,工时汇总!$B$2:$AH$2673,13,0)&gt;15,15,IF(VLOOKUP($C84,工时汇总!$B$2:$AH$2673,13,0)&gt;10,10,IF(VLOOKUP($C84,工时汇总!$B$2:$AH$2673,13,0)&gt;=8,5,IF(VLOOKUP($C84,工时汇总!$B$2:$AH$2673,13,0)&lt;8,0))))</f>
        <v>0</v>
      </c>
      <c r="P84" s="24">
        <f ca="1">IF(VLOOKUP($C84,工时汇总!$B$2:$AH$2673,14,0)&gt;15,15,IF(VLOOKUP($C84,工时汇总!$B$2:$AH$2673,14,0)&gt;10,10,IF(VLOOKUP($C84,工时汇总!$B$2:$AH$2673,14,0)&gt;=8,5,IF(VLOOKUP($C84,工时汇总!$B$2:$AH$2673,14,0)&lt;8,0))))</f>
        <v>0</v>
      </c>
      <c r="Q84" s="24">
        <f ca="1">IF(VLOOKUP($C84,工时汇总!$B$2:$AH$2673,15,0)&gt;15,15,IF(VLOOKUP($C84,工时汇总!$B$2:$AH$2673,15,0)&gt;10,10,IF(VLOOKUP($C84,工时汇总!$B$2:$AH$2673,15,0)&gt;=8,5,IF(VLOOKUP($C84,工时汇总!$B$2:$AH$2673,15,0)&lt;8,0))))</f>
        <v>10</v>
      </c>
      <c r="R84" s="24">
        <f ca="1">IF(VLOOKUP($C84,工时汇总!$B$2:$AH$2673,16,0)&gt;15,15,IF(VLOOKUP($C84,工时汇总!$B$2:$AH$2673,16,0)&gt;10,10,IF(VLOOKUP($C84,工时汇总!$B$2:$AH$2673,16,0)&gt;=8,5,IF(VLOOKUP($C84,工时汇总!$B$2:$AH$2673,16,0)&lt;8,0))))</f>
        <v>5</v>
      </c>
      <c r="S84" s="24">
        <f ca="1">IF(VLOOKUP($C84,工时汇总!$B$2:$AH$2673,17,0)&gt;15,15,IF(VLOOKUP($C84,工时汇总!$B$2:$AH$2673,17,0)&gt;10,10,IF(VLOOKUP($C84,工时汇总!$B$2:$AH$2673,17,0)&gt;=8,5,IF(VLOOKUP($C84,工时汇总!$B$2:$AH$2673,17,0)&lt;8,0))))</f>
        <v>10</v>
      </c>
      <c r="T84" s="24">
        <f ca="1">IF(VLOOKUP($C84,工时汇总!$B$2:$AH$2673,18,0)&gt;15,15,IF(VLOOKUP($C84,工时汇总!$B$2:$AH$2673,18,0)&gt;10,10,IF(VLOOKUP($C84,工时汇总!$B$2:$AH$2673,18,0)&gt;=8,5,IF(VLOOKUP($C84,工时汇总!$B$2:$AH$2673,18,0)&lt;8,0))))</f>
        <v>10</v>
      </c>
      <c r="U84" s="24">
        <f ca="1">IF(VLOOKUP($C84,工时汇总!$B$2:$AH$2673,19,0)&gt;15,15,IF(VLOOKUP($C84,工时汇总!$B$2:$AH$2673,19,0)&gt;10,10,IF(VLOOKUP($C84,工时汇总!$B$2:$AH$2673,19,0)&gt;=8,5,IF(VLOOKUP($C84,工时汇总!$B$2:$AH$2673,19,0)&lt;8,0))))</f>
        <v>10</v>
      </c>
      <c r="V84" s="24">
        <f ca="1">IF(VLOOKUP($C84,工时汇总!$B$2:$AH$2673,20,0)&gt;15,15,IF(VLOOKUP($C84,工时汇总!$B$2:$AH$2673,20,0)&gt;10,10,IF(VLOOKUP($C84,工时汇总!$B$2:$AH$2673,20,0)&gt;=8,5,IF(VLOOKUP($C84,工时汇总!$B$2:$AH$2673,20,0)&lt;8,0))))</f>
        <v>10</v>
      </c>
      <c r="W84" s="24">
        <f ca="1">IF(VLOOKUP($C84,工时汇总!$B$2:$AH$2673,21,0)&gt;15,15,IF(VLOOKUP($C84,工时汇总!$B$2:$AH$2673,21,0)&gt;10,10,IF(VLOOKUP($C84,工时汇总!$B$2:$AH$2673,21,0)&gt;=8,5,IF(VLOOKUP($C84,工时汇总!$B$2:$AH$2673,21,0)&lt;8,0))))</f>
        <v>10</v>
      </c>
      <c r="X84" s="24">
        <f ca="1">IF(VLOOKUP($C84,工时汇总!$B$2:$AH$2673,22,0)&gt;15,15,IF(VLOOKUP($C84,工时汇总!$B$2:$AH$2673,22,0)&gt;10,10,IF(VLOOKUP($C84,工时汇总!$B$2:$AH$2673,22,0)&gt;=8,5,IF(VLOOKUP($C84,工时汇总!$B$2:$AH$2673,22,0)&lt;8,0))))</f>
        <v>10</v>
      </c>
      <c r="Y84" s="24">
        <f ca="1">IF(VLOOKUP($C84,工时汇总!$B$2:$AH$2673,23,0)&gt;15,15,IF(VLOOKUP($C84,工时汇总!$B$2:$AH$2673,23,0)&gt;10,10,IF(VLOOKUP($C84,工时汇总!$B$2:$AH$2673,23,0)&gt;=8,5,IF(VLOOKUP($C84,工时汇总!$B$2:$AH$2673,23,0)&lt;8,0))))</f>
        <v>5</v>
      </c>
      <c r="Z84" s="24">
        <f ca="1">IF(VLOOKUP($C84,工时汇总!$B$2:$AH$2673,24,0)&gt;15,15,IF(VLOOKUP($C84,工时汇总!$B$2:$AH$2673,24,0)&gt;10,10,IF(VLOOKUP($C84,工时汇总!$B$2:$AH$2673,24,0)&gt;=8,5,IF(VLOOKUP($C84,工时汇总!$B$2:$AH$2673,24,0)&lt;8,0))))</f>
        <v>10</v>
      </c>
      <c r="AA84" s="24">
        <f ca="1">IF(VLOOKUP($C84,工时汇总!$B$2:$AH$2673,25,0)&gt;15,15,IF(VLOOKUP($C84,工时汇总!$B$2:$AH$2673,25,0)&gt;10,10,IF(VLOOKUP($C84,工时汇总!$B$2:$AH$2673,25,0)&gt;=8,5,IF(VLOOKUP($C84,工时汇总!$B$2:$AH$2673,25,0)&lt;8,0))))</f>
        <v>10</v>
      </c>
      <c r="AB84" s="24">
        <f ca="1">IF(VLOOKUP($C84,工时汇总!$B$2:$AH$2673,26,0)&gt;15,15,IF(VLOOKUP($C84,工时汇总!$B$2:$AH$2673,26,0)&gt;10,10,IF(VLOOKUP($C84,工时汇总!$B$2:$AH$2673,26,0)&gt;=8,5,IF(VLOOKUP($C84,工时汇总!$B$2:$AH$2673,26,0)&lt;8,0))))</f>
        <v>10</v>
      </c>
      <c r="AC84" s="24">
        <f ca="1">IF(VLOOKUP($C84,工时汇总!$B$2:$AH$2673,27,0)&gt;15,15,IF(VLOOKUP($C84,工时汇总!$B$2:$AH$2673,27,0)&gt;10,10,IF(VLOOKUP($C84,工时汇总!$B$2:$AH$2673,27,0)&gt;=8,5,IF(VLOOKUP($C84,工时汇总!$B$2:$AH$2673,27,0)&lt;8,0))))</f>
        <v>10</v>
      </c>
      <c r="AD84" s="24">
        <f ca="1">IF(VLOOKUP($C84,工时汇总!$B$2:$AH$2673,28,0)&gt;15,15,IF(VLOOKUP($C84,工时汇总!$B$2:$AH$2673,28,0)&gt;10,10,IF(VLOOKUP($C84,工时汇总!$B$2:$AH$2673,28,0)&gt;=8,5,IF(VLOOKUP($C84,工时汇总!$B$2:$AH$2673,28,0)&lt;8,0))))</f>
        <v>10</v>
      </c>
      <c r="AE84" s="24">
        <f ca="1">IF(VLOOKUP($C84,工时汇总!$B$2:$AH$2673,29,0)&gt;15,15,IF(VLOOKUP($C84,工时汇总!$B$2:$AH$2673,29,0)&gt;10,10,IF(VLOOKUP($C84,工时汇总!$B$2:$AH$2673,29,0)&gt;=8,5,IF(VLOOKUP($C84,工时汇总!$B$2:$AH$2673,29,0)&lt;8,0))))</f>
        <v>10</v>
      </c>
      <c r="AF84" s="24">
        <f ca="1">IF(VLOOKUP($C84,工时汇总!$B$2:$AH$2673,30,0)&gt;15,15,IF(VLOOKUP($C84,工时汇总!$B$2:$AH$2673,30,0)&gt;10,10,IF(VLOOKUP($C84,工时汇总!$B$2:$AH$2673,30,0)&gt;=8,5,IF(VLOOKUP($C84,工时汇总!$B$2:$AH$2673,30,0)&lt;8,0))))</f>
        <v>10</v>
      </c>
      <c r="AG84" s="24">
        <f ca="1">IF(VLOOKUP($C84,工时汇总!$B$2:$AH$2673,31,0)&gt;15,15,IF(VLOOKUP($C84,工时汇总!$B$2:$AH$2673,31,0)&gt;10,10,IF(VLOOKUP($C84,工时汇总!$B$2:$AH$2673,31,0)&gt;=8,5,IF(VLOOKUP($C84,工时汇总!$B$2:$AH$2673,31,0)&lt;8,0))))</f>
        <v>10</v>
      </c>
      <c r="AH84" s="24">
        <f ca="1">IF(VLOOKUP($C84,工时汇总!$B$2:$AH$2673,32,0)&gt;15,15,IF(VLOOKUP($C84,工时汇总!$B$2:$AH$2673,32,0)&gt;10,10,IF(VLOOKUP($C84,工时汇总!$B$2:$AH$2673,32,0)&gt;=8,5,IF(VLOOKUP($C84,工时汇总!$B$2:$AH$2673,32,0)&lt;8,0))))</f>
        <v>10</v>
      </c>
      <c r="AI84" s="24">
        <f ca="1">IF(VLOOKUP($C84,工时汇总!$B$2:$AH$2673,33,0)&gt;15,15,IF(VLOOKUP($C84,工时汇总!$B$2:$AH$2673,33,0)&gt;10,10,IF(VLOOKUP($C84,工时汇总!$B$2:$AH$2673,33,0)&gt;=8,5,IF(VLOOKUP($C84,工时汇总!$B$2:$AH$2673,33,0)&lt;8,0))))</f>
        <v>10</v>
      </c>
    </row>
    <row r="85" spans="1:35" ht="19.5" customHeight="1" x14ac:dyDescent="0.25">
      <c r="A85" s="21" t="s">
        <v>304</v>
      </c>
      <c r="B85" s="127" t="s">
        <v>81</v>
      </c>
      <c r="C85" s="53" t="s">
        <v>80</v>
      </c>
      <c r="D85" s="23">
        <f t="shared" ca="1" si="17"/>
        <v>290</v>
      </c>
      <c r="E85" s="24">
        <f ca="1">IF(VLOOKUP($C85,工时汇总!$B$2:$AH$2673,3,0)&gt;15,15,IF(VLOOKUP($C85,工时汇总!$B$2:$AH$2673,3,0)&gt;10,10,IF(VLOOKUP($C85,工时汇总!$B$2:$AH$2673,3,0)&gt;=8,5,IF(VLOOKUP($C85,工时汇总!$B$2:$AH$2673,3,0)&lt;8,0))))</f>
        <v>0</v>
      </c>
      <c r="F85" s="24">
        <f ca="1">IF(VLOOKUP($C85,工时汇总!$B$2:$AH$2673,4,0)&gt;15,15,IF(VLOOKUP($C85,工时汇总!$B$2:$AH$2673,4,0)&gt;10,10,IF(VLOOKUP($C85,工时汇总!$B$2:$AH$2673,4,0)&gt;=8,5,IF(VLOOKUP($C85,工时汇总!$B$2:$AH$2673,4,0)&lt;8,0))))</f>
        <v>10</v>
      </c>
      <c r="G85" s="24">
        <f ca="1">IF(VLOOKUP($C85,工时汇总!$B$2:$AH$2673,5,0)&gt;15,15,IF(VLOOKUP($C85,工时汇总!$B$2:$AH$2673,5,0)&gt;10,10,IF(VLOOKUP($C85,工时汇总!$B$2:$AH$2673,5,0)&gt;=8,5,IF(VLOOKUP($C85,工时汇总!$B$2:$AH$2673,5,0)&lt;8,0))))</f>
        <v>10</v>
      </c>
      <c r="H85" s="24">
        <f ca="1">IF(VLOOKUP($C85,工时汇总!$B$2:$AH$2673,6,0)&gt;15,15,IF(VLOOKUP($C85,工时汇总!$B$2:$AH$2673,6,0)&gt;10,10,IF(VLOOKUP($C85,工时汇总!$B$2:$AH$2673,6,0)&gt;=8,5,IF(VLOOKUP($C85,工时汇总!$B$2:$AH$2673,6,0)&lt;8,0))))</f>
        <v>10</v>
      </c>
      <c r="I85" s="24">
        <f ca="1">IF(VLOOKUP($C85,工时汇总!$B$2:$AH$2673,7,0)&gt;15,15,IF(VLOOKUP($C85,工时汇总!$B$2:$AH$2673,7,0)&gt;10,10,IF(VLOOKUP($C85,工时汇总!$B$2:$AH$2673,7,0)&gt;=8,5,IF(VLOOKUP($C85,工时汇总!$B$2:$AH$2673,7,0)&lt;8,0))))</f>
        <v>10</v>
      </c>
      <c r="J85" s="24">
        <f ca="1">IF(VLOOKUP($C85,工时汇总!$B$2:$AH$2673,8,0)&gt;15,15,IF(VLOOKUP($C85,工时汇总!$B$2:$AH$2673,8,0)&gt;10,10,IF(VLOOKUP($C85,工时汇总!$B$2:$AH$2673,8,0)&gt;=8,5,IF(VLOOKUP($C85,工时汇总!$B$2:$AH$2673,8,0)&lt;8,0))))</f>
        <v>10</v>
      </c>
      <c r="K85" s="24">
        <f ca="1">IF(VLOOKUP($C85,工时汇总!$B$2:$AH$2673,9,0)&gt;15,15,IF(VLOOKUP($C85,工时汇总!$B$2:$AH$2673,9,0)&gt;10,10,IF(VLOOKUP($C85,工时汇总!$B$2:$AH$2673,9,0)&gt;=8,5,IF(VLOOKUP($C85,工时汇总!$B$2:$AH$2673,9,0)&lt;8,0))))</f>
        <v>5</v>
      </c>
      <c r="L85" s="24">
        <f ca="1">IF(VLOOKUP($C85,工时汇总!$B$2:$AH$2673,10,0)&gt;15,15,IF(VLOOKUP($C85,工时汇总!$B$2:$AH$2673,10,0)&gt;10,10,IF(VLOOKUP($C85,工时汇总!$B$2:$AH$2673,10,0)&gt;=8,5,IF(VLOOKUP($C85,工时汇总!$B$2:$AH$2673,10,0)&lt;8,0))))</f>
        <v>10</v>
      </c>
      <c r="M85" s="24">
        <f ca="1">IF(VLOOKUP($C85,工时汇总!$B$2:$AH$2673,11,0)&gt;15,15,IF(VLOOKUP($C85,工时汇总!$B$2:$AH$2673,11,0)&gt;10,10,IF(VLOOKUP($C85,工时汇总!$B$2:$AH$2673,11,0)&gt;=8,5,IF(VLOOKUP($C85,工时汇总!$B$2:$AH$2673,11,0)&lt;8,0))))</f>
        <v>10</v>
      </c>
      <c r="N85" s="24">
        <f ca="1">IF(VLOOKUP($C85,工时汇总!$B$2:$AH$2673,12,0)&gt;15,15,IF(VLOOKUP($C85,工时汇总!$B$2:$AH$2673,12,0)&gt;10,10,IF(VLOOKUP($C85,工时汇总!$B$2:$AH$2673,12,0)&gt;=8,5,IF(VLOOKUP($C85,工时汇总!$B$2:$AH$2673,12,0)&lt;8,0))))</f>
        <v>10</v>
      </c>
      <c r="O85" s="24">
        <f ca="1">IF(VLOOKUP($C85,工时汇总!$B$2:$AH$2673,13,0)&gt;15,15,IF(VLOOKUP($C85,工时汇总!$B$2:$AH$2673,13,0)&gt;10,10,IF(VLOOKUP($C85,工时汇总!$B$2:$AH$2673,13,0)&gt;=8,5,IF(VLOOKUP($C85,工时汇总!$B$2:$AH$2673,13,0)&lt;8,0))))</f>
        <v>10</v>
      </c>
      <c r="P85" s="24">
        <f ca="1">IF(VLOOKUP($C85,工时汇总!$B$2:$AH$2673,14,0)&gt;15,15,IF(VLOOKUP($C85,工时汇总!$B$2:$AH$2673,14,0)&gt;10,10,IF(VLOOKUP($C85,工时汇总!$B$2:$AH$2673,14,0)&gt;=8,5,IF(VLOOKUP($C85,工时汇总!$B$2:$AH$2673,14,0)&lt;8,0))))</f>
        <v>10</v>
      </c>
      <c r="Q85" s="24">
        <f ca="1">IF(VLOOKUP($C85,工时汇总!$B$2:$AH$2673,15,0)&gt;15,15,IF(VLOOKUP($C85,工时汇总!$B$2:$AH$2673,15,0)&gt;10,10,IF(VLOOKUP($C85,工时汇总!$B$2:$AH$2673,15,0)&gt;=8,5,IF(VLOOKUP($C85,工时汇总!$B$2:$AH$2673,15,0)&lt;8,0))))</f>
        <v>10</v>
      </c>
      <c r="R85" s="24">
        <f ca="1">IF(VLOOKUP($C85,工时汇总!$B$2:$AH$2673,16,0)&gt;15,15,IF(VLOOKUP($C85,工时汇总!$B$2:$AH$2673,16,0)&gt;10,10,IF(VLOOKUP($C85,工时汇总!$B$2:$AH$2673,16,0)&gt;=8,5,IF(VLOOKUP($C85,工时汇总!$B$2:$AH$2673,16,0)&lt;8,0))))</f>
        <v>5</v>
      </c>
      <c r="S85" s="24">
        <f ca="1">IF(VLOOKUP($C85,工时汇总!$B$2:$AH$2673,17,0)&gt;15,15,IF(VLOOKUP($C85,工时汇总!$B$2:$AH$2673,17,0)&gt;10,10,IF(VLOOKUP($C85,工时汇总!$B$2:$AH$2673,17,0)&gt;=8,5,IF(VLOOKUP($C85,工时汇总!$B$2:$AH$2673,17,0)&lt;8,0))))</f>
        <v>10</v>
      </c>
      <c r="T85" s="24">
        <f ca="1">IF(VLOOKUP($C85,工时汇总!$B$2:$AH$2673,18,0)&gt;15,15,IF(VLOOKUP($C85,工时汇总!$B$2:$AH$2673,18,0)&gt;10,10,IF(VLOOKUP($C85,工时汇总!$B$2:$AH$2673,18,0)&gt;=8,5,IF(VLOOKUP($C85,工时汇总!$B$2:$AH$2673,18,0)&lt;8,0))))</f>
        <v>10</v>
      </c>
      <c r="U85" s="24">
        <f ca="1">IF(VLOOKUP($C85,工时汇总!$B$2:$AH$2673,19,0)&gt;15,15,IF(VLOOKUP($C85,工时汇总!$B$2:$AH$2673,19,0)&gt;10,10,IF(VLOOKUP($C85,工时汇总!$B$2:$AH$2673,19,0)&gt;=8,5,IF(VLOOKUP($C85,工时汇总!$B$2:$AH$2673,19,0)&lt;8,0))))</f>
        <v>10</v>
      </c>
      <c r="V85" s="24">
        <f ca="1">IF(VLOOKUP($C85,工时汇总!$B$2:$AH$2673,20,0)&gt;15,15,IF(VLOOKUP($C85,工时汇总!$B$2:$AH$2673,20,0)&gt;10,10,IF(VLOOKUP($C85,工时汇总!$B$2:$AH$2673,20,0)&gt;=8,5,IF(VLOOKUP($C85,工时汇总!$B$2:$AH$2673,20,0)&lt;8,0))))</f>
        <v>10</v>
      </c>
      <c r="W85" s="24">
        <f ca="1">IF(VLOOKUP($C85,工时汇总!$B$2:$AH$2673,21,0)&gt;15,15,IF(VLOOKUP($C85,工时汇总!$B$2:$AH$2673,21,0)&gt;10,10,IF(VLOOKUP($C85,工时汇总!$B$2:$AH$2673,21,0)&gt;=8,5,IF(VLOOKUP($C85,工时汇总!$B$2:$AH$2673,21,0)&lt;8,0))))</f>
        <v>10</v>
      </c>
      <c r="X85" s="24">
        <f ca="1">IF(VLOOKUP($C85,工时汇总!$B$2:$AH$2673,22,0)&gt;15,15,IF(VLOOKUP($C85,工时汇总!$B$2:$AH$2673,22,0)&gt;10,10,IF(VLOOKUP($C85,工时汇总!$B$2:$AH$2673,22,0)&gt;=8,5,IF(VLOOKUP($C85,工时汇总!$B$2:$AH$2673,22,0)&lt;8,0))))</f>
        <v>10</v>
      </c>
      <c r="Y85" s="24">
        <f ca="1">IF(VLOOKUP($C85,工时汇总!$B$2:$AH$2673,23,0)&gt;15,15,IF(VLOOKUP($C85,工时汇总!$B$2:$AH$2673,23,0)&gt;10,10,IF(VLOOKUP($C85,工时汇总!$B$2:$AH$2673,23,0)&gt;=8,5,IF(VLOOKUP($C85,工时汇总!$B$2:$AH$2673,23,0)&lt;8,0))))</f>
        <v>10</v>
      </c>
      <c r="Z85" s="24">
        <f ca="1">IF(VLOOKUP($C85,工时汇总!$B$2:$AH$2673,24,0)&gt;15,15,IF(VLOOKUP($C85,工时汇总!$B$2:$AH$2673,24,0)&gt;10,10,IF(VLOOKUP($C85,工时汇总!$B$2:$AH$2673,24,0)&gt;=8,5,IF(VLOOKUP($C85,工时汇总!$B$2:$AH$2673,24,0)&lt;8,0))))</f>
        <v>10</v>
      </c>
      <c r="AA85" s="24">
        <f ca="1">IF(VLOOKUP($C85,工时汇总!$B$2:$AH$2673,25,0)&gt;15,15,IF(VLOOKUP($C85,工时汇总!$B$2:$AH$2673,25,0)&gt;10,10,IF(VLOOKUP($C85,工时汇总!$B$2:$AH$2673,25,0)&gt;=8,5,IF(VLOOKUP($C85,工时汇总!$B$2:$AH$2673,25,0)&lt;8,0))))</f>
        <v>10</v>
      </c>
      <c r="AB85" s="24">
        <f ca="1">IF(VLOOKUP($C85,工时汇总!$B$2:$AH$2673,26,0)&gt;15,15,IF(VLOOKUP($C85,工时汇总!$B$2:$AH$2673,26,0)&gt;10,10,IF(VLOOKUP($C85,工时汇总!$B$2:$AH$2673,26,0)&gt;=8,5,IF(VLOOKUP($C85,工时汇总!$B$2:$AH$2673,26,0)&lt;8,0))))</f>
        <v>10</v>
      </c>
      <c r="AC85" s="24">
        <f ca="1">IF(VLOOKUP($C85,工时汇总!$B$2:$AH$2673,27,0)&gt;15,15,IF(VLOOKUP($C85,工时汇总!$B$2:$AH$2673,27,0)&gt;10,10,IF(VLOOKUP($C85,工时汇总!$B$2:$AH$2673,27,0)&gt;=8,5,IF(VLOOKUP($C85,工时汇总!$B$2:$AH$2673,27,0)&lt;8,0))))</f>
        <v>10</v>
      </c>
      <c r="AD85" s="24">
        <f ca="1">IF(VLOOKUP($C85,工时汇总!$B$2:$AH$2673,28,0)&gt;15,15,IF(VLOOKUP($C85,工时汇总!$B$2:$AH$2673,28,0)&gt;10,10,IF(VLOOKUP($C85,工时汇总!$B$2:$AH$2673,28,0)&gt;=8,5,IF(VLOOKUP($C85,工时汇总!$B$2:$AH$2673,28,0)&lt;8,0))))</f>
        <v>10</v>
      </c>
      <c r="AE85" s="24">
        <f ca="1">IF(VLOOKUP($C85,工时汇总!$B$2:$AH$2673,29,0)&gt;15,15,IF(VLOOKUP($C85,工时汇总!$B$2:$AH$2673,29,0)&gt;10,10,IF(VLOOKUP($C85,工时汇总!$B$2:$AH$2673,29,0)&gt;=8,5,IF(VLOOKUP($C85,工时汇总!$B$2:$AH$2673,29,0)&lt;8,0))))</f>
        <v>10</v>
      </c>
      <c r="AF85" s="24">
        <f ca="1">IF(VLOOKUP($C85,工时汇总!$B$2:$AH$2673,30,0)&gt;15,15,IF(VLOOKUP($C85,工时汇总!$B$2:$AH$2673,30,0)&gt;10,10,IF(VLOOKUP($C85,工时汇总!$B$2:$AH$2673,30,0)&gt;=8,5,IF(VLOOKUP($C85,工时汇总!$B$2:$AH$2673,30,0)&lt;8,0))))</f>
        <v>10</v>
      </c>
      <c r="AG85" s="24">
        <f ca="1">IF(VLOOKUP($C85,工时汇总!$B$2:$AH$2673,31,0)&gt;15,15,IF(VLOOKUP($C85,工时汇总!$B$2:$AH$2673,31,0)&gt;10,10,IF(VLOOKUP($C85,工时汇总!$B$2:$AH$2673,31,0)&gt;=8,5,IF(VLOOKUP($C85,工时汇总!$B$2:$AH$2673,31,0)&lt;8,0))))</f>
        <v>10</v>
      </c>
      <c r="AH85" s="24">
        <f ca="1">IF(VLOOKUP($C85,工时汇总!$B$2:$AH$2673,32,0)&gt;15,15,IF(VLOOKUP($C85,工时汇总!$B$2:$AH$2673,32,0)&gt;10,10,IF(VLOOKUP($C85,工时汇总!$B$2:$AH$2673,32,0)&gt;=8,5,IF(VLOOKUP($C85,工时汇总!$B$2:$AH$2673,32,0)&lt;8,0))))</f>
        <v>10</v>
      </c>
      <c r="AI85" s="24">
        <f ca="1">IF(VLOOKUP($C85,工时汇总!$B$2:$AH$2673,33,0)&gt;15,15,IF(VLOOKUP($C85,工时汇总!$B$2:$AH$2673,33,0)&gt;10,10,IF(VLOOKUP($C85,工时汇总!$B$2:$AH$2673,33,0)&gt;=8,5,IF(VLOOKUP($C85,工时汇总!$B$2:$AH$2673,33,0)&lt;8,0))))</f>
        <v>10</v>
      </c>
    </row>
    <row r="86" spans="1:35" ht="19.5" customHeight="1" x14ac:dyDescent="0.25">
      <c r="A86" s="21" t="s">
        <v>304</v>
      </c>
      <c r="B86" s="127" t="s">
        <v>226</v>
      </c>
      <c r="C86" s="53" t="s">
        <v>210</v>
      </c>
      <c r="D86" s="23">
        <f t="shared" ca="1" si="17"/>
        <v>280</v>
      </c>
      <c r="E86" s="24">
        <f ca="1">IF(VLOOKUP($C86,工时汇总!$B$2:$AH$2673,3,0)&gt;15,15,IF(VLOOKUP($C86,工时汇总!$B$2:$AH$2673,3,0)&gt;10,10,IF(VLOOKUP($C86,工时汇总!$B$2:$AH$2673,3,0)&gt;=8,5,IF(VLOOKUP($C86,工时汇总!$B$2:$AH$2673,3,0)&lt;8,0))))</f>
        <v>0</v>
      </c>
      <c r="F86" s="24">
        <f ca="1">IF(VLOOKUP($C86,工时汇总!$B$2:$AH$2673,4,0)&gt;15,15,IF(VLOOKUP($C86,工时汇总!$B$2:$AH$2673,4,0)&gt;10,10,IF(VLOOKUP($C86,工时汇总!$B$2:$AH$2673,4,0)&gt;=8,5,IF(VLOOKUP($C86,工时汇总!$B$2:$AH$2673,4,0)&lt;8,0))))</f>
        <v>10</v>
      </c>
      <c r="G86" s="24">
        <f ca="1">IF(VLOOKUP($C86,工时汇总!$B$2:$AH$2673,5,0)&gt;15,15,IF(VLOOKUP($C86,工时汇总!$B$2:$AH$2673,5,0)&gt;10,10,IF(VLOOKUP($C86,工时汇总!$B$2:$AH$2673,5,0)&gt;=8,5,IF(VLOOKUP($C86,工时汇总!$B$2:$AH$2673,5,0)&lt;8,0))))</f>
        <v>10</v>
      </c>
      <c r="H86" s="24">
        <f ca="1">IF(VLOOKUP($C86,工时汇总!$B$2:$AH$2673,6,0)&gt;15,15,IF(VLOOKUP($C86,工时汇总!$B$2:$AH$2673,6,0)&gt;10,10,IF(VLOOKUP($C86,工时汇总!$B$2:$AH$2673,6,0)&gt;=8,5,IF(VLOOKUP($C86,工时汇总!$B$2:$AH$2673,6,0)&lt;8,0))))</f>
        <v>10</v>
      </c>
      <c r="I86" s="24">
        <f ca="1">IF(VLOOKUP($C86,工时汇总!$B$2:$AH$2673,7,0)&gt;15,15,IF(VLOOKUP($C86,工时汇总!$B$2:$AH$2673,7,0)&gt;10,10,IF(VLOOKUP($C86,工时汇总!$B$2:$AH$2673,7,0)&gt;=8,5,IF(VLOOKUP($C86,工时汇总!$B$2:$AH$2673,7,0)&lt;8,0))))</f>
        <v>10</v>
      </c>
      <c r="J86" s="24">
        <f ca="1">IF(VLOOKUP($C86,工时汇总!$B$2:$AH$2673,8,0)&gt;15,15,IF(VLOOKUP($C86,工时汇总!$B$2:$AH$2673,8,0)&gt;10,10,IF(VLOOKUP($C86,工时汇总!$B$2:$AH$2673,8,0)&gt;=8,5,IF(VLOOKUP($C86,工时汇总!$B$2:$AH$2673,8,0)&lt;8,0))))</f>
        <v>10</v>
      </c>
      <c r="K86" s="24">
        <f ca="1">IF(VLOOKUP($C86,工时汇总!$B$2:$AH$2673,9,0)&gt;15,15,IF(VLOOKUP($C86,工时汇总!$B$2:$AH$2673,9,0)&gt;10,10,IF(VLOOKUP($C86,工时汇总!$B$2:$AH$2673,9,0)&gt;=8,5,IF(VLOOKUP($C86,工时汇总!$B$2:$AH$2673,9,0)&lt;8,0))))</f>
        <v>10</v>
      </c>
      <c r="L86" s="24">
        <f ca="1">IF(VLOOKUP($C86,工时汇总!$B$2:$AH$2673,10,0)&gt;15,15,IF(VLOOKUP($C86,工时汇总!$B$2:$AH$2673,10,0)&gt;10,10,IF(VLOOKUP($C86,工时汇总!$B$2:$AH$2673,10,0)&gt;=8,5,IF(VLOOKUP($C86,工时汇总!$B$2:$AH$2673,10,0)&lt;8,0))))</f>
        <v>10</v>
      </c>
      <c r="M86" s="24">
        <f ca="1">IF(VLOOKUP($C86,工时汇总!$B$2:$AH$2673,11,0)&gt;15,15,IF(VLOOKUP($C86,工时汇总!$B$2:$AH$2673,11,0)&gt;10,10,IF(VLOOKUP($C86,工时汇总!$B$2:$AH$2673,11,0)&gt;=8,5,IF(VLOOKUP($C86,工时汇总!$B$2:$AH$2673,11,0)&lt;8,0))))</f>
        <v>10</v>
      </c>
      <c r="N86" s="24">
        <f ca="1">IF(VLOOKUP($C86,工时汇总!$B$2:$AH$2673,12,0)&gt;15,15,IF(VLOOKUP($C86,工时汇总!$B$2:$AH$2673,12,0)&gt;10,10,IF(VLOOKUP($C86,工时汇总!$B$2:$AH$2673,12,0)&gt;=8,5,IF(VLOOKUP($C86,工时汇总!$B$2:$AH$2673,12,0)&lt;8,0))))</f>
        <v>10</v>
      </c>
      <c r="O86" s="24">
        <f ca="1">IF(VLOOKUP($C86,工时汇总!$B$2:$AH$2673,13,0)&gt;15,15,IF(VLOOKUP($C86,工时汇总!$B$2:$AH$2673,13,0)&gt;10,10,IF(VLOOKUP($C86,工时汇总!$B$2:$AH$2673,13,0)&gt;=8,5,IF(VLOOKUP($C86,工时汇总!$B$2:$AH$2673,13,0)&lt;8,0))))</f>
        <v>10</v>
      </c>
      <c r="P86" s="24">
        <f ca="1">IF(VLOOKUP($C86,工时汇总!$B$2:$AH$2673,14,0)&gt;15,15,IF(VLOOKUP($C86,工时汇总!$B$2:$AH$2673,14,0)&gt;10,10,IF(VLOOKUP($C86,工时汇总!$B$2:$AH$2673,14,0)&gt;=8,5,IF(VLOOKUP($C86,工时汇总!$B$2:$AH$2673,14,0)&lt;8,0))))</f>
        <v>10</v>
      </c>
      <c r="Q86" s="24">
        <f ca="1">IF(VLOOKUP($C86,工时汇总!$B$2:$AH$2673,15,0)&gt;15,15,IF(VLOOKUP($C86,工时汇总!$B$2:$AH$2673,15,0)&gt;10,10,IF(VLOOKUP($C86,工时汇总!$B$2:$AH$2673,15,0)&gt;=8,5,IF(VLOOKUP($C86,工时汇总!$B$2:$AH$2673,15,0)&lt;8,0))))</f>
        <v>5</v>
      </c>
      <c r="R86" s="24">
        <f ca="1">IF(VLOOKUP($C86,工时汇总!$B$2:$AH$2673,16,0)&gt;15,15,IF(VLOOKUP($C86,工时汇总!$B$2:$AH$2673,16,0)&gt;10,10,IF(VLOOKUP($C86,工时汇总!$B$2:$AH$2673,16,0)&gt;=8,5,IF(VLOOKUP($C86,工时汇总!$B$2:$AH$2673,16,0)&lt;8,0))))</f>
        <v>5</v>
      </c>
      <c r="S86" s="24">
        <f ca="1">IF(VLOOKUP($C86,工时汇总!$B$2:$AH$2673,17,0)&gt;15,15,IF(VLOOKUP($C86,工时汇总!$B$2:$AH$2673,17,0)&gt;10,10,IF(VLOOKUP($C86,工时汇总!$B$2:$AH$2673,17,0)&gt;=8,5,IF(VLOOKUP($C86,工时汇总!$B$2:$AH$2673,17,0)&lt;8,0))))</f>
        <v>10</v>
      </c>
      <c r="T86" s="24">
        <f ca="1">IF(VLOOKUP($C86,工时汇总!$B$2:$AH$2673,18,0)&gt;15,15,IF(VLOOKUP($C86,工时汇总!$B$2:$AH$2673,18,0)&gt;10,10,IF(VLOOKUP($C86,工时汇总!$B$2:$AH$2673,18,0)&gt;=8,5,IF(VLOOKUP($C86,工时汇总!$B$2:$AH$2673,18,0)&lt;8,0))))</f>
        <v>10</v>
      </c>
      <c r="U86" s="24">
        <f ca="1">IF(VLOOKUP($C86,工时汇总!$B$2:$AH$2673,19,0)&gt;15,15,IF(VLOOKUP($C86,工时汇总!$B$2:$AH$2673,19,0)&gt;10,10,IF(VLOOKUP($C86,工时汇总!$B$2:$AH$2673,19,0)&gt;=8,5,IF(VLOOKUP($C86,工时汇总!$B$2:$AH$2673,19,0)&lt;8,0))))</f>
        <v>10</v>
      </c>
      <c r="V86" s="24">
        <f ca="1">IF(VLOOKUP($C86,工时汇总!$B$2:$AH$2673,20,0)&gt;15,15,IF(VLOOKUP($C86,工时汇总!$B$2:$AH$2673,20,0)&gt;10,10,IF(VLOOKUP($C86,工时汇总!$B$2:$AH$2673,20,0)&gt;=8,5,IF(VLOOKUP($C86,工时汇总!$B$2:$AH$2673,20,0)&lt;8,0))))</f>
        <v>10</v>
      </c>
      <c r="W86" s="24">
        <f ca="1">IF(VLOOKUP($C86,工时汇总!$B$2:$AH$2673,21,0)&gt;15,15,IF(VLOOKUP($C86,工时汇总!$B$2:$AH$2673,21,0)&gt;10,10,IF(VLOOKUP($C86,工时汇总!$B$2:$AH$2673,21,0)&gt;=8,5,IF(VLOOKUP($C86,工时汇总!$B$2:$AH$2673,21,0)&lt;8,0))))</f>
        <v>10</v>
      </c>
      <c r="X86" s="24">
        <f ca="1">IF(VLOOKUP($C86,工时汇总!$B$2:$AH$2673,22,0)&gt;15,15,IF(VLOOKUP($C86,工时汇总!$B$2:$AH$2673,22,0)&gt;10,10,IF(VLOOKUP($C86,工时汇总!$B$2:$AH$2673,22,0)&gt;=8,5,IF(VLOOKUP($C86,工时汇总!$B$2:$AH$2673,22,0)&lt;8,0))))</f>
        <v>10</v>
      </c>
      <c r="Y86" s="24">
        <f ca="1">IF(VLOOKUP($C86,工时汇总!$B$2:$AH$2673,23,0)&gt;15,15,IF(VLOOKUP($C86,工时汇总!$B$2:$AH$2673,23,0)&gt;10,10,IF(VLOOKUP($C86,工时汇总!$B$2:$AH$2673,23,0)&gt;=8,5,IF(VLOOKUP($C86,工时汇总!$B$2:$AH$2673,23,0)&lt;8,0))))</f>
        <v>10</v>
      </c>
      <c r="Z86" s="24">
        <f ca="1">IF(VLOOKUP($C86,工时汇总!$B$2:$AH$2673,24,0)&gt;15,15,IF(VLOOKUP($C86,工时汇总!$B$2:$AH$2673,24,0)&gt;10,10,IF(VLOOKUP($C86,工时汇总!$B$2:$AH$2673,24,0)&gt;=8,5,IF(VLOOKUP($C86,工时汇总!$B$2:$AH$2673,24,0)&lt;8,0))))</f>
        <v>10</v>
      </c>
      <c r="AA86" s="24">
        <f ca="1">IF(VLOOKUP($C86,工时汇总!$B$2:$AH$2673,25,0)&gt;15,15,IF(VLOOKUP($C86,工时汇总!$B$2:$AH$2673,25,0)&gt;10,10,IF(VLOOKUP($C86,工时汇总!$B$2:$AH$2673,25,0)&gt;=8,5,IF(VLOOKUP($C86,工时汇总!$B$2:$AH$2673,25,0)&lt;8,0))))</f>
        <v>0</v>
      </c>
      <c r="AB86" s="24">
        <f ca="1">IF(VLOOKUP($C86,工时汇总!$B$2:$AH$2673,26,0)&gt;15,15,IF(VLOOKUP($C86,工时汇总!$B$2:$AH$2673,26,0)&gt;10,10,IF(VLOOKUP($C86,工时汇总!$B$2:$AH$2673,26,0)&gt;=8,5,IF(VLOOKUP($C86,工时汇总!$B$2:$AH$2673,26,0)&lt;8,0))))</f>
        <v>10</v>
      </c>
      <c r="AC86" s="24">
        <f ca="1">IF(VLOOKUP($C86,工时汇总!$B$2:$AH$2673,27,0)&gt;15,15,IF(VLOOKUP($C86,工时汇总!$B$2:$AH$2673,27,0)&gt;10,10,IF(VLOOKUP($C86,工时汇总!$B$2:$AH$2673,27,0)&gt;=8,5,IF(VLOOKUP($C86,工时汇总!$B$2:$AH$2673,27,0)&lt;8,0))))</f>
        <v>10</v>
      </c>
      <c r="AD86" s="24">
        <f ca="1">IF(VLOOKUP($C86,工时汇总!$B$2:$AH$2673,28,0)&gt;15,15,IF(VLOOKUP($C86,工时汇总!$B$2:$AH$2673,28,0)&gt;10,10,IF(VLOOKUP($C86,工时汇总!$B$2:$AH$2673,28,0)&gt;=8,5,IF(VLOOKUP($C86,工时汇总!$B$2:$AH$2673,28,0)&lt;8,0))))</f>
        <v>10</v>
      </c>
      <c r="AE86" s="24">
        <f ca="1">IF(VLOOKUP($C86,工时汇总!$B$2:$AH$2673,29,0)&gt;15,15,IF(VLOOKUP($C86,工时汇总!$B$2:$AH$2673,29,0)&gt;10,10,IF(VLOOKUP($C86,工时汇总!$B$2:$AH$2673,29,0)&gt;=8,5,IF(VLOOKUP($C86,工时汇总!$B$2:$AH$2673,29,0)&lt;8,0))))</f>
        <v>10</v>
      </c>
      <c r="AF86" s="24">
        <f ca="1">IF(VLOOKUP($C86,工时汇总!$B$2:$AH$2673,30,0)&gt;15,15,IF(VLOOKUP($C86,工时汇总!$B$2:$AH$2673,30,0)&gt;10,10,IF(VLOOKUP($C86,工时汇总!$B$2:$AH$2673,30,0)&gt;=8,5,IF(VLOOKUP($C86,工时汇总!$B$2:$AH$2673,30,0)&lt;8,0))))</f>
        <v>10</v>
      </c>
      <c r="AG86" s="24">
        <f ca="1">IF(VLOOKUP($C86,工时汇总!$B$2:$AH$2673,31,0)&gt;15,15,IF(VLOOKUP($C86,工时汇总!$B$2:$AH$2673,31,0)&gt;10,10,IF(VLOOKUP($C86,工时汇总!$B$2:$AH$2673,31,0)&gt;=8,5,IF(VLOOKUP($C86,工时汇总!$B$2:$AH$2673,31,0)&lt;8,0))))</f>
        <v>10</v>
      </c>
      <c r="AH86" s="24">
        <f ca="1">IF(VLOOKUP($C86,工时汇总!$B$2:$AH$2673,32,0)&gt;15,15,IF(VLOOKUP($C86,工时汇总!$B$2:$AH$2673,32,0)&gt;10,10,IF(VLOOKUP($C86,工时汇总!$B$2:$AH$2673,32,0)&gt;=8,5,IF(VLOOKUP($C86,工时汇总!$B$2:$AH$2673,32,0)&lt;8,0))))</f>
        <v>10</v>
      </c>
      <c r="AI86" s="24">
        <f ca="1">IF(VLOOKUP($C86,工时汇总!$B$2:$AH$2673,33,0)&gt;15,15,IF(VLOOKUP($C86,工时汇总!$B$2:$AH$2673,33,0)&gt;10,10,IF(VLOOKUP($C86,工时汇总!$B$2:$AH$2673,33,0)&gt;=8,5,IF(VLOOKUP($C86,工时汇总!$B$2:$AH$2673,33,0)&lt;8,0))))</f>
        <v>10</v>
      </c>
    </row>
    <row r="87" spans="1:35" ht="19.5" customHeight="1" x14ac:dyDescent="0.25">
      <c r="A87" s="21" t="s">
        <v>304</v>
      </c>
      <c r="B87" s="127" t="s">
        <v>230</v>
      </c>
      <c r="C87" s="53" t="s">
        <v>227</v>
      </c>
      <c r="D87" s="23">
        <f ca="1">SUM(E87:AI87)</f>
        <v>275</v>
      </c>
      <c r="E87" s="24">
        <f ca="1">IF(VLOOKUP($C87,工时汇总!$B$2:$AH$2673,3,0)&gt;15,15,IF(VLOOKUP($C87,工时汇总!$B$2:$AH$2673,3,0)&gt;10,10,IF(VLOOKUP($C87,工时汇总!$B$2:$AH$2673,3,0)&gt;=8,5,IF(VLOOKUP($C87,工时汇总!$B$2:$AH$2673,3,0)&lt;8,0))))</f>
        <v>0</v>
      </c>
      <c r="F87" s="24">
        <f ca="1">IF(VLOOKUP($C87,工时汇总!$B$2:$AH$2673,4,0)&gt;15,15,IF(VLOOKUP($C87,工时汇总!$B$2:$AH$2673,4,0)&gt;10,10,IF(VLOOKUP($C87,工时汇总!$B$2:$AH$2673,4,0)&gt;=8,5,IF(VLOOKUP($C87,工时汇总!$B$2:$AH$2673,4,0)&lt;8,0))))</f>
        <v>5</v>
      </c>
      <c r="G87" s="24">
        <f ca="1">IF(VLOOKUP($C87,工时汇总!$B$2:$AH$2673,5,0)&gt;15,15,IF(VLOOKUP($C87,工时汇总!$B$2:$AH$2673,5,0)&gt;10,10,IF(VLOOKUP($C87,工时汇总!$B$2:$AH$2673,5,0)&gt;=8,5,IF(VLOOKUP($C87,工时汇总!$B$2:$AH$2673,5,0)&lt;8,0))))</f>
        <v>10</v>
      </c>
      <c r="H87" s="24">
        <f ca="1">IF(VLOOKUP($C87,工时汇总!$B$2:$AH$2673,6,0)&gt;15,15,IF(VLOOKUP($C87,工时汇总!$B$2:$AH$2673,6,0)&gt;10,10,IF(VLOOKUP($C87,工时汇总!$B$2:$AH$2673,6,0)&gt;=8,5,IF(VLOOKUP($C87,工时汇总!$B$2:$AH$2673,6,0)&lt;8,0))))</f>
        <v>10</v>
      </c>
      <c r="I87" s="24">
        <f ca="1">IF(VLOOKUP($C87,工时汇总!$B$2:$AH$2673,7,0)&gt;15,15,IF(VLOOKUP($C87,工时汇总!$B$2:$AH$2673,7,0)&gt;10,10,IF(VLOOKUP($C87,工时汇总!$B$2:$AH$2673,7,0)&gt;=8,5,IF(VLOOKUP($C87,工时汇总!$B$2:$AH$2673,7,0)&lt;8,0))))</f>
        <v>10</v>
      </c>
      <c r="J87" s="24">
        <f ca="1">IF(VLOOKUP($C87,工时汇总!$B$2:$AH$2673,8,0)&gt;15,15,IF(VLOOKUP($C87,工时汇总!$B$2:$AH$2673,8,0)&gt;10,10,IF(VLOOKUP($C87,工时汇总!$B$2:$AH$2673,8,0)&gt;=8,5,IF(VLOOKUP($C87,工时汇总!$B$2:$AH$2673,8,0)&lt;8,0))))</f>
        <v>10</v>
      </c>
      <c r="K87" s="24">
        <f ca="1">IF(VLOOKUP($C87,工时汇总!$B$2:$AH$2673,9,0)&gt;15,15,IF(VLOOKUP($C87,工时汇总!$B$2:$AH$2673,9,0)&gt;10,10,IF(VLOOKUP($C87,工时汇总!$B$2:$AH$2673,9,0)&gt;=8,5,IF(VLOOKUP($C87,工时汇总!$B$2:$AH$2673,9,0)&lt;8,0))))</f>
        <v>5</v>
      </c>
      <c r="L87" s="24">
        <f ca="1">IF(VLOOKUP($C87,工时汇总!$B$2:$AH$2673,10,0)&gt;15,15,IF(VLOOKUP($C87,工时汇总!$B$2:$AH$2673,10,0)&gt;10,10,IF(VLOOKUP($C87,工时汇总!$B$2:$AH$2673,10,0)&gt;=8,5,IF(VLOOKUP($C87,工时汇总!$B$2:$AH$2673,10,0)&lt;8,0))))</f>
        <v>10</v>
      </c>
      <c r="M87" s="24">
        <f ca="1">IF(VLOOKUP($C87,工时汇总!$B$2:$AH$2673,11,0)&gt;15,15,IF(VLOOKUP($C87,工时汇总!$B$2:$AH$2673,11,0)&gt;10,10,IF(VLOOKUP($C87,工时汇总!$B$2:$AH$2673,11,0)&gt;=8,5,IF(VLOOKUP($C87,工时汇总!$B$2:$AH$2673,11,0)&lt;8,0))))</f>
        <v>10</v>
      </c>
      <c r="N87" s="24">
        <f ca="1">IF(VLOOKUP($C87,工时汇总!$B$2:$AH$2673,12,0)&gt;15,15,IF(VLOOKUP($C87,工时汇总!$B$2:$AH$2673,12,0)&gt;10,10,IF(VLOOKUP($C87,工时汇总!$B$2:$AH$2673,12,0)&gt;=8,5,IF(VLOOKUP($C87,工时汇总!$B$2:$AH$2673,12,0)&lt;8,0))))</f>
        <v>10</v>
      </c>
      <c r="O87" s="24">
        <f ca="1">IF(VLOOKUP($C87,工时汇总!$B$2:$AH$2673,13,0)&gt;15,15,IF(VLOOKUP($C87,工时汇总!$B$2:$AH$2673,13,0)&gt;10,10,IF(VLOOKUP($C87,工时汇总!$B$2:$AH$2673,13,0)&gt;=8,5,IF(VLOOKUP($C87,工时汇总!$B$2:$AH$2673,13,0)&lt;8,0))))</f>
        <v>10</v>
      </c>
      <c r="P87" s="24">
        <f ca="1">IF(VLOOKUP($C87,工时汇总!$B$2:$AH$2673,14,0)&gt;15,15,IF(VLOOKUP($C87,工时汇总!$B$2:$AH$2673,14,0)&gt;10,10,IF(VLOOKUP($C87,工时汇总!$B$2:$AH$2673,14,0)&gt;=8,5,IF(VLOOKUP($C87,工时汇总!$B$2:$AH$2673,14,0)&lt;8,0))))</f>
        <v>10</v>
      </c>
      <c r="Q87" s="24">
        <f ca="1">IF(VLOOKUP($C87,工时汇总!$B$2:$AH$2673,15,0)&gt;15,15,IF(VLOOKUP($C87,工时汇总!$B$2:$AH$2673,15,0)&gt;10,10,IF(VLOOKUP($C87,工时汇总!$B$2:$AH$2673,15,0)&gt;=8,5,IF(VLOOKUP($C87,工时汇总!$B$2:$AH$2673,15,0)&lt;8,0))))</f>
        <v>10</v>
      </c>
      <c r="R87" s="24">
        <f ca="1">IF(VLOOKUP($C87,工时汇总!$B$2:$AH$2673,16,0)&gt;15,15,IF(VLOOKUP($C87,工时汇总!$B$2:$AH$2673,16,0)&gt;10,10,IF(VLOOKUP($C87,工时汇总!$B$2:$AH$2673,16,0)&gt;=8,5,IF(VLOOKUP($C87,工时汇总!$B$2:$AH$2673,16,0)&lt;8,0))))</f>
        <v>5</v>
      </c>
      <c r="S87" s="24">
        <f ca="1">IF(VLOOKUP($C87,工时汇总!$B$2:$AH$2673,17,0)&gt;15,15,IF(VLOOKUP($C87,工时汇总!$B$2:$AH$2673,17,0)&gt;10,10,IF(VLOOKUP($C87,工时汇总!$B$2:$AH$2673,17,0)&gt;=8,5,IF(VLOOKUP($C87,工时汇总!$B$2:$AH$2673,17,0)&lt;8,0))))</f>
        <v>10</v>
      </c>
      <c r="T87" s="24">
        <f ca="1">IF(VLOOKUP($C87,工时汇总!$B$2:$AH$2673,18,0)&gt;15,15,IF(VLOOKUP($C87,工时汇总!$B$2:$AH$2673,18,0)&gt;10,10,IF(VLOOKUP($C87,工时汇总!$B$2:$AH$2673,18,0)&gt;=8,5,IF(VLOOKUP($C87,工时汇总!$B$2:$AH$2673,18,0)&lt;8,0))))</f>
        <v>10</v>
      </c>
      <c r="U87" s="24">
        <f ca="1">IF(VLOOKUP($C87,工时汇总!$B$2:$AH$2673,19,0)&gt;15,15,IF(VLOOKUP($C87,工时汇总!$B$2:$AH$2673,19,0)&gt;10,10,IF(VLOOKUP($C87,工时汇总!$B$2:$AH$2673,19,0)&gt;=8,5,IF(VLOOKUP($C87,工时汇总!$B$2:$AH$2673,19,0)&lt;8,0))))</f>
        <v>10</v>
      </c>
      <c r="V87" s="24">
        <f ca="1">IF(VLOOKUP($C87,工时汇总!$B$2:$AH$2673,20,0)&gt;15,15,IF(VLOOKUP($C87,工时汇总!$B$2:$AH$2673,20,0)&gt;10,10,IF(VLOOKUP($C87,工时汇总!$B$2:$AH$2673,20,0)&gt;=8,5,IF(VLOOKUP($C87,工时汇总!$B$2:$AH$2673,20,0)&lt;8,0))))</f>
        <v>10</v>
      </c>
      <c r="W87" s="24">
        <f ca="1">IF(VLOOKUP($C87,工时汇总!$B$2:$AH$2673,21,0)&gt;15,15,IF(VLOOKUP($C87,工时汇总!$B$2:$AH$2673,21,0)&gt;10,10,IF(VLOOKUP($C87,工时汇总!$B$2:$AH$2673,21,0)&gt;=8,5,IF(VLOOKUP($C87,工时汇总!$B$2:$AH$2673,21,0)&lt;8,0))))</f>
        <v>10</v>
      </c>
      <c r="X87" s="24">
        <f ca="1">IF(VLOOKUP($C87,工时汇总!$B$2:$AH$2673,22,0)&gt;15,15,IF(VLOOKUP($C87,工时汇总!$B$2:$AH$2673,22,0)&gt;10,10,IF(VLOOKUP($C87,工时汇总!$B$2:$AH$2673,22,0)&gt;=8,5,IF(VLOOKUP($C87,工时汇总!$B$2:$AH$2673,22,0)&lt;8,0))))</f>
        <v>10</v>
      </c>
      <c r="Y87" s="24">
        <f ca="1">IF(VLOOKUP($C87,工时汇总!$B$2:$AH$2673,23,0)&gt;15,15,IF(VLOOKUP($C87,工时汇总!$B$2:$AH$2673,23,0)&gt;10,10,IF(VLOOKUP($C87,工时汇总!$B$2:$AH$2673,23,0)&gt;=8,5,IF(VLOOKUP($C87,工时汇总!$B$2:$AH$2673,23,0)&lt;8,0))))</f>
        <v>0</v>
      </c>
      <c r="Z87" s="24">
        <f ca="1">IF(VLOOKUP($C87,工时汇总!$B$2:$AH$2673,24,0)&gt;15,15,IF(VLOOKUP($C87,工时汇总!$B$2:$AH$2673,24,0)&gt;10,10,IF(VLOOKUP($C87,工时汇总!$B$2:$AH$2673,24,0)&gt;=8,5,IF(VLOOKUP($C87,工时汇总!$B$2:$AH$2673,24,0)&lt;8,0))))</f>
        <v>10</v>
      </c>
      <c r="AA87" s="24">
        <f ca="1">IF(VLOOKUP($C87,工时汇总!$B$2:$AH$2673,25,0)&gt;15,15,IF(VLOOKUP($C87,工时汇总!$B$2:$AH$2673,25,0)&gt;10,10,IF(VLOOKUP($C87,工时汇总!$B$2:$AH$2673,25,0)&gt;=8,5,IF(VLOOKUP($C87,工时汇总!$B$2:$AH$2673,25,0)&lt;8,0))))</f>
        <v>10</v>
      </c>
      <c r="AB87" s="24">
        <f ca="1">IF(VLOOKUP($C87,工时汇总!$B$2:$AH$2673,26,0)&gt;15,15,IF(VLOOKUP($C87,工时汇总!$B$2:$AH$2673,26,0)&gt;10,10,IF(VLOOKUP($C87,工时汇总!$B$2:$AH$2673,26,0)&gt;=8,5,IF(VLOOKUP($C87,工时汇总!$B$2:$AH$2673,26,0)&lt;8,0))))</f>
        <v>10</v>
      </c>
      <c r="AC87" s="24">
        <f ca="1">IF(VLOOKUP($C87,工时汇总!$B$2:$AH$2673,27,0)&gt;15,15,IF(VLOOKUP($C87,工时汇总!$B$2:$AH$2673,27,0)&gt;10,10,IF(VLOOKUP($C87,工时汇总!$B$2:$AH$2673,27,0)&gt;=8,5,IF(VLOOKUP($C87,工时汇总!$B$2:$AH$2673,27,0)&lt;8,0))))</f>
        <v>10</v>
      </c>
      <c r="AD87" s="24">
        <f ca="1">IF(VLOOKUP($C87,工时汇总!$B$2:$AH$2673,28,0)&gt;15,15,IF(VLOOKUP($C87,工时汇总!$B$2:$AH$2673,28,0)&gt;10,10,IF(VLOOKUP($C87,工时汇总!$B$2:$AH$2673,28,0)&gt;=8,5,IF(VLOOKUP($C87,工时汇总!$B$2:$AH$2673,28,0)&lt;8,0))))</f>
        <v>10</v>
      </c>
      <c r="AE87" s="24">
        <f ca="1">IF(VLOOKUP($C87,工时汇总!$B$2:$AH$2673,29,0)&gt;15,15,IF(VLOOKUP($C87,工时汇总!$B$2:$AH$2673,29,0)&gt;10,10,IF(VLOOKUP($C87,工时汇总!$B$2:$AH$2673,29,0)&gt;=8,5,IF(VLOOKUP($C87,工时汇总!$B$2:$AH$2673,29,0)&lt;8,0))))</f>
        <v>10</v>
      </c>
      <c r="AF87" s="24">
        <f ca="1">IF(VLOOKUP($C87,工时汇总!$B$2:$AH$2673,30,0)&gt;15,15,IF(VLOOKUP($C87,工时汇总!$B$2:$AH$2673,30,0)&gt;10,10,IF(VLOOKUP($C87,工时汇总!$B$2:$AH$2673,30,0)&gt;=8,5,IF(VLOOKUP($C87,工时汇总!$B$2:$AH$2673,30,0)&lt;8,0))))</f>
        <v>10</v>
      </c>
      <c r="AG87" s="24">
        <f ca="1">IF(VLOOKUP($C87,工时汇总!$B$2:$AH$2673,31,0)&gt;15,15,IF(VLOOKUP($C87,工时汇总!$B$2:$AH$2673,31,0)&gt;10,10,IF(VLOOKUP($C87,工时汇总!$B$2:$AH$2673,31,0)&gt;=8,5,IF(VLOOKUP($C87,工时汇总!$B$2:$AH$2673,31,0)&lt;8,0))))</f>
        <v>10</v>
      </c>
      <c r="AH87" s="24">
        <f ca="1">IF(VLOOKUP($C87,工时汇总!$B$2:$AH$2673,32,0)&gt;15,15,IF(VLOOKUP($C87,工时汇总!$B$2:$AH$2673,32,0)&gt;10,10,IF(VLOOKUP($C87,工时汇总!$B$2:$AH$2673,32,0)&gt;=8,5,IF(VLOOKUP($C87,工时汇总!$B$2:$AH$2673,32,0)&lt;8,0))))</f>
        <v>10</v>
      </c>
      <c r="AI87" s="24">
        <f ca="1">IF(VLOOKUP($C87,工时汇总!$B$2:$AH$2673,33,0)&gt;15,15,IF(VLOOKUP($C87,工时汇总!$B$2:$AH$2673,33,0)&gt;10,10,IF(VLOOKUP($C87,工时汇总!$B$2:$AH$2673,33,0)&gt;=8,5,IF(VLOOKUP($C87,工时汇总!$B$2:$AH$2673,33,0)&lt;8,0))))</f>
        <v>10</v>
      </c>
    </row>
    <row r="88" spans="1:35" ht="19.5" customHeight="1" x14ac:dyDescent="0.25">
      <c r="A88" s="21" t="s">
        <v>304</v>
      </c>
      <c r="B88" s="127" t="s">
        <v>675</v>
      </c>
      <c r="C88" s="53" t="s">
        <v>299</v>
      </c>
      <c r="D88" s="23">
        <f ca="1">SUM(E88:AI88)</f>
        <v>280</v>
      </c>
      <c r="E88" s="24">
        <f ca="1">IF(VLOOKUP($C88,工时汇总!$B$2:$AH$2673,3,0)&gt;15,15,IF(VLOOKUP($C88,工时汇总!$B$2:$AH$2673,3,0)&gt;10,10,IF(VLOOKUP($C88,工时汇总!$B$2:$AH$2673,3,0)&gt;=8,5,IF(VLOOKUP($C88,工时汇总!$B$2:$AH$2673,3,0)&lt;8,0))))</f>
        <v>0</v>
      </c>
      <c r="F88" s="24">
        <f ca="1">IF(VLOOKUP($C88,工时汇总!$B$2:$AH$2673,4,0)&gt;15,15,IF(VLOOKUP($C88,工时汇总!$B$2:$AH$2673,4,0)&gt;10,10,IF(VLOOKUP($C88,工时汇总!$B$2:$AH$2673,4,0)&gt;=8,5,IF(VLOOKUP($C88,工时汇总!$B$2:$AH$2673,4,0)&lt;8,0))))</f>
        <v>5</v>
      </c>
      <c r="G88" s="24">
        <f ca="1">IF(VLOOKUP($C88,工时汇总!$B$2:$AH$2673,5,0)&gt;15,15,IF(VLOOKUP($C88,工时汇总!$B$2:$AH$2673,5,0)&gt;10,10,IF(VLOOKUP($C88,工时汇总!$B$2:$AH$2673,5,0)&gt;=8,5,IF(VLOOKUP($C88,工时汇总!$B$2:$AH$2673,5,0)&lt;8,0))))</f>
        <v>10</v>
      </c>
      <c r="H88" s="24">
        <f ca="1">IF(VLOOKUP($C88,工时汇总!$B$2:$AH$2673,6,0)&gt;15,15,IF(VLOOKUP($C88,工时汇总!$B$2:$AH$2673,6,0)&gt;10,10,IF(VLOOKUP($C88,工时汇总!$B$2:$AH$2673,6,0)&gt;=8,5,IF(VLOOKUP($C88,工时汇总!$B$2:$AH$2673,6,0)&lt;8,0))))</f>
        <v>10</v>
      </c>
      <c r="I88" s="24">
        <f ca="1">IF(VLOOKUP($C88,工时汇总!$B$2:$AH$2673,7,0)&gt;15,15,IF(VLOOKUP($C88,工时汇总!$B$2:$AH$2673,7,0)&gt;10,10,IF(VLOOKUP($C88,工时汇总!$B$2:$AH$2673,7,0)&gt;=8,5,IF(VLOOKUP($C88,工时汇总!$B$2:$AH$2673,7,0)&lt;8,0))))</f>
        <v>10</v>
      </c>
      <c r="J88" s="24">
        <f ca="1">IF(VLOOKUP($C88,工时汇总!$B$2:$AH$2673,8,0)&gt;15,15,IF(VLOOKUP($C88,工时汇总!$B$2:$AH$2673,8,0)&gt;10,10,IF(VLOOKUP($C88,工时汇总!$B$2:$AH$2673,8,0)&gt;=8,5,IF(VLOOKUP($C88,工时汇总!$B$2:$AH$2673,8,0)&lt;8,0))))</f>
        <v>10</v>
      </c>
      <c r="K88" s="24">
        <f ca="1">IF(VLOOKUP($C88,工时汇总!$B$2:$AH$2673,9,0)&gt;15,15,IF(VLOOKUP($C88,工时汇总!$B$2:$AH$2673,9,0)&gt;10,10,IF(VLOOKUP($C88,工时汇总!$B$2:$AH$2673,9,0)&gt;=8,5,IF(VLOOKUP($C88,工时汇总!$B$2:$AH$2673,9,0)&lt;8,0))))</f>
        <v>5</v>
      </c>
      <c r="L88" s="24">
        <f ca="1">IF(VLOOKUP($C88,工时汇总!$B$2:$AH$2673,10,0)&gt;15,15,IF(VLOOKUP($C88,工时汇总!$B$2:$AH$2673,10,0)&gt;10,10,IF(VLOOKUP($C88,工时汇总!$B$2:$AH$2673,10,0)&gt;=8,5,IF(VLOOKUP($C88,工时汇总!$B$2:$AH$2673,10,0)&lt;8,0))))</f>
        <v>10</v>
      </c>
      <c r="M88" s="24">
        <f ca="1">IF(VLOOKUP($C88,工时汇总!$B$2:$AH$2673,11,0)&gt;15,15,IF(VLOOKUP($C88,工时汇总!$B$2:$AH$2673,11,0)&gt;10,10,IF(VLOOKUP($C88,工时汇总!$B$2:$AH$2673,11,0)&gt;=8,5,IF(VLOOKUP($C88,工时汇总!$B$2:$AH$2673,11,0)&lt;8,0))))</f>
        <v>10</v>
      </c>
      <c r="N88" s="24">
        <f ca="1">IF(VLOOKUP($C88,工时汇总!$B$2:$AH$2673,12,0)&gt;15,15,IF(VLOOKUP($C88,工时汇总!$B$2:$AH$2673,12,0)&gt;10,10,IF(VLOOKUP($C88,工时汇总!$B$2:$AH$2673,12,0)&gt;=8,5,IF(VLOOKUP($C88,工时汇总!$B$2:$AH$2673,12,0)&lt;8,0))))</f>
        <v>10</v>
      </c>
      <c r="O88" s="24">
        <f ca="1">IF(VLOOKUP($C88,工时汇总!$B$2:$AH$2673,13,0)&gt;15,15,IF(VLOOKUP($C88,工时汇总!$B$2:$AH$2673,13,0)&gt;10,10,IF(VLOOKUP($C88,工时汇总!$B$2:$AH$2673,13,0)&gt;=8,5,IF(VLOOKUP($C88,工时汇总!$B$2:$AH$2673,13,0)&lt;8,0))))</f>
        <v>10</v>
      </c>
      <c r="P88" s="24">
        <f ca="1">IF(VLOOKUP($C88,工时汇总!$B$2:$AH$2673,14,0)&gt;15,15,IF(VLOOKUP($C88,工时汇总!$B$2:$AH$2673,14,0)&gt;10,10,IF(VLOOKUP($C88,工时汇总!$B$2:$AH$2673,14,0)&gt;=8,5,IF(VLOOKUP($C88,工时汇总!$B$2:$AH$2673,14,0)&lt;8,0))))</f>
        <v>10</v>
      </c>
      <c r="Q88" s="24">
        <f ca="1">IF(VLOOKUP($C88,工时汇总!$B$2:$AH$2673,15,0)&gt;15,15,IF(VLOOKUP($C88,工时汇总!$B$2:$AH$2673,15,0)&gt;10,10,IF(VLOOKUP($C88,工时汇总!$B$2:$AH$2673,15,0)&gt;=8,5,IF(VLOOKUP($C88,工时汇总!$B$2:$AH$2673,15,0)&lt;8,0))))</f>
        <v>10</v>
      </c>
      <c r="R88" s="24">
        <f ca="1">IF(VLOOKUP($C88,工时汇总!$B$2:$AH$2673,16,0)&gt;15,15,IF(VLOOKUP($C88,工时汇总!$B$2:$AH$2673,16,0)&gt;10,10,IF(VLOOKUP($C88,工时汇总!$B$2:$AH$2673,16,0)&gt;=8,5,IF(VLOOKUP($C88,工时汇总!$B$2:$AH$2673,16,0)&lt;8,0))))</f>
        <v>5</v>
      </c>
      <c r="S88" s="24">
        <f ca="1">IF(VLOOKUP($C88,工时汇总!$B$2:$AH$2673,17,0)&gt;15,15,IF(VLOOKUP($C88,工时汇总!$B$2:$AH$2673,17,0)&gt;10,10,IF(VLOOKUP($C88,工时汇总!$B$2:$AH$2673,17,0)&gt;=8,5,IF(VLOOKUP($C88,工时汇总!$B$2:$AH$2673,17,0)&lt;8,0))))</f>
        <v>10</v>
      </c>
      <c r="T88" s="24">
        <f ca="1">IF(VLOOKUP($C88,工时汇总!$B$2:$AH$2673,18,0)&gt;15,15,IF(VLOOKUP($C88,工时汇总!$B$2:$AH$2673,18,0)&gt;10,10,IF(VLOOKUP($C88,工时汇总!$B$2:$AH$2673,18,0)&gt;=8,5,IF(VLOOKUP($C88,工时汇总!$B$2:$AH$2673,18,0)&lt;8,0))))</f>
        <v>10</v>
      </c>
      <c r="U88" s="24">
        <f ca="1">IF(VLOOKUP($C88,工时汇总!$B$2:$AH$2673,19,0)&gt;15,15,IF(VLOOKUP($C88,工时汇总!$B$2:$AH$2673,19,0)&gt;10,10,IF(VLOOKUP($C88,工时汇总!$B$2:$AH$2673,19,0)&gt;=8,5,IF(VLOOKUP($C88,工时汇总!$B$2:$AH$2673,19,0)&lt;8,0))))</f>
        <v>10</v>
      </c>
      <c r="V88" s="24">
        <f ca="1">IF(VLOOKUP($C88,工时汇总!$B$2:$AH$2673,20,0)&gt;15,15,IF(VLOOKUP($C88,工时汇总!$B$2:$AH$2673,20,0)&gt;10,10,IF(VLOOKUP($C88,工时汇总!$B$2:$AH$2673,20,0)&gt;=8,5,IF(VLOOKUP($C88,工时汇总!$B$2:$AH$2673,20,0)&lt;8,0))))</f>
        <v>10</v>
      </c>
      <c r="W88" s="24">
        <f ca="1">IF(VLOOKUP($C88,工时汇总!$B$2:$AH$2673,21,0)&gt;15,15,IF(VLOOKUP($C88,工时汇总!$B$2:$AH$2673,21,0)&gt;10,10,IF(VLOOKUP($C88,工时汇总!$B$2:$AH$2673,21,0)&gt;=8,5,IF(VLOOKUP($C88,工时汇总!$B$2:$AH$2673,21,0)&lt;8,0))))</f>
        <v>10</v>
      </c>
      <c r="X88" s="24">
        <f ca="1">IF(VLOOKUP($C88,工时汇总!$B$2:$AH$2673,22,0)&gt;15,15,IF(VLOOKUP($C88,工时汇总!$B$2:$AH$2673,22,0)&gt;10,10,IF(VLOOKUP($C88,工时汇总!$B$2:$AH$2673,22,0)&gt;=8,5,IF(VLOOKUP($C88,工时汇总!$B$2:$AH$2673,22,0)&lt;8,0))))</f>
        <v>10</v>
      </c>
      <c r="Y88" s="24">
        <f ca="1">IF(VLOOKUP($C88,工时汇总!$B$2:$AH$2673,23,0)&gt;15,15,IF(VLOOKUP($C88,工时汇总!$B$2:$AH$2673,23,0)&gt;10,10,IF(VLOOKUP($C88,工时汇总!$B$2:$AH$2673,23,0)&gt;=8,5,IF(VLOOKUP($C88,工时汇总!$B$2:$AH$2673,23,0)&lt;8,0))))</f>
        <v>10</v>
      </c>
      <c r="Z88" s="24">
        <f ca="1">IF(VLOOKUP($C88,工时汇总!$B$2:$AH$2673,24,0)&gt;15,15,IF(VLOOKUP($C88,工时汇总!$B$2:$AH$2673,24,0)&gt;10,10,IF(VLOOKUP($C88,工时汇总!$B$2:$AH$2673,24,0)&gt;=8,5,IF(VLOOKUP($C88,工时汇总!$B$2:$AH$2673,24,0)&lt;8,0))))</f>
        <v>10</v>
      </c>
      <c r="AA88" s="24">
        <f ca="1">IF(VLOOKUP($C88,工时汇总!$B$2:$AH$2673,25,0)&gt;15,15,IF(VLOOKUP($C88,工时汇总!$B$2:$AH$2673,25,0)&gt;10,10,IF(VLOOKUP($C88,工时汇总!$B$2:$AH$2673,25,0)&gt;=8,5,IF(VLOOKUP($C88,工时汇总!$B$2:$AH$2673,25,0)&lt;8,0))))</f>
        <v>10</v>
      </c>
      <c r="AB88" s="24">
        <f ca="1">IF(VLOOKUP($C88,工时汇总!$B$2:$AH$2673,26,0)&gt;15,15,IF(VLOOKUP($C88,工时汇总!$B$2:$AH$2673,26,0)&gt;10,10,IF(VLOOKUP($C88,工时汇总!$B$2:$AH$2673,26,0)&gt;=8,5,IF(VLOOKUP($C88,工时汇总!$B$2:$AH$2673,26,0)&lt;8,0))))</f>
        <v>10</v>
      </c>
      <c r="AC88" s="24">
        <f ca="1">IF(VLOOKUP($C88,工时汇总!$B$2:$AH$2673,27,0)&gt;15,15,IF(VLOOKUP($C88,工时汇总!$B$2:$AH$2673,27,0)&gt;10,10,IF(VLOOKUP($C88,工时汇总!$B$2:$AH$2673,27,0)&gt;=8,5,IF(VLOOKUP($C88,工时汇总!$B$2:$AH$2673,27,0)&lt;8,0))))</f>
        <v>10</v>
      </c>
      <c r="AD88" s="24">
        <f ca="1">IF(VLOOKUP($C88,工时汇总!$B$2:$AH$2673,28,0)&gt;15,15,IF(VLOOKUP($C88,工时汇总!$B$2:$AH$2673,28,0)&gt;10,10,IF(VLOOKUP($C88,工时汇总!$B$2:$AH$2673,28,0)&gt;=8,5,IF(VLOOKUP($C88,工时汇总!$B$2:$AH$2673,28,0)&lt;8,0))))</f>
        <v>10</v>
      </c>
      <c r="AE88" s="24">
        <f ca="1">IF(VLOOKUP($C88,工时汇总!$B$2:$AH$2673,29,0)&gt;15,15,IF(VLOOKUP($C88,工时汇总!$B$2:$AH$2673,29,0)&gt;10,10,IF(VLOOKUP($C88,工时汇总!$B$2:$AH$2673,29,0)&gt;=8,5,IF(VLOOKUP($C88,工时汇总!$B$2:$AH$2673,29,0)&lt;8,0))))</f>
        <v>10</v>
      </c>
      <c r="AF88" s="24">
        <f ca="1">IF(VLOOKUP($C88,工时汇总!$B$2:$AH$2673,30,0)&gt;15,15,IF(VLOOKUP($C88,工时汇总!$B$2:$AH$2673,30,0)&gt;10,10,IF(VLOOKUP($C88,工时汇总!$B$2:$AH$2673,30,0)&gt;=8,5,IF(VLOOKUP($C88,工时汇总!$B$2:$AH$2673,30,0)&lt;8,0))))</f>
        <v>10</v>
      </c>
      <c r="AG88" s="24">
        <f ca="1">IF(VLOOKUP($C88,工时汇总!$B$2:$AH$2673,31,0)&gt;15,15,IF(VLOOKUP($C88,工时汇总!$B$2:$AH$2673,31,0)&gt;10,10,IF(VLOOKUP($C88,工时汇总!$B$2:$AH$2673,31,0)&gt;=8,5,IF(VLOOKUP($C88,工时汇总!$B$2:$AH$2673,31,0)&lt;8,0))))</f>
        <v>10</v>
      </c>
      <c r="AH88" s="24">
        <f ca="1">IF(VLOOKUP($C88,工时汇总!$B$2:$AH$2673,32,0)&gt;15,15,IF(VLOOKUP($C88,工时汇总!$B$2:$AH$2673,32,0)&gt;10,10,IF(VLOOKUP($C88,工时汇总!$B$2:$AH$2673,32,0)&gt;=8,5,IF(VLOOKUP($C88,工时汇总!$B$2:$AH$2673,32,0)&lt;8,0))))</f>
        <v>10</v>
      </c>
      <c r="AI88" s="24">
        <f ca="1">IF(VLOOKUP($C88,工时汇总!$B$2:$AH$2673,33,0)&gt;15,15,IF(VLOOKUP($C88,工时汇总!$B$2:$AH$2673,33,0)&gt;10,10,IF(VLOOKUP($C88,工时汇总!$B$2:$AH$2673,33,0)&gt;=8,5,IF(VLOOKUP($C88,工时汇总!$B$2:$AH$2673,33,0)&lt;8,0))))</f>
        <v>5</v>
      </c>
    </row>
    <row r="89" spans="1:35" ht="19.5" customHeight="1" x14ac:dyDescent="0.25">
      <c r="A89" s="21" t="s">
        <v>304</v>
      </c>
      <c r="B89" s="127" t="s">
        <v>300</v>
      </c>
      <c r="C89" s="53" t="s">
        <v>578</v>
      </c>
      <c r="D89" s="23">
        <f ca="1">SUM(E89:AI89)</f>
        <v>295</v>
      </c>
      <c r="E89" s="24">
        <f ca="1">IF(VLOOKUP($C89,工时汇总!$B$2:$AH$2673,3,0)&gt;15,15,IF(VLOOKUP($C89,工时汇总!$B$2:$AH$2673,3,0)&gt;10,10,IF(VLOOKUP($C89,工时汇总!$B$2:$AH$2673,3,0)&gt;=8,5,IF(VLOOKUP($C89,工时汇总!$B$2:$AH$2673,3,0)&lt;8,0))))</f>
        <v>0</v>
      </c>
      <c r="F89" s="24">
        <f ca="1">IF(VLOOKUP($C89,工时汇总!$B$2:$AH$2673,4,0)&gt;15,15,IF(VLOOKUP($C89,工时汇总!$B$2:$AH$2673,4,0)&gt;10,10,IF(VLOOKUP($C89,工时汇总!$B$2:$AH$2673,4,0)&gt;=8,5,IF(VLOOKUP($C89,工时汇总!$B$2:$AH$2673,4,0)&lt;8,0))))</f>
        <v>10</v>
      </c>
      <c r="G89" s="24">
        <f ca="1">IF(VLOOKUP($C89,工时汇总!$B$2:$AH$2673,5,0)&gt;15,15,IF(VLOOKUP($C89,工时汇总!$B$2:$AH$2673,5,0)&gt;10,10,IF(VLOOKUP($C89,工时汇总!$B$2:$AH$2673,5,0)&gt;=8,5,IF(VLOOKUP($C89,工时汇总!$B$2:$AH$2673,5,0)&lt;8,0))))</f>
        <v>10</v>
      </c>
      <c r="H89" s="24">
        <f ca="1">IF(VLOOKUP($C89,工时汇总!$B$2:$AH$2673,6,0)&gt;15,15,IF(VLOOKUP($C89,工时汇总!$B$2:$AH$2673,6,0)&gt;10,10,IF(VLOOKUP($C89,工时汇总!$B$2:$AH$2673,6,0)&gt;=8,5,IF(VLOOKUP($C89,工时汇总!$B$2:$AH$2673,6,0)&lt;8,0))))</f>
        <v>10</v>
      </c>
      <c r="I89" s="24">
        <f ca="1">IF(VLOOKUP($C89,工时汇总!$B$2:$AH$2673,7,0)&gt;15,15,IF(VLOOKUP($C89,工时汇总!$B$2:$AH$2673,7,0)&gt;10,10,IF(VLOOKUP($C89,工时汇总!$B$2:$AH$2673,7,0)&gt;=8,5,IF(VLOOKUP($C89,工时汇总!$B$2:$AH$2673,7,0)&lt;8,0))))</f>
        <v>10</v>
      </c>
      <c r="J89" s="24">
        <f ca="1">IF(VLOOKUP($C89,工时汇总!$B$2:$AH$2673,8,0)&gt;15,15,IF(VLOOKUP($C89,工时汇总!$B$2:$AH$2673,8,0)&gt;10,10,IF(VLOOKUP($C89,工时汇总!$B$2:$AH$2673,8,0)&gt;=8,5,IF(VLOOKUP($C89,工时汇总!$B$2:$AH$2673,8,0)&lt;8,0))))</f>
        <v>10</v>
      </c>
      <c r="K89" s="24">
        <f ca="1">IF(VLOOKUP($C89,工时汇总!$B$2:$AH$2673,9,0)&gt;15,15,IF(VLOOKUP($C89,工时汇总!$B$2:$AH$2673,9,0)&gt;10,10,IF(VLOOKUP($C89,工时汇总!$B$2:$AH$2673,9,0)&gt;=8,5,IF(VLOOKUP($C89,工时汇总!$B$2:$AH$2673,9,0)&lt;8,0))))</f>
        <v>10</v>
      </c>
      <c r="L89" s="24">
        <f ca="1">IF(VLOOKUP($C89,工时汇总!$B$2:$AH$2673,10,0)&gt;15,15,IF(VLOOKUP($C89,工时汇总!$B$2:$AH$2673,10,0)&gt;10,10,IF(VLOOKUP($C89,工时汇总!$B$2:$AH$2673,10,0)&gt;=8,5,IF(VLOOKUP($C89,工时汇总!$B$2:$AH$2673,10,0)&lt;8,0))))</f>
        <v>10</v>
      </c>
      <c r="M89" s="24">
        <f ca="1">IF(VLOOKUP($C89,工时汇总!$B$2:$AH$2673,11,0)&gt;15,15,IF(VLOOKUP($C89,工时汇总!$B$2:$AH$2673,11,0)&gt;10,10,IF(VLOOKUP($C89,工时汇总!$B$2:$AH$2673,11,0)&gt;=8,5,IF(VLOOKUP($C89,工时汇总!$B$2:$AH$2673,11,0)&lt;8,0))))</f>
        <v>10</v>
      </c>
      <c r="N89" s="24">
        <f ca="1">IF(VLOOKUP($C89,工时汇总!$B$2:$AH$2673,12,0)&gt;15,15,IF(VLOOKUP($C89,工时汇总!$B$2:$AH$2673,12,0)&gt;10,10,IF(VLOOKUP($C89,工时汇总!$B$2:$AH$2673,12,0)&gt;=8,5,IF(VLOOKUP($C89,工时汇总!$B$2:$AH$2673,12,0)&lt;8,0))))</f>
        <v>10</v>
      </c>
      <c r="O89" s="24">
        <f ca="1">IF(VLOOKUP($C89,工时汇总!$B$2:$AH$2673,13,0)&gt;15,15,IF(VLOOKUP($C89,工时汇总!$B$2:$AH$2673,13,0)&gt;10,10,IF(VLOOKUP($C89,工时汇总!$B$2:$AH$2673,13,0)&gt;=8,5,IF(VLOOKUP($C89,工时汇总!$B$2:$AH$2673,13,0)&lt;8,0))))</f>
        <v>10</v>
      </c>
      <c r="P89" s="24">
        <f ca="1">IF(VLOOKUP($C89,工时汇总!$B$2:$AH$2673,14,0)&gt;15,15,IF(VLOOKUP($C89,工时汇总!$B$2:$AH$2673,14,0)&gt;10,10,IF(VLOOKUP($C89,工时汇总!$B$2:$AH$2673,14,0)&gt;=8,5,IF(VLOOKUP($C89,工时汇总!$B$2:$AH$2673,14,0)&lt;8,0))))</f>
        <v>10</v>
      </c>
      <c r="Q89" s="24">
        <f ca="1">IF(VLOOKUP($C89,工时汇总!$B$2:$AH$2673,15,0)&gt;15,15,IF(VLOOKUP($C89,工时汇总!$B$2:$AH$2673,15,0)&gt;10,10,IF(VLOOKUP($C89,工时汇总!$B$2:$AH$2673,15,0)&gt;=8,5,IF(VLOOKUP($C89,工时汇总!$B$2:$AH$2673,15,0)&lt;8,0))))</f>
        <v>10</v>
      </c>
      <c r="R89" s="24">
        <f ca="1">IF(VLOOKUP($C89,工时汇总!$B$2:$AH$2673,16,0)&gt;15,15,IF(VLOOKUP($C89,工时汇总!$B$2:$AH$2673,16,0)&gt;10,10,IF(VLOOKUP($C89,工时汇总!$B$2:$AH$2673,16,0)&gt;=8,5,IF(VLOOKUP($C89,工时汇总!$B$2:$AH$2673,16,0)&lt;8,0))))</f>
        <v>5</v>
      </c>
      <c r="S89" s="24">
        <f ca="1">IF(VLOOKUP($C89,工时汇总!$B$2:$AH$2673,17,0)&gt;15,15,IF(VLOOKUP($C89,工时汇总!$B$2:$AH$2673,17,0)&gt;10,10,IF(VLOOKUP($C89,工时汇总!$B$2:$AH$2673,17,0)&gt;=8,5,IF(VLOOKUP($C89,工时汇总!$B$2:$AH$2673,17,0)&lt;8,0))))</f>
        <v>10</v>
      </c>
      <c r="T89" s="24">
        <f ca="1">IF(VLOOKUP($C89,工时汇总!$B$2:$AH$2673,18,0)&gt;15,15,IF(VLOOKUP($C89,工时汇总!$B$2:$AH$2673,18,0)&gt;10,10,IF(VLOOKUP($C89,工时汇总!$B$2:$AH$2673,18,0)&gt;=8,5,IF(VLOOKUP($C89,工时汇总!$B$2:$AH$2673,18,0)&lt;8,0))))</f>
        <v>10</v>
      </c>
      <c r="U89" s="24">
        <f ca="1">IF(VLOOKUP($C89,工时汇总!$B$2:$AH$2673,19,0)&gt;15,15,IF(VLOOKUP($C89,工时汇总!$B$2:$AH$2673,19,0)&gt;10,10,IF(VLOOKUP($C89,工时汇总!$B$2:$AH$2673,19,0)&gt;=8,5,IF(VLOOKUP($C89,工时汇总!$B$2:$AH$2673,19,0)&lt;8,0))))</f>
        <v>10</v>
      </c>
      <c r="V89" s="24">
        <f ca="1">IF(VLOOKUP($C89,工时汇总!$B$2:$AH$2673,20,0)&gt;15,15,IF(VLOOKUP($C89,工时汇总!$B$2:$AH$2673,20,0)&gt;10,10,IF(VLOOKUP($C89,工时汇总!$B$2:$AH$2673,20,0)&gt;=8,5,IF(VLOOKUP($C89,工时汇总!$B$2:$AH$2673,20,0)&lt;8,0))))</f>
        <v>10</v>
      </c>
      <c r="W89" s="24">
        <f ca="1">IF(VLOOKUP($C89,工时汇总!$B$2:$AH$2673,21,0)&gt;15,15,IF(VLOOKUP($C89,工时汇总!$B$2:$AH$2673,21,0)&gt;10,10,IF(VLOOKUP($C89,工时汇总!$B$2:$AH$2673,21,0)&gt;=8,5,IF(VLOOKUP($C89,工时汇总!$B$2:$AH$2673,21,0)&lt;8,0))))</f>
        <v>10</v>
      </c>
      <c r="X89" s="24">
        <f ca="1">IF(VLOOKUP($C89,工时汇总!$B$2:$AH$2673,22,0)&gt;15,15,IF(VLOOKUP($C89,工时汇总!$B$2:$AH$2673,22,0)&gt;10,10,IF(VLOOKUP($C89,工时汇总!$B$2:$AH$2673,22,0)&gt;=8,5,IF(VLOOKUP($C89,工时汇总!$B$2:$AH$2673,22,0)&lt;8,0))))</f>
        <v>10</v>
      </c>
      <c r="Y89" s="24">
        <f ca="1">IF(VLOOKUP($C89,工时汇总!$B$2:$AH$2673,23,0)&gt;15,15,IF(VLOOKUP($C89,工时汇总!$B$2:$AH$2673,23,0)&gt;10,10,IF(VLOOKUP($C89,工时汇总!$B$2:$AH$2673,23,0)&gt;=8,5,IF(VLOOKUP($C89,工时汇总!$B$2:$AH$2673,23,0)&lt;8,0))))</f>
        <v>10</v>
      </c>
      <c r="Z89" s="24">
        <f ca="1">IF(VLOOKUP($C89,工时汇总!$B$2:$AH$2673,24,0)&gt;15,15,IF(VLOOKUP($C89,工时汇总!$B$2:$AH$2673,24,0)&gt;10,10,IF(VLOOKUP($C89,工时汇总!$B$2:$AH$2673,24,0)&gt;=8,5,IF(VLOOKUP($C89,工时汇总!$B$2:$AH$2673,24,0)&lt;8,0))))</f>
        <v>10</v>
      </c>
      <c r="AA89" s="24">
        <f ca="1">IF(VLOOKUP($C89,工时汇总!$B$2:$AH$2673,25,0)&gt;15,15,IF(VLOOKUP($C89,工时汇总!$B$2:$AH$2673,25,0)&gt;10,10,IF(VLOOKUP($C89,工时汇总!$B$2:$AH$2673,25,0)&gt;=8,5,IF(VLOOKUP($C89,工时汇总!$B$2:$AH$2673,25,0)&lt;8,0))))</f>
        <v>10</v>
      </c>
      <c r="AB89" s="24">
        <f ca="1">IF(VLOOKUP($C89,工时汇总!$B$2:$AH$2673,26,0)&gt;15,15,IF(VLOOKUP($C89,工时汇总!$B$2:$AH$2673,26,0)&gt;10,10,IF(VLOOKUP($C89,工时汇总!$B$2:$AH$2673,26,0)&gt;=8,5,IF(VLOOKUP($C89,工时汇总!$B$2:$AH$2673,26,0)&lt;8,0))))</f>
        <v>10</v>
      </c>
      <c r="AC89" s="24">
        <f ca="1">IF(VLOOKUP($C89,工时汇总!$B$2:$AH$2673,27,0)&gt;15,15,IF(VLOOKUP($C89,工时汇总!$B$2:$AH$2673,27,0)&gt;10,10,IF(VLOOKUP($C89,工时汇总!$B$2:$AH$2673,27,0)&gt;=8,5,IF(VLOOKUP($C89,工时汇总!$B$2:$AH$2673,27,0)&lt;8,0))))</f>
        <v>10</v>
      </c>
      <c r="AD89" s="24">
        <f ca="1">IF(VLOOKUP($C89,工时汇总!$B$2:$AH$2673,28,0)&gt;15,15,IF(VLOOKUP($C89,工时汇总!$B$2:$AH$2673,28,0)&gt;10,10,IF(VLOOKUP($C89,工时汇总!$B$2:$AH$2673,28,0)&gt;=8,5,IF(VLOOKUP($C89,工时汇总!$B$2:$AH$2673,28,0)&lt;8,0))))</f>
        <v>10</v>
      </c>
      <c r="AE89" s="24">
        <f ca="1">IF(VLOOKUP($C89,工时汇总!$B$2:$AH$2673,29,0)&gt;15,15,IF(VLOOKUP($C89,工时汇总!$B$2:$AH$2673,29,0)&gt;10,10,IF(VLOOKUP($C89,工时汇总!$B$2:$AH$2673,29,0)&gt;=8,5,IF(VLOOKUP($C89,工时汇总!$B$2:$AH$2673,29,0)&lt;8,0))))</f>
        <v>10</v>
      </c>
      <c r="AF89" s="24">
        <f ca="1">IF(VLOOKUP($C89,工时汇总!$B$2:$AH$2673,30,0)&gt;15,15,IF(VLOOKUP($C89,工时汇总!$B$2:$AH$2673,30,0)&gt;10,10,IF(VLOOKUP($C89,工时汇总!$B$2:$AH$2673,30,0)&gt;=8,5,IF(VLOOKUP($C89,工时汇总!$B$2:$AH$2673,30,0)&lt;8,0))))</f>
        <v>10</v>
      </c>
      <c r="AG89" s="24">
        <f ca="1">IF(VLOOKUP($C89,工时汇总!$B$2:$AH$2673,31,0)&gt;15,15,IF(VLOOKUP($C89,工时汇总!$B$2:$AH$2673,31,0)&gt;10,10,IF(VLOOKUP($C89,工时汇总!$B$2:$AH$2673,31,0)&gt;=8,5,IF(VLOOKUP($C89,工时汇总!$B$2:$AH$2673,31,0)&lt;8,0))))</f>
        <v>10</v>
      </c>
      <c r="AH89" s="24">
        <f ca="1">IF(VLOOKUP($C89,工时汇总!$B$2:$AH$2673,32,0)&gt;15,15,IF(VLOOKUP($C89,工时汇总!$B$2:$AH$2673,32,0)&gt;10,10,IF(VLOOKUP($C89,工时汇总!$B$2:$AH$2673,32,0)&gt;=8,5,IF(VLOOKUP($C89,工时汇总!$B$2:$AH$2673,32,0)&lt;8,0))))</f>
        <v>10</v>
      </c>
      <c r="AI89" s="24">
        <f ca="1">IF(VLOOKUP($C89,工时汇总!$B$2:$AH$2673,33,0)&gt;15,15,IF(VLOOKUP($C89,工时汇总!$B$2:$AH$2673,33,0)&gt;10,10,IF(VLOOKUP($C89,工时汇总!$B$2:$AH$2673,33,0)&gt;=8,5,IF(VLOOKUP($C89,工时汇总!$B$2:$AH$2673,33,0)&lt;8,0))))</f>
        <v>10</v>
      </c>
    </row>
    <row r="90" spans="1:35" ht="19.5" customHeight="1" x14ac:dyDescent="0.25">
      <c r="A90" s="21" t="s">
        <v>304</v>
      </c>
      <c r="B90" s="127" t="s">
        <v>301</v>
      </c>
      <c r="C90" s="53" t="s">
        <v>298</v>
      </c>
      <c r="D90" s="23">
        <f t="shared" ref="D90" ca="1" si="18">SUM(E90:AI90)</f>
        <v>280</v>
      </c>
      <c r="E90" s="24">
        <f ca="1">IF(VLOOKUP($C90,工时汇总!$B$2:$AH$2673,3,0)&gt;15,15,IF(VLOOKUP($C90,工时汇总!$B$2:$AH$2673,3,0)&gt;10,10,IF(VLOOKUP($C90,工时汇总!$B$2:$AH$2673,3,0)&gt;=8,5,IF(VLOOKUP($C90,工时汇总!$B$2:$AH$2673,3,0)&lt;8,0))))</f>
        <v>0</v>
      </c>
      <c r="F90" s="24">
        <f ca="1">IF(VLOOKUP($C90,工时汇总!$B$2:$AH$2673,4,0)&gt;15,15,IF(VLOOKUP($C90,工时汇总!$B$2:$AH$2673,4,0)&gt;10,10,IF(VLOOKUP($C90,工时汇总!$B$2:$AH$2673,4,0)&gt;=8,5,IF(VLOOKUP($C90,工时汇总!$B$2:$AH$2673,4,0)&lt;8,0))))</f>
        <v>5</v>
      </c>
      <c r="G90" s="24">
        <f ca="1">IF(VLOOKUP($C90,工时汇总!$B$2:$AH$2673,5,0)&gt;15,15,IF(VLOOKUP($C90,工时汇总!$B$2:$AH$2673,5,0)&gt;10,10,IF(VLOOKUP($C90,工时汇总!$B$2:$AH$2673,5,0)&gt;=8,5,IF(VLOOKUP($C90,工时汇总!$B$2:$AH$2673,5,0)&lt;8,0))))</f>
        <v>10</v>
      </c>
      <c r="H90" s="24">
        <f ca="1">IF(VLOOKUP($C90,工时汇总!$B$2:$AH$2673,6,0)&gt;15,15,IF(VLOOKUP($C90,工时汇总!$B$2:$AH$2673,6,0)&gt;10,10,IF(VLOOKUP($C90,工时汇总!$B$2:$AH$2673,6,0)&gt;=8,5,IF(VLOOKUP($C90,工时汇总!$B$2:$AH$2673,6,0)&lt;8,0))))</f>
        <v>10</v>
      </c>
      <c r="I90" s="24">
        <f ca="1">IF(VLOOKUP($C90,工时汇总!$B$2:$AH$2673,7,0)&gt;15,15,IF(VLOOKUP($C90,工时汇总!$B$2:$AH$2673,7,0)&gt;10,10,IF(VLOOKUP($C90,工时汇总!$B$2:$AH$2673,7,0)&gt;=8,5,IF(VLOOKUP($C90,工时汇总!$B$2:$AH$2673,7,0)&lt;8,0))))</f>
        <v>10</v>
      </c>
      <c r="J90" s="24">
        <f ca="1">IF(VLOOKUP($C90,工时汇总!$B$2:$AH$2673,8,0)&gt;15,15,IF(VLOOKUP($C90,工时汇总!$B$2:$AH$2673,8,0)&gt;10,10,IF(VLOOKUP($C90,工时汇总!$B$2:$AH$2673,8,0)&gt;=8,5,IF(VLOOKUP($C90,工时汇总!$B$2:$AH$2673,8,0)&lt;8,0))))</f>
        <v>10</v>
      </c>
      <c r="K90" s="24">
        <f ca="1">IF(VLOOKUP($C90,工时汇总!$B$2:$AH$2673,9,0)&gt;15,15,IF(VLOOKUP($C90,工时汇总!$B$2:$AH$2673,9,0)&gt;10,10,IF(VLOOKUP($C90,工时汇总!$B$2:$AH$2673,9,0)&gt;=8,5,IF(VLOOKUP($C90,工时汇总!$B$2:$AH$2673,9,0)&lt;8,0))))</f>
        <v>5</v>
      </c>
      <c r="L90" s="24">
        <f ca="1">IF(VLOOKUP($C90,工时汇总!$B$2:$AH$2673,10,0)&gt;15,15,IF(VLOOKUP($C90,工时汇总!$B$2:$AH$2673,10,0)&gt;10,10,IF(VLOOKUP($C90,工时汇总!$B$2:$AH$2673,10,0)&gt;=8,5,IF(VLOOKUP($C90,工时汇总!$B$2:$AH$2673,10,0)&lt;8,0))))</f>
        <v>10</v>
      </c>
      <c r="M90" s="24">
        <f ca="1">IF(VLOOKUP($C90,工时汇总!$B$2:$AH$2673,11,0)&gt;15,15,IF(VLOOKUP($C90,工时汇总!$B$2:$AH$2673,11,0)&gt;10,10,IF(VLOOKUP($C90,工时汇总!$B$2:$AH$2673,11,0)&gt;=8,5,IF(VLOOKUP($C90,工时汇总!$B$2:$AH$2673,11,0)&lt;8,0))))</f>
        <v>10</v>
      </c>
      <c r="N90" s="24">
        <f ca="1">IF(VLOOKUP($C90,工时汇总!$B$2:$AH$2673,12,0)&gt;15,15,IF(VLOOKUP($C90,工时汇总!$B$2:$AH$2673,12,0)&gt;10,10,IF(VLOOKUP($C90,工时汇总!$B$2:$AH$2673,12,0)&gt;=8,5,IF(VLOOKUP($C90,工时汇总!$B$2:$AH$2673,12,0)&lt;8,0))))</f>
        <v>10</v>
      </c>
      <c r="O90" s="24">
        <f ca="1">IF(VLOOKUP($C90,工时汇总!$B$2:$AH$2673,13,0)&gt;15,15,IF(VLOOKUP($C90,工时汇总!$B$2:$AH$2673,13,0)&gt;10,10,IF(VLOOKUP($C90,工时汇总!$B$2:$AH$2673,13,0)&gt;=8,5,IF(VLOOKUP($C90,工时汇总!$B$2:$AH$2673,13,0)&lt;8,0))))</f>
        <v>10</v>
      </c>
      <c r="P90" s="24">
        <f ca="1">IF(VLOOKUP($C90,工时汇总!$B$2:$AH$2673,14,0)&gt;15,15,IF(VLOOKUP($C90,工时汇总!$B$2:$AH$2673,14,0)&gt;10,10,IF(VLOOKUP($C90,工时汇总!$B$2:$AH$2673,14,0)&gt;=8,5,IF(VLOOKUP($C90,工时汇总!$B$2:$AH$2673,14,0)&lt;8,0))))</f>
        <v>10</v>
      </c>
      <c r="Q90" s="24">
        <f ca="1">IF(VLOOKUP($C90,工时汇总!$B$2:$AH$2673,15,0)&gt;15,15,IF(VLOOKUP($C90,工时汇总!$B$2:$AH$2673,15,0)&gt;10,10,IF(VLOOKUP($C90,工时汇总!$B$2:$AH$2673,15,0)&gt;=8,5,IF(VLOOKUP($C90,工时汇总!$B$2:$AH$2673,15,0)&lt;8,0))))</f>
        <v>10</v>
      </c>
      <c r="R90" s="24">
        <f ca="1">IF(VLOOKUP($C90,工时汇总!$B$2:$AH$2673,16,0)&gt;15,15,IF(VLOOKUP($C90,工时汇总!$B$2:$AH$2673,16,0)&gt;10,10,IF(VLOOKUP($C90,工时汇总!$B$2:$AH$2673,16,0)&gt;=8,5,IF(VLOOKUP($C90,工时汇总!$B$2:$AH$2673,16,0)&lt;8,0))))</f>
        <v>10</v>
      </c>
      <c r="S90" s="24">
        <f ca="1">IF(VLOOKUP($C90,工时汇总!$B$2:$AH$2673,17,0)&gt;15,15,IF(VLOOKUP($C90,工时汇总!$B$2:$AH$2673,17,0)&gt;10,10,IF(VLOOKUP($C90,工时汇总!$B$2:$AH$2673,17,0)&gt;=8,5,IF(VLOOKUP($C90,工时汇总!$B$2:$AH$2673,17,0)&lt;8,0))))</f>
        <v>10</v>
      </c>
      <c r="T90" s="24">
        <f ca="1">IF(VLOOKUP($C90,工时汇总!$B$2:$AH$2673,18,0)&gt;15,15,IF(VLOOKUP($C90,工时汇总!$B$2:$AH$2673,18,0)&gt;10,10,IF(VLOOKUP($C90,工时汇总!$B$2:$AH$2673,18,0)&gt;=8,5,IF(VLOOKUP($C90,工时汇总!$B$2:$AH$2673,18,0)&lt;8,0))))</f>
        <v>10</v>
      </c>
      <c r="U90" s="24">
        <f ca="1">IF(VLOOKUP($C90,工时汇总!$B$2:$AH$2673,19,0)&gt;15,15,IF(VLOOKUP($C90,工时汇总!$B$2:$AH$2673,19,0)&gt;10,10,IF(VLOOKUP($C90,工时汇总!$B$2:$AH$2673,19,0)&gt;=8,5,IF(VLOOKUP($C90,工时汇总!$B$2:$AH$2673,19,0)&lt;8,0))))</f>
        <v>10</v>
      </c>
      <c r="V90" s="24">
        <f ca="1">IF(VLOOKUP($C90,工时汇总!$B$2:$AH$2673,20,0)&gt;15,15,IF(VLOOKUP($C90,工时汇总!$B$2:$AH$2673,20,0)&gt;10,10,IF(VLOOKUP($C90,工时汇总!$B$2:$AH$2673,20,0)&gt;=8,5,IF(VLOOKUP($C90,工时汇总!$B$2:$AH$2673,20,0)&lt;8,0))))</f>
        <v>10</v>
      </c>
      <c r="W90" s="24">
        <f ca="1">IF(VLOOKUP($C90,工时汇总!$B$2:$AH$2673,21,0)&gt;15,15,IF(VLOOKUP($C90,工时汇总!$B$2:$AH$2673,21,0)&gt;10,10,IF(VLOOKUP($C90,工时汇总!$B$2:$AH$2673,21,0)&gt;=8,5,IF(VLOOKUP($C90,工时汇总!$B$2:$AH$2673,21,0)&lt;8,0))))</f>
        <v>10</v>
      </c>
      <c r="X90" s="24">
        <f ca="1">IF(VLOOKUP($C90,工时汇总!$B$2:$AH$2673,22,0)&gt;15,15,IF(VLOOKUP($C90,工时汇总!$B$2:$AH$2673,22,0)&gt;10,10,IF(VLOOKUP($C90,工时汇总!$B$2:$AH$2673,22,0)&gt;=8,5,IF(VLOOKUP($C90,工时汇总!$B$2:$AH$2673,22,0)&lt;8,0))))</f>
        <v>0</v>
      </c>
      <c r="Y90" s="24">
        <f ca="1">IF(VLOOKUP($C90,工时汇总!$B$2:$AH$2673,23,0)&gt;15,15,IF(VLOOKUP($C90,工时汇总!$B$2:$AH$2673,23,0)&gt;10,10,IF(VLOOKUP($C90,工时汇总!$B$2:$AH$2673,23,0)&gt;=8,5,IF(VLOOKUP($C90,工时汇总!$B$2:$AH$2673,23,0)&lt;8,0))))</f>
        <v>10</v>
      </c>
      <c r="Z90" s="24">
        <f ca="1">IF(VLOOKUP($C90,工时汇总!$B$2:$AH$2673,24,0)&gt;15,15,IF(VLOOKUP($C90,工时汇总!$B$2:$AH$2673,24,0)&gt;10,10,IF(VLOOKUP($C90,工时汇总!$B$2:$AH$2673,24,0)&gt;=8,5,IF(VLOOKUP($C90,工时汇总!$B$2:$AH$2673,24,0)&lt;8,0))))</f>
        <v>10</v>
      </c>
      <c r="AA90" s="24">
        <f ca="1">IF(VLOOKUP($C90,工时汇总!$B$2:$AH$2673,25,0)&gt;15,15,IF(VLOOKUP($C90,工时汇总!$B$2:$AH$2673,25,0)&gt;10,10,IF(VLOOKUP($C90,工时汇总!$B$2:$AH$2673,25,0)&gt;=8,5,IF(VLOOKUP($C90,工时汇总!$B$2:$AH$2673,25,0)&lt;8,0))))</f>
        <v>10</v>
      </c>
      <c r="AB90" s="24">
        <f ca="1">IF(VLOOKUP($C90,工时汇总!$B$2:$AH$2673,26,0)&gt;15,15,IF(VLOOKUP($C90,工时汇总!$B$2:$AH$2673,26,0)&gt;10,10,IF(VLOOKUP($C90,工时汇总!$B$2:$AH$2673,26,0)&gt;=8,5,IF(VLOOKUP($C90,工时汇总!$B$2:$AH$2673,26,0)&lt;8,0))))</f>
        <v>10</v>
      </c>
      <c r="AC90" s="24">
        <f ca="1">IF(VLOOKUP($C90,工时汇总!$B$2:$AH$2673,27,0)&gt;15,15,IF(VLOOKUP($C90,工时汇总!$B$2:$AH$2673,27,0)&gt;10,10,IF(VLOOKUP($C90,工时汇总!$B$2:$AH$2673,27,0)&gt;=8,5,IF(VLOOKUP($C90,工时汇总!$B$2:$AH$2673,27,0)&lt;8,0))))</f>
        <v>10</v>
      </c>
      <c r="AD90" s="24">
        <f ca="1">IF(VLOOKUP($C90,工时汇总!$B$2:$AH$2673,28,0)&gt;15,15,IF(VLOOKUP($C90,工时汇总!$B$2:$AH$2673,28,0)&gt;10,10,IF(VLOOKUP($C90,工时汇总!$B$2:$AH$2673,28,0)&gt;=8,5,IF(VLOOKUP($C90,工时汇总!$B$2:$AH$2673,28,0)&lt;8,0))))</f>
        <v>10</v>
      </c>
      <c r="AE90" s="24">
        <f ca="1">IF(VLOOKUP($C90,工时汇总!$B$2:$AH$2673,29,0)&gt;15,15,IF(VLOOKUP($C90,工时汇总!$B$2:$AH$2673,29,0)&gt;10,10,IF(VLOOKUP($C90,工时汇总!$B$2:$AH$2673,29,0)&gt;=8,5,IF(VLOOKUP($C90,工时汇总!$B$2:$AH$2673,29,0)&lt;8,0))))</f>
        <v>10</v>
      </c>
      <c r="AF90" s="24">
        <f ca="1">IF(VLOOKUP($C90,工时汇总!$B$2:$AH$2673,30,0)&gt;15,15,IF(VLOOKUP($C90,工时汇总!$B$2:$AH$2673,30,0)&gt;10,10,IF(VLOOKUP($C90,工时汇总!$B$2:$AH$2673,30,0)&gt;=8,5,IF(VLOOKUP($C90,工时汇总!$B$2:$AH$2673,30,0)&lt;8,0))))</f>
        <v>10</v>
      </c>
      <c r="AG90" s="24">
        <f ca="1">IF(VLOOKUP($C90,工时汇总!$B$2:$AH$2673,31,0)&gt;15,15,IF(VLOOKUP($C90,工时汇总!$B$2:$AH$2673,31,0)&gt;10,10,IF(VLOOKUP($C90,工时汇总!$B$2:$AH$2673,31,0)&gt;=8,5,IF(VLOOKUP($C90,工时汇总!$B$2:$AH$2673,31,0)&lt;8,0))))</f>
        <v>10</v>
      </c>
      <c r="AH90" s="24">
        <f ca="1">IF(VLOOKUP($C90,工时汇总!$B$2:$AH$2673,32,0)&gt;15,15,IF(VLOOKUP($C90,工时汇总!$B$2:$AH$2673,32,0)&gt;10,10,IF(VLOOKUP($C90,工时汇总!$B$2:$AH$2673,32,0)&gt;=8,5,IF(VLOOKUP($C90,工时汇总!$B$2:$AH$2673,32,0)&lt;8,0))))</f>
        <v>10</v>
      </c>
      <c r="AI90" s="24">
        <f ca="1">IF(VLOOKUP($C90,工时汇总!$B$2:$AH$2673,33,0)&gt;15,15,IF(VLOOKUP($C90,工时汇总!$B$2:$AH$2673,33,0)&gt;10,10,IF(VLOOKUP($C90,工时汇总!$B$2:$AH$2673,33,0)&gt;=8,5,IF(VLOOKUP($C90,工时汇总!$B$2:$AH$2673,33,0)&lt;8,0))))</f>
        <v>10</v>
      </c>
    </row>
    <row r="91" spans="1:35" ht="19.5" customHeight="1" x14ac:dyDescent="0.25">
      <c r="A91" s="21" t="s">
        <v>304</v>
      </c>
      <c r="B91" s="127" t="s">
        <v>677</v>
      </c>
      <c r="C91" s="53" t="s">
        <v>676</v>
      </c>
      <c r="D91" s="23">
        <f t="shared" ref="D91" ca="1" si="19">SUM(E91:AI91)</f>
        <v>140</v>
      </c>
      <c r="E91" s="24">
        <f ca="1">IF(VLOOKUP($C91,工时汇总!$B$2:$AH$2673,3,0)&gt;15,15,IF(VLOOKUP($C91,工时汇总!$B$2:$AH$2673,3,0)&gt;10,10,IF(VLOOKUP($C91,工时汇总!$B$2:$AH$2673,3,0)&gt;=8,5,IF(VLOOKUP($C91,工时汇总!$B$2:$AH$2673,3,0)&lt;8,0))))</f>
        <v>0</v>
      </c>
      <c r="F91" s="24">
        <f ca="1">IF(VLOOKUP($C91,工时汇总!$B$2:$AH$2673,4,0)&gt;15,15,IF(VLOOKUP($C91,工时汇总!$B$2:$AH$2673,4,0)&gt;10,10,IF(VLOOKUP($C91,工时汇总!$B$2:$AH$2673,4,0)&gt;=8,5,IF(VLOOKUP($C91,工时汇总!$B$2:$AH$2673,4,0)&lt;8,0))))</f>
        <v>5</v>
      </c>
      <c r="G91" s="24">
        <f ca="1">IF(VLOOKUP($C91,工时汇总!$B$2:$AH$2673,5,0)&gt;15,15,IF(VLOOKUP($C91,工时汇总!$B$2:$AH$2673,5,0)&gt;10,10,IF(VLOOKUP($C91,工时汇总!$B$2:$AH$2673,5,0)&gt;=8,5,IF(VLOOKUP($C91,工时汇总!$B$2:$AH$2673,5,0)&lt;8,0))))</f>
        <v>10</v>
      </c>
      <c r="H91" s="24">
        <f ca="1">IF(VLOOKUP($C91,工时汇总!$B$2:$AH$2673,6,0)&gt;15,15,IF(VLOOKUP($C91,工时汇总!$B$2:$AH$2673,6,0)&gt;10,10,IF(VLOOKUP($C91,工时汇总!$B$2:$AH$2673,6,0)&gt;=8,5,IF(VLOOKUP($C91,工时汇总!$B$2:$AH$2673,6,0)&lt;8,0))))</f>
        <v>10</v>
      </c>
      <c r="I91" s="24">
        <f ca="1">IF(VLOOKUP($C91,工时汇总!$B$2:$AH$2673,7,0)&gt;15,15,IF(VLOOKUP($C91,工时汇总!$B$2:$AH$2673,7,0)&gt;10,10,IF(VLOOKUP($C91,工时汇总!$B$2:$AH$2673,7,0)&gt;=8,5,IF(VLOOKUP($C91,工时汇总!$B$2:$AH$2673,7,0)&lt;8,0))))</f>
        <v>5</v>
      </c>
      <c r="J91" s="24">
        <f ca="1">IF(VLOOKUP($C91,工时汇总!$B$2:$AH$2673,8,0)&gt;15,15,IF(VLOOKUP($C91,工时汇总!$B$2:$AH$2673,8,0)&gt;10,10,IF(VLOOKUP($C91,工时汇总!$B$2:$AH$2673,8,0)&gt;=8,5,IF(VLOOKUP($C91,工时汇总!$B$2:$AH$2673,8,0)&lt;8,0))))</f>
        <v>10</v>
      </c>
      <c r="K91" s="24">
        <f ca="1">IF(VLOOKUP($C91,工时汇总!$B$2:$AH$2673,9,0)&gt;15,15,IF(VLOOKUP($C91,工时汇总!$B$2:$AH$2673,9,0)&gt;10,10,IF(VLOOKUP($C91,工时汇总!$B$2:$AH$2673,9,0)&gt;=8,5,IF(VLOOKUP($C91,工时汇总!$B$2:$AH$2673,9,0)&lt;8,0))))</f>
        <v>5</v>
      </c>
      <c r="L91" s="24">
        <f ca="1">IF(VLOOKUP($C91,工时汇总!$B$2:$AH$2673,10,0)&gt;15,15,IF(VLOOKUP($C91,工时汇总!$B$2:$AH$2673,10,0)&gt;10,10,IF(VLOOKUP($C91,工时汇总!$B$2:$AH$2673,10,0)&gt;=8,5,IF(VLOOKUP($C91,工时汇总!$B$2:$AH$2673,10,0)&lt;8,0))))</f>
        <v>5</v>
      </c>
      <c r="M91" s="24">
        <f ca="1">IF(VLOOKUP($C91,工时汇总!$B$2:$AH$2673,11,0)&gt;15,15,IF(VLOOKUP($C91,工时汇总!$B$2:$AH$2673,11,0)&gt;10,10,IF(VLOOKUP($C91,工时汇总!$B$2:$AH$2673,11,0)&gt;=8,5,IF(VLOOKUP($C91,工时汇总!$B$2:$AH$2673,11,0)&lt;8,0))))</f>
        <v>5</v>
      </c>
      <c r="N91" s="24">
        <f ca="1">IF(VLOOKUP($C91,工时汇总!$B$2:$AH$2673,12,0)&gt;15,15,IF(VLOOKUP($C91,工时汇总!$B$2:$AH$2673,12,0)&gt;10,10,IF(VLOOKUP($C91,工时汇总!$B$2:$AH$2673,12,0)&gt;=8,5,IF(VLOOKUP($C91,工时汇总!$B$2:$AH$2673,12,0)&lt;8,0))))</f>
        <v>10</v>
      </c>
      <c r="O91" s="24">
        <f ca="1">IF(VLOOKUP($C91,工时汇总!$B$2:$AH$2673,13,0)&gt;15,15,IF(VLOOKUP($C91,工时汇总!$B$2:$AH$2673,13,0)&gt;10,10,IF(VLOOKUP($C91,工时汇总!$B$2:$AH$2673,13,0)&gt;=8,5,IF(VLOOKUP($C91,工时汇总!$B$2:$AH$2673,13,0)&lt;8,0))))</f>
        <v>5</v>
      </c>
      <c r="P91" s="24">
        <f ca="1">IF(VLOOKUP($C91,工时汇总!$B$2:$AH$2673,14,0)&gt;15,15,IF(VLOOKUP($C91,工时汇总!$B$2:$AH$2673,14,0)&gt;10,10,IF(VLOOKUP($C91,工时汇总!$B$2:$AH$2673,14,0)&gt;=8,5,IF(VLOOKUP($C91,工时汇总!$B$2:$AH$2673,14,0)&lt;8,0))))</f>
        <v>5</v>
      </c>
      <c r="Q91" s="24">
        <f ca="1">IF(VLOOKUP($C91,工时汇总!$B$2:$AH$2673,15,0)&gt;15,15,IF(VLOOKUP($C91,工时汇总!$B$2:$AH$2673,15,0)&gt;10,10,IF(VLOOKUP($C91,工时汇总!$B$2:$AH$2673,15,0)&gt;=8,5,IF(VLOOKUP($C91,工时汇总!$B$2:$AH$2673,15,0)&lt;8,0))))</f>
        <v>5</v>
      </c>
      <c r="R91" s="24">
        <f ca="1">IF(VLOOKUP($C91,工时汇总!$B$2:$AH$2673,16,0)&gt;15,15,IF(VLOOKUP($C91,工时汇总!$B$2:$AH$2673,16,0)&gt;10,10,IF(VLOOKUP($C91,工时汇总!$B$2:$AH$2673,16,0)&gt;=8,5,IF(VLOOKUP($C91,工时汇总!$B$2:$AH$2673,16,0)&lt;8,0))))</f>
        <v>0</v>
      </c>
      <c r="S91" s="24">
        <f ca="1">IF(VLOOKUP($C91,工时汇总!$B$2:$AH$2673,17,0)&gt;15,15,IF(VLOOKUP($C91,工时汇总!$B$2:$AH$2673,17,0)&gt;10,10,IF(VLOOKUP($C91,工时汇总!$B$2:$AH$2673,17,0)&gt;=8,5,IF(VLOOKUP($C91,工时汇总!$B$2:$AH$2673,17,0)&lt;8,0))))</f>
        <v>0</v>
      </c>
      <c r="T91" s="24">
        <f ca="1">IF(VLOOKUP($C91,工时汇总!$B$2:$AH$2673,18,0)&gt;15,15,IF(VLOOKUP($C91,工时汇总!$B$2:$AH$2673,18,0)&gt;10,10,IF(VLOOKUP($C91,工时汇总!$B$2:$AH$2673,18,0)&gt;=8,5,IF(VLOOKUP($C91,工时汇总!$B$2:$AH$2673,18,0)&lt;8,0))))</f>
        <v>0</v>
      </c>
      <c r="U91" s="24">
        <f ca="1">IF(VLOOKUP($C91,工时汇总!$B$2:$AH$2673,19,0)&gt;15,15,IF(VLOOKUP($C91,工时汇总!$B$2:$AH$2673,19,0)&gt;10,10,IF(VLOOKUP($C91,工时汇总!$B$2:$AH$2673,19,0)&gt;=8,5,IF(VLOOKUP($C91,工时汇总!$B$2:$AH$2673,19,0)&lt;8,0))))</f>
        <v>0</v>
      </c>
      <c r="V91" s="24">
        <f ca="1">IF(VLOOKUP($C91,工时汇总!$B$2:$AH$2673,20,0)&gt;15,15,IF(VLOOKUP($C91,工时汇总!$B$2:$AH$2673,20,0)&gt;10,10,IF(VLOOKUP($C91,工时汇总!$B$2:$AH$2673,20,0)&gt;=8,5,IF(VLOOKUP($C91,工时汇总!$B$2:$AH$2673,20,0)&lt;8,0))))</f>
        <v>5</v>
      </c>
      <c r="W91" s="24">
        <f ca="1">IF(VLOOKUP($C91,工时汇总!$B$2:$AH$2673,21,0)&gt;15,15,IF(VLOOKUP($C91,工时汇总!$B$2:$AH$2673,21,0)&gt;10,10,IF(VLOOKUP($C91,工时汇总!$B$2:$AH$2673,21,0)&gt;=8,5,IF(VLOOKUP($C91,工时汇总!$B$2:$AH$2673,21,0)&lt;8,0))))</f>
        <v>5</v>
      </c>
      <c r="X91" s="24">
        <f ca="1">IF(VLOOKUP($C91,工时汇总!$B$2:$AH$2673,22,0)&gt;15,15,IF(VLOOKUP($C91,工时汇总!$B$2:$AH$2673,22,0)&gt;10,10,IF(VLOOKUP($C91,工时汇总!$B$2:$AH$2673,22,0)&gt;=8,5,IF(VLOOKUP($C91,工时汇总!$B$2:$AH$2673,22,0)&lt;8,0))))</f>
        <v>10</v>
      </c>
      <c r="Y91" s="24">
        <f ca="1">IF(VLOOKUP($C91,工时汇总!$B$2:$AH$2673,23,0)&gt;15,15,IF(VLOOKUP($C91,工时汇总!$B$2:$AH$2673,23,0)&gt;10,10,IF(VLOOKUP($C91,工时汇总!$B$2:$AH$2673,23,0)&gt;=8,5,IF(VLOOKUP($C91,工时汇总!$B$2:$AH$2673,23,0)&lt;8,0))))</f>
        <v>10</v>
      </c>
      <c r="Z91" s="24">
        <f ca="1">IF(VLOOKUP($C91,工时汇总!$B$2:$AH$2673,24,0)&gt;15,15,IF(VLOOKUP($C91,工时汇总!$B$2:$AH$2673,24,0)&gt;10,10,IF(VLOOKUP($C91,工时汇总!$B$2:$AH$2673,24,0)&gt;=8,5,IF(VLOOKUP($C91,工时汇总!$B$2:$AH$2673,24,0)&lt;8,0))))</f>
        <v>0</v>
      </c>
      <c r="AA91" s="24">
        <f ca="1">IF(VLOOKUP($C91,工时汇总!$B$2:$AH$2673,25,0)&gt;15,15,IF(VLOOKUP($C91,工时汇总!$B$2:$AH$2673,25,0)&gt;10,10,IF(VLOOKUP($C91,工时汇总!$B$2:$AH$2673,25,0)&gt;=8,5,IF(VLOOKUP($C91,工时汇总!$B$2:$AH$2673,25,0)&lt;8,0))))</f>
        <v>5</v>
      </c>
      <c r="AB91" s="24">
        <f ca="1">IF(VLOOKUP($C91,工时汇总!$B$2:$AH$2673,26,0)&gt;15,15,IF(VLOOKUP($C91,工时汇总!$B$2:$AH$2673,26,0)&gt;10,10,IF(VLOOKUP($C91,工时汇总!$B$2:$AH$2673,26,0)&gt;=8,5,IF(VLOOKUP($C91,工时汇总!$B$2:$AH$2673,26,0)&lt;8,0))))</f>
        <v>5</v>
      </c>
      <c r="AC91" s="24">
        <f ca="1">IF(VLOOKUP($C91,工时汇总!$B$2:$AH$2673,27,0)&gt;15,15,IF(VLOOKUP($C91,工时汇总!$B$2:$AH$2673,27,0)&gt;10,10,IF(VLOOKUP($C91,工时汇总!$B$2:$AH$2673,27,0)&gt;=8,5,IF(VLOOKUP($C91,工时汇总!$B$2:$AH$2673,27,0)&lt;8,0))))</f>
        <v>5</v>
      </c>
      <c r="AD91" s="24">
        <f ca="1">IF(VLOOKUP($C91,工时汇总!$B$2:$AH$2673,28,0)&gt;15,15,IF(VLOOKUP($C91,工时汇总!$B$2:$AH$2673,28,0)&gt;10,10,IF(VLOOKUP($C91,工时汇总!$B$2:$AH$2673,28,0)&gt;=8,5,IF(VLOOKUP($C91,工时汇总!$B$2:$AH$2673,28,0)&lt;8,0))))</f>
        <v>5</v>
      </c>
      <c r="AE91" s="24">
        <f ca="1">IF(VLOOKUP($C91,工时汇总!$B$2:$AH$2673,29,0)&gt;15,15,IF(VLOOKUP($C91,工时汇总!$B$2:$AH$2673,29,0)&gt;10,10,IF(VLOOKUP($C91,工时汇总!$B$2:$AH$2673,29,0)&gt;=8,5,IF(VLOOKUP($C91,工时汇总!$B$2:$AH$2673,29,0)&lt;8,0))))</f>
        <v>5</v>
      </c>
      <c r="AF91" s="24">
        <f ca="1">IF(VLOOKUP($C91,工时汇总!$B$2:$AH$2673,30,0)&gt;15,15,IF(VLOOKUP($C91,工时汇总!$B$2:$AH$2673,30,0)&gt;10,10,IF(VLOOKUP($C91,工时汇总!$B$2:$AH$2673,30,0)&gt;=8,5,IF(VLOOKUP($C91,工时汇总!$B$2:$AH$2673,30,0)&lt;8,0))))</f>
        <v>5</v>
      </c>
      <c r="AG91" s="24">
        <f ca="1">IF(VLOOKUP($C91,工时汇总!$B$2:$AH$2673,31,0)&gt;15,15,IF(VLOOKUP($C91,工时汇总!$B$2:$AH$2673,31,0)&gt;10,10,IF(VLOOKUP($C91,工时汇总!$B$2:$AH$2673,31,0)&gt;=8,5,IF(VLOOKUP($C91,工时汇总!$B$2:$AH$2673,31,0)&lt;8,0))))</f>
        <v>0</v>
      </c>
      <c r="AH91" s="24">
        <f ca="1">IF(VLOOKUP($C91,工时汇总!$B$2:$AH$2673,32,0)&gt;15,15,IF(VLOOKUP($C91,工时汇总!$B$2:$AH$2673,32,0)&gt;10,10,IF(VLOOKUP($C91,工时汇总!$B$2:$AH$2673,32,0)&gt;=8,5,IF(VLOOKUP($C91,工时汇总!$B$2:$AH$2673,32,0)&lt;8,0))))</f>
        <v>0</v>
      </c>
      <c r="AI91" s="24">
        <f ca="1">IF(VLOOKUP($C91,工时汇总!$B$2:$AH$2673,33,0)&gt;15,15,IF(VLOOKUP($C91,工时汇总!$B$2:$AH$2673,33,0)&gt;10,10,IF(VLOOKUP($C91,工时汇总!$B$2:$AH$2673,33,0)&gt;=8,5,IF(VLOOKUP($C91,工时汇总!$B$2:$AH$2673,33,0)&lt;8,0))))</f>
        <v>0</v>
      </c>
    </row>
    <row r="92" spans="1:35" ht="19.5" customHeight="1" x14ac:dyDescent="0.25">
      <c r="A92" s="21" t="s">
        <v>304</v>
      </c>
      <c r="B92" s="127" t="s">
        <v>707</v>
      </c>
      <c r="C92" s="53" t="s">
        <v>493</v>
      </c>
      <c r="D92" s="23">
        <f ca="1">SUM(E92:AI92)</f>
        <v>285</v>
      </c>
      <c r="E92" s="24">
        <f ca="1">IF(VLOOKUP($C92,工时汇总!$B$2:$AH$2673,3,0)&gt;15,15,IF(VLOOKUP($C92,工时汇总!$B$2:$AH$2673,3,0)&gt;10,10,IF(VLOOKUP($C92,工时汇总!$B$2:$AH$2673,3,0)&gt;=8,5,IF(VLOOKUP($C92,工时汇总!$B$2:$AH$2673,3,0)&lt;8,0))))</f>
        <v>0</v>
      </c>
      <c r="F92" s="24">
        <f ca="1">IF(VLOOKUP($C92,工时汇总!$B$2:$AH$2673,4,0)&gt;15,15,IF(VLOOKUP($C92,工时汇总!$B$2:$AH$2673,4,0)&gt;10,10,IF(VLOOKUP($C92,工时汇总!$B$2:$AH$2673,4,0)&gt;=8,5,IF(VLOOKUP($C92,工时汇总!$B$2:$AH$2673,4,0)&lt;8,0))))</f>
        <v>5</v>
      </c>
      <c r="G92" s="24">
        <f ca="1">IF(VLOOKUP($C92,工时汇总!$B$2:$AH$2673,5,0)&gt;15,15,IF(VLOOKUP($C92,工时汇总!$B$2:$AH$2673,5,0)&gt;10,10,IF(VLOOKUP($C92,工时汇总!$B$2:$AH$2673,5,0)&gt;=8,5,IF(VLOOKUP($C92,工时汇总!$B$2:$AH$2673,5,0)&lt;8,0))))</f>
        <v>10</v>
      </c>
      <c r="H92" s="24">
        <f ca="1">IF(VLOOKUP($C92,工时汇总!$B$2:$AH$2673,6,0)&gt;15,15,IF(VLOOKUP($C92,工时汇总!$B$2:$AH$2673,6,0)&gt;10,10,IF(VLOOKUP($C92,工时汇总!$B$2:$AH$2673,6,0)&gt;=8,5,IF(VLOOKUP($C92,工时汇总!$B$2:$AH$2673,6,0)&lt;8,0))))</f>
        <v>10</v>
      </c>
      <c r="I92" s="24">
        <f ca="1">IF(VLOOKUP($C92,工时汇总!$B$2:$AH$2673,7,0)&gt;15,15,IF(VLOOKUP($C92,工时汇总!$B$2:$AH$2673,7,0)&gt;10,10,IF(VLOOKUP($C92,工时汇总!$B$2:$AH$2673,7,0)&gt;=8,5,IF(VLOOKUP($C92,工时汇总!$B$2:$AH$2673,7,0)&lt;8,0))))</f>
        <v>10</v>
      </c>
      <c r="J92" s="24">
        <f ca="1">IF(VLOOKUP($C92,工时汇总!$B$2:$AH$2673,8,0)&gt;15,15,IF(VLOOKUP($C92,工时汇总!$B$2:$AH$2673,8,0)&gt;10,10,IF(VLOOKUP($C92,工时汇总!$B$2:$AH$2673,8,0)&gt;=8,5,IF(VLOOKUP($C92,工时汇总!$B$2:$AH$2673,8,0)&lt;8,0))))</f>
        <v>10</v>
      </c>
      <c r="K92" s="24">
        <f ca="1">IF(VLOOKUP($C92,工时汇总!$B$2:$AH$2673,9,0)&gt;15,15,IF(VLOOKUP($C92,工时汇总!$B$2:$AH$2673,9,0)&gt;10,10,IF(VLOOKUP($C92,工时汇总!$B$2:$AH$2673,9,0)&gt;=8,5,IF(VLOOKUP($C92,工时汇总!$B$2:$AH$2673,9,0)&lt;8,0))))</f>
        <v>5</v>
      </c>
      <c r="L92" s="24">
        <f ca="1">IF(VLOOKUP($C92,工时汇总!$B$2:$AH$2673,10,0)&gt;15,15,IF(VLOOKUP($C92,工时汇总!$B$2:$AH$2673,10,0)&gt;10,10,IF(VLOOKUP($C92,工时汇总!$B$2:$AH$2673,10,0)&gt;=8,5,IF(VLOOKUP($C92,工时汇总!$B$2:$AH$2673,10,0)&lt;8,0))))</f>
        <v>10</v>
      </c>
      <c r="M92" s="24">
        <f ca="1">IF(VLOOKUP($C92,工时汇总!$B$2:$AH$2673,11,0)&gt;15,15,IF(VLOOKUP($C92,工时汇总!$B$2:$AH$2673,11,0)&gt;10,10,IF(VLOOKUP($C92,工时汇总!$B$2:$AH$2673,11,0)&gt;=8,5,IF(VLOOKUP($C92,工时汇总!$B$2:$AH$2673,11,0)&lt;8,0))))</f>
        <v>10</v>
      </c>
      <c r="N92" s="24">
        <f ca="1">IF(VLOOKUP($C92,工时汇总!$B$2:$AH$2673,12,0)&gt;15,15,IF(VLOOKUP($C92,工时汇总!$B$2:$AH$2673,12,0)&gt;10,10,IF(VLOOKUP($C92,工时汇总!$B$2:$AH$2673,12,0)&gt;=8,5,IF(VLOOKUP($C92,工时汇总!$B$2:$AH$2673,12,0)&lt;8,0))))</f>
        <v>10</v>
      </c>
      <c r="O92" s="24">
        <f ca="1">IF(VLOOKUP($C92,工时汇总!$B$2:$AH$2673,13,0)&gt;15,15,IF(VLOOKUP($C92,工时汇总!$B$2:$AH$2673,13,0)&gt;10,10,IF(VLOOKUP($C92,工时汇总!$B$2:$AH$2673,13,0)&gt;=8,5,IF(VLOOKUP($C92,工时汇总!$B$2:$AH$2673,13,0)&lt;8,0))))</f>
        <v>10</v>
      </c>
      <c r="P92" s="24">
        <f ca="1">IF(VLOOKUP($C92,工时汇总!$B$2:$AH$2673,14,0)&gt;15,15,IF(VLOOKUP($C92,工时汇总!$B$2:$AH$2673,14,0)&gt;10,10,IF(VLOOKUP($C92,工时汇总!$B$2:$AH$2673,14,0)&gt;=8,5,IF(VLOOKUP($C92,工时汇总!$B$2:$AH$2673,14,0)&lt;8,0))))</f>
        <v>10</v>
      </c>
      <c r="Q92" s="24">
        <f ca="1">IF(VLOOKUP($C92,工时汇总!$B$2:$AH$2673,15,0)&gt;15,15,IF(VLOOKUP($C92,工时汇总!$B$2:$AH$2673,15,0)&gt;10,10,IF(VLOOKUP($C92,工时汇总!$B$2:$AH$2673,15,0)&gt;=8,5,IF(VLOOKUP($C92,工时汇总!$B$2:$AH$2673,15,0)&lt;8,0))))</f>
        <v>10</v>
      </c>
      <c r="R92" s="24">
        <f ca="1">IF(VLOOKUP($C92,工时汇总!$B$2:$AH$2673,16,0)&gt;15,15,IF(VLOOKUP($C92,工时汇总!$B$2:$AH$2673,16,0)&gt;10,10,IF(VLOOKUP($C92,工时汇总!$B$2:$AH$2673,16,0)&gt;=8,5,IF(VLOOKUP($C92,工时汇总!$B$2:$AH$2673,16,0)&lt;8,0))))</f>
        <v>5</v>
      </c>
      <c r="S92" s="24">
        <f ca="1">IF(VLOOKUP($C92,工时汇总!$B$2:$AH$2673,17,0)&gt;15,15,IF(VLOOKUP($C92,工时汇总!$B$2:$AH$2673,17,0)&gt;10,10,IF(VLOOKUP($C92,工时汇总!$B$2:$AH$2673,17,0)&gt;=8,5,IF(VLOOKUP($C92,工时汇总!$B$2:$AH$2673,17,0)&lt;8,0))))</f>
        <v>10</v>
      </c>
      <c r="T92" s="24">
        <f ca="1">IF(VLOOKUP($C92,工时汇总!$B$2:$AH$2673,18,0)&gt;15,15,IF(VLOOKUP($C92,工时汇总!$B$2:$AH$2673,18,0)&gt;10,10,IF(VLOOKUP($C92,工时汇总!$B$2:$AH$2673,18,0)&gt;=8,5,IF(VLOOKUP($C92,工时汇总!$B$2:$AH$2673,18,0)&lt;8,0))))</f>
        <v>10</v>
      </c>
      <c r="U92" s="24">
        <f ca="1">IF(VLOOKUP($C92,工时汇总!$B$2:$AH$2673,19,0)&gt;15,15,IF(VLOOKUP($C92,工时汇总!$B$2:$AH$2673,19,0)&gt;10,10,IF(VLOOKUP($C92,工时汇总!$B$2:$AH$2673,19,0)&gt;=8,5,IF(VLOOKUP($C92,工时汇总!$B$2:$AH$2673,19,0)&lt;8,0))))</f>
        <v>10</v>
      </c>
      <c r="V92" s="24">
        <f ca="1">IF(VLOOKUP($C92,工时汇总!$B$2:$AH$2673,20,0)&gt;15,15,IF(VLOOKUP($C92,工时汇总!$B$2:$AH$2673,20,0)&gt;10,10,IF(VLOOKUP($C92,工时汇总!$B$2:$AH$2673,20,0)&gt;=8,5,IF(VLOOKUP($C92,工时汇总!$B$2:$AH$2673,20,0)&lt;8,0))))</f>
        <v>10</v>
      </c>
      <c r="W92" s="24">
        <f ca="1">IF(VLOOKUP($C92,工时汇总!$B$2:$AH$2673,21,0)&gt;15,15,IF(VLOOKUP($C92,工时汇总!$B$2:$AH$2673,21,0)&gt;10,10,IF(VLOOKUP($C92,工时汇总!$B$2:$AH$2673,21,0)&gt;=8,5,IF(VLOOKUP($C92,工时汇总!$B$2:$AH$2673,21,0)&lt;8,0))))</f>
        <v>10</v>
      </c>
      <c r="X92" s="24">
        <f ca="1">IF(VLOOKUP($C92,工时汇总!$B$2:$AH$2673,22,0)&gt;15,15,IF(VLOOKUP($C92,工时汇总!$B$2:$AH$2673,22,0)&gt;10,10,IF(VLOOKUP($C92,工时汇总!$B$2:$AH$2673,22,0)&gt;=8,5,IF(VLOOKUP($C92,工时汇总!$B$2:$AH$2673,22,0)&lt;8,0))))</f>
        <v>10</v>
      </c>
      <c r="Y92" s="24">
        <f ca="1">IF(VLOOKUP($C92,工时汇总!$B$2:$AH$2673,23,0)&gt;15,15,IF(VLOOKUP($C92,工时汇总!$B$2:$AH$2673,23,0)&gt;10,10,IF(VLOOKUP($C92,工时汇总!$B$2:$AH$2673,23,0)&gt;=8,5,IF(VLOOKUP($C92,工时汇总!$B$2:$AH$2673,23,0)&lt;8,0))))</f>
        <v>10</v>
      </c>
      <c r="Z92" s="24">
        <f ca="1">IF(VLOOKUP($C92,工时汇总!$B$2:$AH$2673,24,0)&gt;15,15,IF(VLOOKUP($C92,工时汇总!$B$2:$AH$2673,24,0)&gt;10,10,IF(VLOOKUP($C92,工时汇总!$B$2:$AH$2673,24,0)&gt;=8,5,IF(VLOOKUP($C92,工时汇总!$B$2:$AH$2673,24,0)&lt;8,0))))</f>
        <v>10</v>
      </c>
      <c r="AA92" s="24">
        <f ca="1">IF(VLOOKUP($C92,工时汇总!$B$2:$AH$2673,25,0)&gt;15,15,IF(VLOOKUP($C92,工时汇总!$B$2:$AH$2673,25,0)&gt;10,10,IF(VLOOKUP($C92,工时汇总!$B$2:$AH$2673,25,0)&gt;=8,5,IF(VLOOKUP($C92,工时汇总!$B$2:$AH$2673,25,0)&lt;8,0))))</f>
        <v>10</v>
      </c>
      <c r="AB92" s="24">
        <f ca="1">IF(VLOOKUP($C92,工时汇总!$B$2:$AH$2673,26,0)&gt;15,15,IF(VLOOKUP($C92,工时汇总!$B$2:$AH$2673,26,0)&gt;10,10,IF(VLOOKUP($C92,工时汇总!$B$2:$AH$2673,26,0)&gt;=8,5,IF(VLOOKUP($C92,工时汇总!$B$2:$AH$2673,26,0)&lt;8,0))))</f>
        <v>10</v>
      </c>
      <c r="AC92" s="24">
        <f ca="1">IF(VLOOKUP($C92,工时汇总!$B$2:$AH$2673,27,0)&gt;15,15,IF(VLOOKUP($C92,工时汇总!$B$2:$AH$2673,27,0)&gt;10,10,IF(VLOOKUP($C92,工时汇总!$B$2:$AH$2673,27,0)&gt;=8,5,IF(VLOOKUP($C92,工时汇总!$B$2:$AH$2673,27,0)&lt;8,0))))</f>
        <v>10</v>
      </c>
      <c r="AD92" s="24">
        <f ca="1">IF(VLOOKUP($C92,工时汇总!$B$2:$AH$2673,28,0)&gt;15,15,IF(VLOOKUP($C92,工时汇总!$B$2:$AH$2673,28,0)&gt;10,10,IF(VLOOKUP($C92,工时汇总!$B$2:$AH$2673,28,0)&gt;=8,5,IF(VLOOKUP($C92,工时汇总!$B$2:$AH$2673,28,0)&lt;8,0))))</f>
        <v>10</v>
      </c>
      <c r="AE92" s="24">
        <f ca="1">IF(VLOOKUP($C92,工时汇总!$B$2:$AH$2673,29,0)&gt;15,15,IF(VLOOKUP($C92,工时汇总!$B$2:$AH$2673,29,0)&gt;10,10,IF(VLOOKUP($C92,工时汇总!$B$2:$AH$2673,29,0)&gt;=8,5,IF(VLOOKUP($C92,工时汇总!$B$2:$AH$2673,29,0)&lt;8,0))))</f>
        <v>10</v>
      </c>
      <c r="AF92" s="24">
        <f ca="1">IF(VLOOKUP($C92,工时汇总!$B$2:$AH$2673,30,0)&gt;15,15,IF(VLOOKUP($C92,工时汇总!$B$2:$AH$2673,30,0)&gt;10,10,IF(VLOOKUP($C92,工时汇总!$B$2:$AH$2673,30,0)&gt;=8,5,IF(VLOOKUP($C92,工时汇总!$B$2:$AH$2673,30,0)&lt;8,0))))</f>
        <v>10</v>
      </c>
      <c r="AG92" s="24">
        <f ca="1">IF(VLOOKUP($C92,工时汇总!$B$2:$AH$2673,31,0)&gt;15,15,IF(VLOOKUP($C92,工时汇总!$B$2:$AH$2673,31,0)&gt;10,10,IF(VLOOKUP($C92,工时汇总!$B$2:$AH$2673,31,0)&gt;=8,5,IF(VLOOKUP($C92,工时汇总!$B$2:$AH$2673,31,0)&lt;8,0))))</f>
        <v>10</v>
      </c>
      <c r="AH92" s="24">
        <f ca="1">IF(VLOOKUP($C92,工时汇总!$B$2:$AH$2673,32,0)&gt;15,15,IF(VLOOKUP($C92,工时汇总!$B$2:$AH$2673,32,0)&gt;10,10,IF(VLOOKUP($C92,工时汇总!$B$2:$AH$2673,32,0)&gt;=8,5,IF(VLOOKUP($C92,工时汇总!$B$2:$AH$2673,32,0)&lt;8,0))))</f>
        <v>10</v>
      </c>
      <c r="AI92" s="24">
        <f ca="1">IF(VLOOKUP($C92,工时汇总!$B$2:$AH$2673,33,0)&gt;15,15,IF(VLOOKUP($C92,工时汇总!$B$2:$AH$2673,33,0)&gt;10,10,IF(VLOOKUP($C92,工时汇总!$B$2:$AH$2673,33,0)&gt;=8,5,IF(VLOOKUP($C92,工时汇总!$B$2:$AH$2673,33,0)&lt;8,0))))</f>
        <v>10</v>
      </c>
    </row>
    <row r="93" spans="1:35" ht="19.5" customHeight="1" x14ac:dyDescent="0.25">
      <c r="A93" s="21" t="s">
        <v>304</v>
      </c>
      <c r="B93" s="127" t="s">
        <v>302</v>
      </c>
      <c r="C93" s="53" t="s">
        <v>722</v>
      </c>
      <c r="D93" s="23">
        <f ca="1">SUM(E93:AI93)</f>
        <v>140</v>
      </c>
      <c r="E93" s="24">
        <f ca="1">IF(VLOOKUP($C93,工时汇总!$B$2:$AH$2673,3,0)&gt;15,15,IF(VLOOKUP($C93,工时汇总!$B$2:$AH$2673,3,0)&gt;10,10,IF(VLOOKUP($C93,工时汇总!$B$2:$AH$2673,3,0)&gt;=8,5,IF(VLOOKUP($C93,工时汇总!$B$2:$AH$2673,3,0)&lt;8,0))))</f>
        <v>0</v>
      </c>
      <c r="F93" s="24">
        <f ca="1">IF(VLOOKUP($C93,工时汇总!$B$2:$AH$2673,4,0)&gt;15,15,IF(VLOOKUP($C93,工时汇总!$B$2:$AH$2673,4,0)&gt;10,10,IF(VLOOKUP($C93,工时汇总!$B$2:$AH$2673,4,0)&gt;=8,5,IF(VLOOKUP($C93,工时汇总!$B$2:$AH$2673,4,0)&lt;8,0))))</f>
        <v>10</v>
      </c>
      <c r="G93" s="24">
        <f ca="1">IF(VLOOKUP($C93,工时汇总!$B$2:$AH$2673,5,0)&gt;15,15,IF(VLOOKUP($C93,工时汇总!$B$2:$AH$2673,5,0)&gt;10,10,IF(VLOOKUP($C93,工时汇总!$B$2:$AH$2673,5,0)&gt;=8,5,IF(VLOOKUP($C93,工时汇总!$B$2:$AH$2673,5,0)&lt;8,0))))</f>
        <v>10</v>
      </c>
      <c r="H93" s="24">
        <f ca="1">IF(VLOOKUP($C93,工时汇总!$B$2:$AH$2673,6,0)&gt;15,15,IF(VLOOKUP($C93,工时汇总!$B$2:$AH$2673,6,0)&gt;10,10,IF(VLOOKUP($C93,工时汇总!$B$2:$AH$2673,6,0)&gt;=8,5,IF(VLOOKUP($C93,工时汇总!$B$2:$AH$2673,6,0)&lt;8,0))))</f>
        <v>10</v>
      </c>
      <c r="I93" s="24">
        <f ca="1">IF(VLOOKUP($C93,工时汇总!$B$2:$AH$2673,7,0)&gt;15,15,IF(VLOOKUP($C93,工时汇总!$B$2:$AH$2673,7,0)&gt;10,10,IF(VLOOKUP($C93,工时汇总!$B$2:$AH$2673,7,0)&gt;=8,5,IF(VLOOKUP($C93,工时汇总!$B$2:$AH$2673,7,0)&lt;8,0))))</f>
        <v>10</v>
      </c>
      <c r="J93" s="24">
        <f ca="1">IF(VLOOKUP($C93,工时汇总!$B$2:$AH$2673,8,0)&gt;15,15,IF(VLOOKUP($C93,工时汇总!$B$2:$AH$2673,8,0)&gt;10,10,IF(VLOOKUP($C93,工时汇总!$B$2:$AH$2673,8,0)&gt;=8,5,IF(VLOOKUP($C93,工时汇总!$B$2:$AH$2673,8,0)&lt;8,0))))</f>
        <v>10</v>
      </c>
      <c r="K93" s="24">
        <f ca="1">IF(VLOOKUP($C93,工时汇总!$B$2:$AH$2673,9,0)&gt;15,15,IF(VLOOKUP($C93,工时汇总!$B$2:$AH$2673,9,0)&gt;10,10,IF(VLOOKUP($C93,工时汇总!$B$2:$AH$2673,9,0)&gt;=8,5,IF(VLOOKUP($C93,工时汇总!$B$2:$AH$2673,9,0)&lt;8,0))))</f>
        <v>10</v>
      </c>
      <c r="L93" s="24">
        <f ca="1">IF(VLOOKUP($C93,工时汇总!$B$2:$AH$2673,10,0)&gt;15,15,IF(VLOOKUP($C93,工时汇总!$B$2:$AH$2673,10,0)&gt;10,10,IF(VLOOKUP($C93,工时汇总!$B$2:$AH$2673,10,0)&gt;=8,5,IF(VLOOKUP($C93,工时汇总!$B$2:$AH$2673,10,0)&lt;8,0))))</f>
        <v>10</v>
      </c>
      <c r="M93" s="24">
        <f ca="1">IF(VLOOKUP($C93,工时汇总!$B$2:$AH$2673,11,0)&gt;15,15,IF(VLOOKUP($C93,工时汇总!$B$2:$AH$2673,11,0)&gt;10,10,IF(VLOOKUP($C93,工时汇总!$B$2:$AH$2673,11,0)&gt;=8,5,IF(VLOOKUP($C93,工时汇总!$B$2:$AH$2673,11,0)&lt;8,0))))</f>
        <v>10</v>
      </c>
      <c r="N93" s="24">
        <f ca="1">IF(VLOOKUP($C93,工时汇总!$B$2:$AH$2673,12,0)&gt;15,15,IF(VLOOKUP($C93,工时汇总!$B$2:$AH$2673,12,0)&gt;10,10,IF(VLOOKUP($C93,工时汇总!$B$2:$AH$2673,12,0)&gt;=8,5,IF(VLOOKUP($C93,工时汇总!$B$2:$AH$2673,12,0)&lt;8,0))))</f>
        <v>10</v>
      </c>
      <c r="O93" s="24">
        <f ca="1">IF(VLOOKUP($C93,工时汇总!$B$2:$AH$2673,13,0)&gt;15,15,IF(VLOOKUP($C93,工时汇总!$B$2:$AH$2673,13,0)&gt;10,10,IF(VLOOKUP($C93,工时汇总!$B$2:$AH$2673,13,0)&gt;=8,5,IF(VLOOKUP($C93,工时汇总!$B$2:$AH$2673,13,0)&lt;8,0))))</f>
        <v>10</v>
      </c>
      <c r="P93" s="24">
        <f ca="1">IF(VLOOKUP($C93,工时汇总!$B$2:$AH$2673,14,0)&gt;15,15,IF(VLOOKUP($C93,工时汇总!$B$2:$AH$2673,14,0)&gt;10,10,IF(VLOOKUP($C93,工时汇总!$B$2:$AH$2673,14,0)&gt;=8,5,IF(VLOOKUP($C93,工时汇总!$B$2:$AH$2673,14,0)&lt;8,0))))</f>
        <v>10</v>
      </c>
      <c r="Q93" s="24">
        <f ca="1">IF(VLOOKUP($C93,工时汇总!$B$2:$AH$2673,15,0)&gt;15,15,IF(VLOOKUP($C93,工时汇总!$B$2:$AH$2673,15,0)&gt;10,10,IF(VLOOKUP($C93,工时汇总!$B$2:$AH$2673,15,0)&gt;=8,5,IF(VLOOKUP($C93,工时汇总!$B$2:$AH$2673,15,0)&lt;8,0))))</f>
        <v>10</v>
      </c>
      <c r="R93" s="24">
        <f ca="1">IF(VLOOKUP($C93,工时汇总!$B$2:$AH$2673,16,0)&gt;15,15,IF(VLOOKUP($C93,工时汇总!$B$2:$AH$2673,16,0)&gt;10,10,IF(VLOOKUP($C93,工时汇总!$B$2:$AH$2673,16,0)&gt;=8,5,IF(VLOOKUP($C93,工时汇总!$B$2:$AH$2673,16,0)&lt;8,0))))</f>
        <v>5</v>
      </c>
      <c r="S93" s="24">
        <f ca="1">IF(VLOOKUP($C93,工时汇总!$B$2:$AH$2673,17,0)&gt;15,15,IF(VLOOKUP($C93,工时汇总!$B$2:$AH$2673,17,0)&gt;10,10,IF(VLOOKUP($C93,工时汇总!$B$2:$AH$2673,17,0)&gt;=8,5,IF(VLOOKUP($C93,工时汇总!$B$2:$AH$2673,17,0)&lt;8,0))))</f>
        <v>10</v>
      </c>
      <c r="T93" s="24">
        <f ca="1">IF(VLOOKUP($C93,工时汇总!$B$2:$AH$2673,18,0)&gt;15,15,IF(VLOOKUP($C93,工时汇总!$B$2:$AH$2673,18,0)&gt;10,10,IF(VLOOKUP($C93,工时汇总!$B$2:$AH$2673,18,0)&gt;=8,5,IF(VLOOKUP($C93,工时汇总!$B$2:$AH$2673,18,0)&lt;8,0))))</f>
        <v>5</v>
      </c>
      <c r="U93" s="24">
        <f ca="1">IF(VLOOKUP($C93,工时汇总!$B$2:$AH$2673,19,0)&gt;15,15,IF(VLOOKUP($C93,工时汇总!$B$2:$AH$2673,19,0)&gt;10,10,IF(VLOOKUP($C93,工时汇总!$B$2:$AH$2673,19,0)&gt;=8,5,IF(VLOOKUP($C93,工时汇总!$B$2:$AH$2673,19,0)&lt;8,0))))</f>
        <v>0</v>
      </c>
      <c r="V93" s="24">
        <f ca="1">IF(VLOOKUP($C93,工时汇总!$B$2:$AH$2673,20,0)&gt;15,15,IF(VLOOKUP($C93,工时汇总!$B$2:$AH$2673,20,0)&gt;10,10,IF(VLOOKUP($C93,工时汇总!$B$2:$AH$2673,20,0)&gt;=8,5,IF(VLOOKUP($C93,工时汇总!$B$2:$AH$2673,20,0)&lt;8,0))))</f>
        <v>0</v>
      </c>
      <c r="W93" s="24">
        <f ca="1">IF(VLOOKUP($C93,工时汇总!$B$2:$AH$2673,21,0)&gt;15,15,IF(VLOOKUP($C93,工时汇总!$B$2:$AH$2673,21,0)&gt;10,10,IF(VLOOKUP($C93,工时汇总!$B$2:$AH$2673,21,0)&gt;=8,5,IF(VLOOKUP($C93,工时汇总!$B$2:$AH$2673,21,0)&lt;8,0))))</f>
        <v>0</v>
      </c>
      <c r="X93" s="24">
        <f ca="1">IF(VLOOKUP($C93,工时汇总!$B$2:$AH$2673,22,0)&gt;15,15,IF(VLOOKUP($C93,工时汇总!$B$2:$AH$2673,22,0)&gt;10,10,IF(VLOOKUP($C93,工时汇总!$B$2:$AH$2673,22,0)&gt;=8,5,IF(VLOOKUP($C93,工时汇总!$B$2:$AH$2673,22,0)&lt;8,0))))</f>
        <v>0</v>
      </c>
      <c r="Y93" s="24">
        <f ca="1">IF(VLOOKUP($C93,工时汇总!$B$2:$AH$2673,23,0)&gt;15,15,IF(VLOOKUP($C93,工时汇总!$B$2:$AH$2673,23,0)&gt;10,10,IF(VLOOKUP($C93,工时汇总!$B$2:$AH$2673,23,0)&gt;=8,5,IF(VLOOKUP($C93,工时汇总!$B$2:$AH$2673,23,0)&lt;8,0))))</f>
        <v>0</v>
      </c>
      <c r="Z93" s="24">
        <f ca="1">IF(VLOOKUP($C93,工时汇总!$B$2:$AH$2673,24,0)&gt;15,15,IF(VLOOKUP($C93,工时汇总!$B$2:$AH$2673,24,0)&gt;10,10,IF(VLOOKUP($C93,工时汇总!$B$2:$AH$2673,24,0)&gt;=8,5,IF(VLOOKUP($C93,工时汇总!$B$2:$AH$2673,24,0)&lt;8,0))))</f>
        <v>0</v>
      </c>
      <c r="AA93" s="24">
        <f ca="1">IF(VLOOKUP($C93,工时汇总!$B$2:$AH$2673,25,0)&gt;15,15,IF(VLOOKUP($C93,工时汇总!$B$2:$AH$2673,25,0)&gt;10,10,IF(VLOOKUP($C93,工时汇总!$B$2:$AH$2673,25,0)&gt;=8,5,IF(VLOOKUP($C93,工时汇总!$B$2:$AH$2673,25,0)&lt;8,0))))</f>
        <v>0</v>
      </c>
      <c r="AB93" s="24">
        <f ca="1">IF(VLOOKUP($C93,工时汇总!$B$2:$AH$2673,26,0)&gt;15,15,IF(VLOOKUP($C93,工时汇总!$B$2:$AH$2673,26,0)&gt;10,10,IF(VLOOKUP($C93,工时汇总!$B$2:$AH$2673,26,0)&gt;=8,5,IF(VLOOKUP($C93,工时汇总!$B$2:$AH$2673,26,0)&lt;8,0))))</f>
        <v>0</v>
      </c>
      <c r="AC93" s="24">
        <f ca="1">IF(VLOOKUP($C93,工时汇总!$B$2:$AH$2673,27,0)&gt;15,15,IF(VLOOKUP($C93,工时汇总!$B$2:$AH$2673,27,0)&gt;10,10,IF(VLOOKUP($C93,工时汇总!$B$2:$AH$2673,27,0)&gt;=8,5,IF(VLOOKUP($C93,工时汇总!$B$2:$AH$2673,27,0)&lt;8,0))))</f>
        <v>0</v>
      </c>
      <c r="AD93" s="24">
        <f ca="1">IF(VLOOKUP($C93,工时汇总!$B$2:$AH$2673,28,0)&gt;15,15,IF(VLOOKUP($C93,工时汇总!$B$2:$AH$2673,28,0)&gt;10,10,IF(VLOOKUP($C93,工时汇总!$B$2:$AH$2673,28,0)&gt;=8,5,IF(VLOOKUP($C93,工时汇总!$B$2:$AH$2673,28,0)&lt;8,0))))</f>
        <v>0</v>
      </c>
      <c r="AE93" s="24">
        <f ca="1">IF(VLOOKUP($C93,工时汇总!$B$2:$AH$2673,29,0)&gt;15,15,IF(VLOOKUP($C93,工时汇总!$B$2:$AH$2673,29,0)&gt;10,10,IF(VLOOKUP($C93,工时汇总!$B$2:$AH$2673,29,0)&gt;=8,5,IF(VLOOKUP($C93,工时汇总!$B$2:$AH$2673,29,0)&lt;8,0))))</f>
        <v>0</v>
      </c>
      <c r="AF93" s="24">
        <f ca="1">IF(VLOOKUP($C93,工时汇总!$B$2:$AH$2673,30,0)&gt;15,15,IF(VLOOKUP($C93,工时汇总!$B$2:$AH$2673,30,0)&gt;10,10,IF(VLOOKUP($C93,工时汇总!$B$2:$AH$2673,30,0)&gt;=8,5,IF(VLOOKUP($C93,工时汇总!$B$2:$AH$2673,30,0)&lt;8,0))))</f>
        <v>0</v>
      </c>
      <c r="AG93" s="24">
        <f ca="1">IF(VLOOKUP($C93,工时汇总!$B$2:$AH$2673,31,0)&gt;15,15,IF(VLOOKUP($C93,工时汇总!$B$2:$AH$2673,31,0)&gt;10,10,IF(VLOOKUP($C93,工时汇总!$B$2:$AH$2673,31,0)&gt;=8,5,IF(VLOOKUP($C93,工时汇总!$B$2:$AH$2673,31,0)&lt;8,0))))</f>
        <v>0</v>
      </c>
      <c r="AH93" s="24">
        <f ca="1">IF(VLOOKUP($C93,工时汇总!$B$2:$AH$2673,32,0)&gt;15,15,IF(VLOOKUP($C93,工时汇总!$B$2:$AH$2673,32,0)&gt;10,10,IF(VLOOKUP($C93,工时汇总!$B$2:$AH$2673,32,0)&gt;=8,5,IF(VLOOKUP($C93,工时汇总!$B$2:$AH$2673,32,0)&lt;8,0))))</f>
        <v>0</v>
      </c>
      <c r="AI93" s="24">
        <f ca="1">IF(VLOOKUP($C93,工时汇总!$B$2:$AH$2673,33,0)&gt;15,15,IF(VLOOKUP($C93,工时汇总!$B$2:$AH$2673,33,0)&gt;10,10,IF(VLOOKUP($C93,工时汇总!$B$2:$AH$2673,33,0)&gt;=8,5,IF(VLOOKUP($C93,工时汇总!$B$2:$AH$2673,33,0)&lt;8,0))))</f>
        <v>0</v>
      </c>
    </row>
    <row r="94" spans="1:35" ht="19.5" customHeight="1" x14ac:dyDescent="0.25">
      <c r="A94" s="21" t="s">
        <v>304</v>
      </c>
      <c r="B94" s="127" t="s">
        <v>730</v>
      </c>
      <c r="C94" s="53" t="s">
        <v>720</v>
      </c>
      <c r="D94" s="23">
        <f ca="1">SUM(E94:AI94)</f>
        <v>135</v>
      </c>
      <c r="E94" s="24">
        <f ca="1">IF(VLOOKUP($C94,工时汇总!$B$2:$AH$2673,3,0)&gt;15,15,IF(VLOOKUP($C94,工时汇总!$B$2:$AH$2673,3,0)&gt;10,10,IF(VLOOKUP($C94,工时汇总!$B$2:$AH$2673,3,0)&gt;=8,5,IF(VLOOKUP($C94,工时汇总!$B$2:$AH$2673,3,0)&lt;8,0))))</f>
        <v>0</v>
      </c>
      <c r="F94" s="24">
        <f ca="1">IF(VLOOKUP($C94,工时汇总!$B$2:$AH$2673,4,0)&gt;15,15,IF(VLOOKUP($C94,工时汇总!$B$2:$AH$2673,4,0)&gt;10,10,IF(VLOOKUP($C94,工时汇总!$B$2:$AH$2673,4,0)&gt;=8,5,IF(VLOOKUP($C94,工时汇总!$B$2:$AH$2673,4,0)&lt;8,0))))</f>
        <v>10</v>
      </c>
      <c r="G94" s="24">
        <f ca="1">IF(VLOOKUP($C94,工时汇总!$B$2:$AH$2673,5,0)&gt;15,15,IF(VLOOKUP($C94,工时汇总!$B$2:$AH$2673,5,0)&gt;10,10,IF(VLOOKUP($C94,工时汇总!$B$2:$AH$2673,5,0)&gt;=8,5,IF(VLOOKUP($C94,工时汇总!$B$2:$AH$2673,5,0)&lt;8,0))))</f>
        <v>10</v>
      </c>
      <c r="H94" s="24">
        <f ca="1">IF(VLOOKUP($C94,工时汇总!$B$2:$AH$2673,6,0)&gt;15,15,IF(VLOOKUP($C94,工时汇总!$B$2:$AH$2673,6,0)&gt;10,10,IF(VLOOKUP($C94,工时汇总!$B$2:$AH$2673,6,0)&gt;=8,5,IF(VLOOKUP($C94,工时汇总!$B$2:$AH$2673,6,0)&lt;8,0))))</f>
        <v>10</v>
      </c>
      <c r="I94" s="24">
        <f ca="1">IF(VLOOKUP($C94,工时汇总!$B$2:$AH$2673,7,0)&gt;15,15,IF(VLOOKUP($C94,工时汇总!$B$2:$AH$2673,7,0)&gt;10,10,IF(VLOOKUP($C94,工时汇总!$B$2:$AH$2673,7,0)&gt;=8,5,IF(VLOOKUP($C94,工时汇总!$B$2:$AH$2673,7,0)&lt;8,0))))</f>
        <v>10</v>
      </c>
      <c r="J94" s="24">
        <f ca="1">IF(VLOOKUP($C94,工时汇总!$B$2:$AH$2673,8,0)&gt;15,15,IF(VLOOKUP($C94,工时汇总!$B$2:$AH$2673,8,0)&gt;10,10,IF(VLOOKUP($C94,工时汇总!$B$2:$AH$2673,8,0)&gt;=8,5,IF(VLOOKUP($C94,工时汇总!$B$2:$AH$2673,8,0)&lt;8,0))))</f>
        <v>10</v>
      </c>
      <c r="K94" s="24">
        <f ca="1">IF(VLOOKUP($C94,工时汇总!$B$2:$AH$2673,9,0)&gt;15,15,IF(VLOOKUP($C94,工时汇总!$B$2:$AH$2673,9,0)&gt;10,10,IF(VLOOKUP($C94,工时汇总!$B$2:$AH$2673,9,0)&gt;=8,5,IF(VLOOKUP($C94,工时汇总!$B$2:$AH$2673,9,0)&lt;8,0))))</f>
        <v>5</v>
      </c>
      <c r="L94" s="24">
        <f ca="1">IF(VLOOKUP($C94,工时汇总!$B$2:$AH$2673,10,0)&gt;15,15,IF(VLOOKUP($C94,工时汇总!$B$2:$AH$2673,10,0)&gt;10,10,IF(VLOOKUP($C94,工时汇总!$B$2:$AH$2673,10,0)&gt;=8,5,IF(VLOOKUP($C94,工时汇总!$B$2:$AH$2673,10,0)&lt;8,0))))</f>
        <v>10</v>
      </c>
      <c r="M94" s="24">
        <f ca="1">IF(VLOOKUP($C94,工时汇总!$B$2:$AH$2673,11,0)&gt;15,15,IF(VLOOKUP($C94,工时汇总!$B$2:$AH$2673,11,0)&gt;10,10,IF(VLOOKUP($C94,工时汇总!$B$2:$AH$2673,11,0)&gt;=8,5,IF(VLOOKUP($C94,工时汇总!$B$2:$AH$2673,11,0)&lt;8,0))))</f>
        <v>10</v>
      </c>
      <c r="N94" s="24">
        <f ca="1">IF(VLOOKUP($C94,工时汇总!$B$2:$AH$2673,12,0)&gt;15,15,IF(VLOOKUP($C94,工时汇总!$B$2:$AH$2673,12,0)&gt;10,10,IF(VLOOKUP($C94,工时汇总!$B$2:$AH$2673,12,0)&gt;=8,5,IF(VLOOKUP($C94,工时汇总!$B$2:$AH$2673,12,0)&lt;8,0))))</f>
        <v>10</v>
      </c>
      <c r="O94" s="24">
        <f ca="1">IF(VLOOKUP($C94,工时汇总!$B$2:$AH$2673,13,0)&gt;15,15,IF(VLOOKUP($C94,工时汇总!$B$2:$AH$2673,13,0)&gt;10,10,IF(VLOOKUP($C94,工时汇总!$B$2:$AH$2673,13,0)&gt;=8,5,IF(VLOOKUP($C94,工时汇总!$B$2:$AH$2673,13,0)&lt;8,0))))</f>
        <v>10</v>
      </c>
      <c r="P94" s="24">
        <f ca="1">IF(VLOOKUP($C94,工时汇总!$B$2:$AH$2673,14,0)&gt;15,15,IF(VLOOKUP($C94,工时汇总!$B$2:$AH$2673,14,0)&gt;10,10,IF(VLOOKUP($C94,工时汇总!$B$2:$AH$2673,14,0)&gt;=8,5,IF(VLOOKUP($C94,工时汇总!$B$2:$AH$2673,14,0)&lt;8,0))))</f>
        <v>10</v>
      </c>
      <c r="Q94" s="24">
        <f ca="1">IF(VLOOKUP($C94,工时汇总!$B$2:$AH$2673,15,0)&gt;15,15,IF(VLOOKUP($C94,工时汇总!$B$2:$AH$2673,15,0)&gt;10,10,IF(VLOOKUP($C94,工时汇总!$B$2:$AH$2673,15,0)&gt;=8,5,IF(VLOOKUP($C94,工时汇总!$B$2:$AH$2673,15,0)&lt;8,0))))</f>
        <v>10</v>
      </c>
      <c r="R94" s="24">
        <f ca="1">IF(VLOOKUP($C94,工时汇总!$B$2:$AH$2673,16,0)&gt;15,15,IF(VLOOKUP($C94,工时汇总!$B$2:$AH$2673,16,0)&gt;10,10,IF(VLOOKUP($C94,工时汇总!$B$2:$AH$2673,16,0)&gt;=8,5,IF(VLOOKUP($C94,工时汇总!$B$2:$AH$2673,16,0)&lt;8,0))))</f>
        <v>5</v>
      </c>
      <c r="S94" s="24">
        <f ca="1">IF(VLOOKUP($C94,工时汇总!$B$2:$AH$2673,17,0)&gt;15,15,IF(VLOOKUP($C94,工时汇总!$B$2:$AH$2673,17,0)&gt;10,10,IF(VLOOKUP($C94,工时汇总!$B$2:$AH$2673,17,0)&gt;=8,5,IF(VLOOKUP($C94,工时汇总!$B$2:$AH$2673,17,0)&lt;8,0))))</f>
        <v>10</v>
      </c>
      <c r="T94" s="24">
        <f ca="1">IF(VLOOKUP($C94,工时汇总!$B$2:$AH$2673,18,0)&gt;15,15,IF(VLOOKUP($C94,工时汇总!$B$2:$AH$2673,18,0)&gt;10,10,IF(VLOOKUP($C94,工时汇总!$B$2:$AH$2673,18,0)&gt;=8,5,IF(VLOOKUP($C94,工时汇总!$B$2:$AH$2673,18,0)&lt;8,0))))</f>
        <v>5</v>
      </c>
      <c r="U94" s="24">
        <f ca="1">IF(VLOOKUP($C94,工时汇总!$B$2:$AH$2673,19,0)&gt;15,15,IF(VLOOKUP($C94,工时汇总!$B$2:$AH$2673,19,0)&gt;10,10,IF(VLOOKUP($C94,工时汇总!$B$2:$AH$2673,19,0)&gt;=8,5,IF(VLOOKUP($C94,工时汇总!$B$2:$AH$2673,19,0)&lt;8,0))))</f>
        <v>0</v>
      </c>
      <c r="V94" s="24">
        <f ca="1">IF(VLOOKUP($C94,工时汇总!$B$2:$AH$2673,20,0)&gt;15,15,IF(VLOOKUP($C94,工时汇总!$B$2:$AH$2673,20,0)&gt;10,10,IF(VLOOKUP($C94,工时汇总!$B$2:$AH$2673,20,0)&gt;=8,5,IF(VLOOKUP($C94,工时汇总!$B$2:$AH$2673,20,0)&lt;8,0))))</f>
        <v>0</v>
      </c>
      <c r="W94" s="24">
        <f ca="1">IF(VLOOKUP($C94,工时汇总!$B$2:$AH$2673,21,0)&gt;15,15,IF(VLOOKUP($C94,工时汇总!$B$2:$AH$2673,21,0)&gt;10,10,IF(VLOOKUP($C94,工时汇总!$B$2:$AH$2673,21,0)&gt;=8,5,IF(VLOOKUP($C94,工时汇总!$B$2:$AH$2673,21,0)&lt;8,0))))</f>
        <v>0</v>
      </c>
      <c r="X94" s="24">
        <f ca="1">IF(VLOOKUP($C94,工时汇总!$B$2:$AH$2673,22,0)&gt;15,15,IF(VLOOKUP($C94,工时汇总!$B$2:$AH$2673,22,0)&gt;10,10,IF(VLOOKUP($C94,工时汇总!$B$2:$AH$2673,22,0)&gt;=8,5,IF(VLOOKUP($C94,工时汇总!$B$2:$AH$2673,22,0)&lt;8,0))))</f>
        <v>0</v>
      </c>
      <c r="Y94" s="24">
        <f ca="1">IF(VLOOKUP($C94,工时汇总!$B$2:$AH$2673,23,0)&gt;15,15,IF(VLOOKUP($C94,工时汇总!$B$2:$AH$2673,23,0)&gt;10,10,IF(VLOOKUP($C94,工时汇总!$B$2:$AH$2673,23,0)&gt;=8,5,IF(VLOOKUP($C94,工时汇总!$B$2:$AH$2673,23,0)&lt;8,0))))</f>
        <v>0</v>
      </c>
      <c r="Z94" s="24">
        <f ca="1">IF(VLOOKUP($C94,工时汇总!$B$2:$AH$2673,24,0)&gt;15,15,IF(VLOOKUP($C94,工时汇总!$B$2:$AH$2673,24,0)&gt;10,10,IF(VLOOKUP($C94,工时汇总!$B$2:$AH$2673,24,0)&gt;=8,5,IF(VLOOKUP($C94,工时汇总!$B$2:$AH$2673,24,0)&lt;8,0))))</f>
        <v>0</v>
      </c>
      <c r="AA94" s="24">
        <f ca="1">IF(VLOOKUP($C94,工时汇总!$B$2:$AH$2673,25,0)&gt;15,15,IF(VLOOKUP($C94,工时汇总!$B$2:$AH$2673,25,0)&gt;10,10,IF(VLOOKUP($C94,工时汇总!$B$2:$AH$2673,25,0)&gt;=8,5,IF(VLOOKUP($C94,工时汇总!$B$2:$AH$2673,25,0)&lt;8,0))))</f>
        <v>0</v>
      </c>
      <c r="AB94" s="24">
        <f ca="1">IF(VLOOKUP($C94,工时汇总!$B$2:$AH$2673,26,0)&gt;15,15,IF(VLOOKUP($C94,工时汇总!$B$2:$AH$2673,26,0)&gt;10,10,IF(VLOOKUP($C94,工时汇总!$B$2:$AH$2673,26,0)&gt;=8,5,IF(VLOOKUP($C94,工时汇总!$B$2:$AH$2673,26,0)&lt;8,0))))</f>
        <v>0</v>
      </c>
      <c r="AC94" s="24">
        <f ca="1">IF(VLOOKUP($C94,工时汇总!$B$2:$AH$2673,27,0)&gt;15,15,IF(VLOOKUP($C94,工时汇总!$B$2:$AH$2673,27,0)&gt;10,10,IF(VLOOKUP($C94,工时汇总!$B$2:$AH$2673,27,0)&gt;=8,5,IF(VLOOKUP($C94,工时汇总!$B$2:$AH$2673,27,0)&lt;8,0))))</f>
        <v>0</v>
      </c>
      <c r="AD94" s="24">
        <f ca="1">IF(VLOOKUP($C94,工时汇总!$B$2:$AH$2673,28,0)&gt;15,15,IF(VLOOKUP($C94,工时汇总!$B$2:$AH$2673,28,0)&gt;10,10,IF(VLOOKUP($C94,工时汇总!$B$2:$AH$2673,28,0)&gt;=8,5,IF(VLOOKUP($C94,工时汇总!$B$2:$AH$2673,28,0)&lt;8,0))))</f>
        <v>0</v>
      </c>
      <c r="AE94" s="24">
        <f ca="1">IF(VLOOKUP($C94,工时汇总!$B$2:$AH$2673,29,0)&gt;15,15,IF(VLOOKUP($C94,工时汇总!$B$2:$AH$2673,29,0)&gt;10,10,IF(VLOOKUP($C94,工时汇总!$B$2:$AH$2673,29,0)&gt;=8,5,IF(VLOOKUP($C94,工时汇总!$B$2:$AH$2673,29,0)&lt;8,0))))</f>
        <v>0</v>
      </c>
      <c r="AF94" s="24">
        <f ca="1">IF(VLOOKUP($C94,工时汇总!$B$2:$AH$2673,30,0)&gt;15,15,IF(VLOOKUP($C94,工时汇总!$B$2:$AH$2673,30,0)&gt;10,10,IF(VLOOKUP($C94,工时汇总!$B$2:$AH$2673,30,0)&gt;=8,5,IF(VLOOKUP($C94,工时汇总!$B$2:$AH$2673,30,0)&lt;8,0))))</f>
        <v>0</v>
      </c>
      <c r="AG94" s="24">
        <f ca="1">IF(VLOOKUP($C94,工时汇总!$B$2:$AH$2673,31,0)&gt;15,15,IF(VLOOKUP($C94,工时汇总!$B$2:$AH$2673,31,0)&gt;10,10,IF(VLOOKUP($C94,工时汇总!$B$2:$AH$2673,31,0)&gt;=8,5,IF(VLOOKUP($C94,工时汇总!$B$2:$AH$2673,31,0)&lt;8,0))))</f>
        <v>0</v>
      </c>
      <c r="AH94" s="24">
        <f ca="1">IF(VLOOKUP($C94,工时汇总!$B$2:$AH$2673,32,0)&gt;15,15,IF(VLOOKUP($C94,工时汇总!$B$2:$AH$2673,32,0)&gt;10,10,IF(VLOOKUP($C94,工时汇总!$B$2:$AH$2673,32,0)&gt;=8,5,IF(VLOOKUP($C94,工时汇总!$B$2:$AH$2673,32,0)&lt;8,0))))</f>
        <v>0</v>
      </c>
      <c r="AI94" s="24">
        <f ca="1">IF(VLOOKUP($C94,工时汇总!$B$2:$AH$2673,33,0)&gt;15,15,IF(VLOOKUP($C94,工时汇总!$B$2:$AH$2673,33,0)&gt;10,10,IF(VLOOKUP($C94,工时汇总!$B$2:$AH$2673,33,0)&gt;=8,5,IF(VLOOKUP($C94,工时汇总!$B$2:$AH$2673,33,0)&lt;8,0))))</f>
        <v>0</v>
      </c>
    </row>
    <row r="95" spans="1:35" ht="19.5" customHeight="1" x14ac:dyDescent="0.25">
      <c r="A95" s="21" t="s">
        <v>393</v>
      </c>
      <c r="B95" t="s">
        <v>394</v>
      </c>
      <c r="C95" s="40" t="s">
        <v>78</v>
      </c>
      <c r="D95" s="23">
        <f t="shared" ref="D95:D103" ca="1" si="20">SUM(E95:AI95)</f>
        <v>220</v>
      </c>
      <c r="E95" s="24">
        <f ca="1">IF(VLOOKUP($C95,工时汇总!$B$2:$AH$2673,3,0)&gt;15,15,IF(VLOOKUP($C95,工时汇总!$B$2:$AH$2673,3,0)&gt;10,10,IF(VLOOKUP($C95,工时汇总!$B$2:$AH$2673,3,0)&gt;=8,5,IF(VLOOKUP($C95,工时汇总!$B$2:$AH$2673,3,0)&lt;8,0))))</f>
        <v>0</v>
      </c>
      <c r="F95" s="24">
        <f ca="1">IF(VLOOKUP($C95,工时汇总!$B$2:$AH$2673,4,0)&gt;15,15,IF(VLOOKUP($C95,工时汇总!$B$2:$AH$2673,4,0)&gt;10,10,IF(VLOOKUP($C95,工时汇总!$B$2:$AH$2673,4,0)&gt;=8,5,IF(VLOOKUP($C95,工时汇总!$B$2:$AH$2673,4,0)&lt;8,0))))</f>
        <v>5</v>
      </c>
      <c r="G95" s="24">
        <f ca="1">IF(VLOOKUP($C95,工时汇总!$B$2:$AH$2673,5,0)&gt;15,15,IF(VLOOKUP($C95,工时汇总!$B$2:$AH$2673,5,0)&gt;10,10,IF(VLOOKUP($C95,工时汇总!$B$2:$AH$2673,5,0)&gt;=8,5,IF(VLOOKUP($C95,工时汇总!$B$2:$AH$2673,5,0)&lt;8,0))))</f>
        <v>10</v>
      </c>
      <c r="H95" s="24">
        <f ca="1">IF(VLOOKUP($C95,工时汇总!$B$2:$AH$2673,6,0)&gt;15,15,IF(VLOOKUP($C95,工时汇总!$B$2:$AH$2673,6,0)&gt;10,10,IF(VLOOKUP($C95,工时汇总!$B$2:$AH$2673,6,0)&gt;=8,5,IF(VLOOKUP($C95,工时汇总!$B$2:$AH$2673,6,0)&lt;8,0))))</f>
        <v>10</v>
      </c>
      <c r="I95" s="24">
        <f ca="1">IF(VLOOKUP($C95,工时汇总!$B$2:$AH$2673,7,0)&gt;15,15,IF(VLOOKUP($C95,工时汇总!$B$2:$AH$2673,7,0)&gt;10,10,IF(VLOOKUP($C95,工时汇总!$B$2:$AH$2673,7,0)&gt;=8,5,IF(VLOOKUP($C95,工时汇总!$B$2:$AH$2673,7,0)&lt;8,0))))</f>
        <v>5</v>
      </c>
      <c r="J95" s="24">
        <f ca="1">IF(VLOOKUP($C95,工时汇总!$B$2:$AH$2673,8,0)&gt;15,15,IF(VLOOKUP($C95,工时汇总!$B$2:$AH$2673,8,0)&gt;10,10,IF(VLOOKUP($C95,工时汇总!$B$2:$AH$2673,8,0)&gt;=8,5,IF(VLOOKUP($C95,工时汇总!$B$2:$AH$2673,8,0)&lt;8,0))))</f>
        <v>10</v>
      </c>
      <c r="K95" s="24">
        <f ca="1">IF(VLOOKUP($C95,工时汇总!$B$2:$AH$2673,9,0)&gt;15,15,IF(VLOOKUP($C95,工时汇总!$B$2:$AH$2673,9,0)&gt;10,10,IF(VLOOKUP($C95,工时汇总!$B$2:$AH$2673,9,0)&gt;=8,5,IF(VLOOKUP($C95,工时汇总!$B$2:$AH$2673,9,0)&lt;8,0))))</f>
        <v>5</v>
      </c>
      <c r="L95" s="24">
        <f ca="1">IF(VLOOKUP($C95,工时汇总!$B$2:$AH$2673,10,0)&gt;15,15,IF(VLOOKUP($C95,工时汇总!$B$2:$AH$2673,10,0)&gt;10,10,IF(VLOOKUP($C95,工时汇总!$B$2:$AH$2673,10,0)&gt;=8,5,IF(VLOOKUP($C95,工时汇总!$B$2:$AH$2673,10,0)&lt;8,0))))</f>
        <v>10</v>
      </c>
      <c r="M95" s="24">
        <f ca="1">IF(VLOOKUP($C95,工时汇总!$B$2:$AH$2673,11,0)&gt;15,15,IF(VLOOKUP($C95,工时汇总!$B$2:$AH$2673,11,0)&gt;10,10,IF(VLOOKUP($C95,工时汇总!$B$2:$AH$2673,11,0)&gt;=8,5,IF(VLOOKUP($C95,工时汇总!$B$2:$AH$2673,11,0)&lt;8,0))))</f>
        <v>10</v>
      </c>
      <c r="N95" s="24">
        <f ca="1">IF(VLOOKUP($C95,工时汇总!$B$2:$AH$2673,12,0)&gt;15,15,IF(VLOOKUP($C95,工时汇总!$B$2:$AH$2673,12,0)&gt;10,10,IF(VLOOKUP($C95,工时汇总!$B$2:$AH$2673,12,0)&gt;=8,5,IF(VLOOKUP($C95,工时汇总!$B$2:$AH$2673,12,0)&lt;8,0))))</f>
        <v>10</v>
      </c>
      <c r="O95" s="24">
        <f ca="1">IF(VLOOKUP($C95,工时汇总!$B$2:$AH$2673,13,0)&gt;15,15,IF(VLOOKUP($C95,工时汇总!$B$2:$AH$2673,13,0)&gt;10,10,IF(VLOOKUP($C95,工时汇总!$B$2:$AH$2673,13,0)&gt;=8,5,IF(VLOOKUP($C95,工时汇总!$B$2:$AH$2673,13,0)&lt;8,0))))</f>
        <v>5</v>
      </c>
      <c r="P95" s="24">
        <f ca="1">IF(VLOOKUP($C95,工时汇总!$B$2:$AH$2673,14,0)&gt;15,15,IF(VLOOKUP($C95,工时汇总!$B$2:$AH$2673,14,0)&gt;10,10,IF(VLOOKUP($C95,工时汇总!$B$2:$AH$2673,14,0)&gt;=8,5,IF(VLOOKUP($C95,工时汇总!$B$2:$AH$2673,14,0)&lt;8,0))))</f>
        <v>10</v>
      </c>
      <c r="Q95" s="24">
        <f ca="1">IF(VLOOKUP($C95,工时汇总!$B$2:$AH$2673,15,0)&gt;15,15,IF(VLOOKUP($C95,工时汇总!$B$2:$AH$2673,15,0)&gt;10,10,IF(VLOOKUP($C95,工时汇总!$B$2:$AH$2673,15,0)&gt;=8,5,IF(VLOOKUP($C95,工时汇总!$B$2:$AH$2673,15,0)&lt;8,0))))</f>
        <v>5</v>
      </c>
      <c r="R95" s="24">
        <f ca="1">IF(VLOOKUP($C95,工时汇总!$B$2:$AH$2673,16,0)&gt;15,15,IF(VLOOKUP($C95,工时汇总!$B$2:$AH$2673,16,0)&gt;10,10,IF(VLOOKUP($C95,工时汇总!$B$2:$AH$2673,16,0)&gt;=8,5,IF(VLOOKUP($C95,工时汇总!$B$2:$AH$2673,16,0)&lt;8,0))))</f>
        <v>0</v>
      </c>
      <c r="S95" s="24">
        <f ca="1">IF(VLOOKUP($C95,工时汇总!$B$2:$AH$2673,17,0)&gt;15,15,IF(VLOOKUP($C95,工时汇总!$B$2:$AH$2673,17,0)&gt;10,10,IF(VLOOKUP($C95,工时汇总!$B$2:$AH$2673,17,0)&gt;=8,5,IF(VLOOKUP($C95,工时汇总!$B$2:$AH$2673,17,0)&lt;8,0))))</f>
        <v>5</v>
      </c>
      <c r="T95" s="24">
        <f ca="1">IF(VLOOKUP($C95,工时汇总!$B$2:$AH$2673,18,0)&gt;15,15,IF(VLOOKUP($C95,工时汇总!$B$2:$AH$2673,18,0)&gt;10,10,IF(VLOOKUP($C95,工时汇总!$B$2:$AH$2673,18,0)&gt;=8,5,IF(VLOOKUP($C95,工时汇总!$B$2:$AH$2673,18,0)&lt;8,0))))</f>
        <v>10</v>
      </c>
      <c r="U95" s="24">
        <f ca="1">IF(VLOOKUP($C95,工时汇总!$B$2:$AH$2673,19,0)&gt;15,15,IF(VLOOKUP($C95,工时汇总!$B$2:$AH$2673,19,0)&gt;10,10,IF(VLOOKUP($C95,工时汇总!$B$2:$AH$2673,19,0)&gt;=8,5,IF(VLOOKUP($C95,工时汇总!$B$2:$AH$2673,19,0)&lt;8,0))))</f>
        <v>10</v>
      </c>
      <c r="V95" s="24">
        <f ca="1">IF(VLOOKUP($C95,工时汇总!$B$2:$AH$2673,20,0)&gt;15,15,IF(VLOOKUP($C95,工时汇总!$B$2:$AH$2673,20,0)&gt;10,10,IF(VLOOKUP($C95,工时汇总!$B$2:$AH$2673,20,0)&gt;=8,5,IF(VLOOKUP($C95,工时汇总!$B$2:$AH$2673,20,0)&lt;8,0))))</f>
        <v>10</v>
      </c>
      <c r="W95" s="24">
        <f ca="1">IF(VLOOKUP($C95,工时汇总!$B$2:$AH$2673,21,0)&gt;15,15,IF(VLOOKUP($C95,工时汇总!$B$2:$AH$2673,21,0)&gt;10,10,IF(VLOOKUP($C95,工时汇总!$B$2:$AH$2673,21,0)&gt;=8,5,IF(VLOOKUP($C95,工时汇总!$B$2:$AH$2673,21,0)&lt;8,0))))</f>
        <v>10</v>
      </c>
      <c r="X95" s="24">
        <f ca="1">IF(VLOOKUP($C95,工时汇总!$B$2:$AH$2673,22,0)&gt;15,15,IF(VLOOKUP($C95,工时汇总!$B$2:$AH$2673,22,0)&gt;10,10,IF(VLOOKUP($C95,工时汇总!$B$2:$AH$2673,22,0)&gt;=8,5,IF(VLOOKUP($C95,工时汇总!$B$2:$AH$2673,22,0)&lt;8,0))))</f>
        <v>5</v>
      </c>
      <c r="Y95" s="24">
        <f ca="1">IF(VLOOKUP($C95,工时汇总!$B$2:$AH$2673,23,0)&gt;15,15,IF(VLOOKUP($C95,工时汇总!$B$2:$AH$2673,23,0)&gt;10,10,IF(VLOOKUP($C95,工时汇总!$B$2:$AH$2673,23,0)&gt;=8,5,IF(VLOOKUP($C95,工时汇总!$B$2:$AH$2673,23,0)&lt;8,0))))</f>
        <v>5</v>
      </c>
      <c r="Z95" s="24">
        <f ca="1">IF(VLOOKUP($C95,工时汇总!$B$2:$AH$2673,24,0)&gt;15,15,IF(VLOOKUP($C95,工时汇总!$B$2:$AH$2673,24,0)&gt;10,10,IF(VLOOKUP($C95,工时汇总!$B$2:$AH$2673,24,0)&gt;=8,5,IF(VLOOKUP($C95,工时汇总!$B$2:$AH$2673,24,0)&lt;8,0))))</f>
        <v>5</v>
      </c>
      <c r="AA95" s="24">
        <f ca="1">IF(VLOOKUP($C95,工时汇总!$B$2:$AH$2673,25,0)&gt;15,15,IF(VLOOKUP($C95,工时汇总!$B$2:$AH$2673,25,0)&gt;10,10,IF(VLOOKUP($C95,工时汇总!$B$2:$AH$2673,25,0)&gt;=8,5,IF(VLOOKUP($C95,工时汇总!$B$2:$AH$2673,25,0)&lt;8,0))))</f>
        <v>10</v>
      </c>
      <c r="AB95" s="24">
        <f ca="1">IF(VLOOKUP($C95,工时汇总!$B$2:$AH$2673,26,0)&gt;15,15,IF(VLOOKUP($C95,工时汇总!$B$2:$AH$2673,26,0)&gt;10,10,IF(VLOOKUP($C95,工时汇总!$B$2:$AH$2673,26,0)&gt;=8,5,IF(VLOOKUP($C95,工时汇总!$B$2:$AH$2673,26,0)&lt;8,0))))</f>
        <v>10</v>
      </c>
      <c r="AC95" s="24">
        <f ca="1">IF(VLOOKUP($C95,工时汇总!$B$2:$AH$2673,27,0)&gt;15,15,IF(VLOOKUP($C95,工时汇总!$B$2:$AH$2673,27,0)&gt;10,10,IF(VLOOKUP($C95,工时汇总!$B$2:$AH$2673,27,0)&gt;=8,5,IF(VLOOKUP($C95,工时汇总!$B$2:$AH$2673,27,0)&lt;8,0))))</f>
        <v>10</v>
      </c>
      <c r="AD95" s="24">
        <f ca="1">IF(VLOOKUP($C95,工时汇总!$B$2:$AH$2673,28,0)&gt;15,15,IF(VLOOKUP($C95,工时汇总!$B$2:$AH$2673,28,0)&gt;10,10,IF(VLOOKUP($C95,工时汇总!$B$2:$AH$2673,28,0)&gt;=8,5,IF(VLOOKUP($C95,工时汇总!$B$2:$AH$2673,28,0)&lt;8,0))))</f>
        <v>5</v>
      </c>
      <c r="AE95" s="24">
        <f ca="1">IF(VLOOKUP($C95,工时汇总!$B$2:$AH$2673,29,0)&gt;15,15,IF(VLOOKUP($C95,工时汇总!$B$2:$AH$2673,29,0)&gt;10,10,IF(VLOOKUP($C95,工时汇总!$B$2:$AH$2673,29,0)&gt;=8,5,IF(VLOOKUP($C95,工时汇总!$B$2:$AH$2673,29,0)&lt;8,0))))</f>
        <v>10</v>
      </c>
      <c r="AF95" s="24">
        <f ca="1">IF(VLOOKUP($C95,工时汇总!$B$2:$AH$2673,30,0)&gt;15,15,IF(VLOOKUP($C95,工时汇总!$B$2:$AH$2673,30,0)&gt;10,10,IF(VLOOKUP($C95,工时汇总!$B$2:$AH$2673,30,0)&gt;=8,5,IF(VLOOKUP($C95,工时汇总!$B$2:$AH$2673,30,0)&lt;8,0))))</f>
        <v>5</v>
      </c>
      <c r="AG95" s="24">
        <f ca="1">IF(VLOOKUP($C95,工时汇总!$B$2:$AH$2673,31,0)&gt;15,15,IF(VLOOKUP($C95,工时汇总!$B$2:$AH$2673,31,0)&gt;10,10,IF(VLOOKUP($C95,工时汇总!$B$2:$AH$2673,31,0)&gt;=8,5,IF(VLOOKUP($C95,工时汇总!$B$2:$AH$2673,31,0)&lt;8,0))))</f>
        <v>0</v>
      </c>
      <c r="AH95" s="24">
        <f ca="1">IF(VLOOKUP($C95,工时汇总!$B$2:$AH$2673,32,0)&gt;15,15,IF(VLOOKUP($C95,工时汇总!$B$2:$AH$2673,32,0)&gt;10,10,IF(VLOOKUP($C95,工时汇总!$B$2:$AH$2673,32,0)&gt;=8,5,IF(VLOOKUP($C95,工时汇总!$B$2:$AH$2673,32,0)&lt;8,0))))</f>
        <v>5</v>
      </c>
      <c r="AI95" s="24">
        <f ca="1">IF(VLOOKUP($C95,工时汇总!$B$2:$AH$2673,33,0)&gt;15,15,IF(VLOOKUP($C95,工时汇总!$B$2:$AH$2673,33,0)&gt;10,10,IF(VLOOKUP($C95,工时汇总!$B$2:$AH$2673,33,0)&gt;=8,5,IF(VLOOKUP($C95,工时汇总!$B$2:$AH$2673,33,0)&lt;8,0))))</f>
        <v>10</v>
      </c>
    </row>
    <row r="96" spans="1:35" ht="19.5" customHeight="1" x14ac:dyDescent="0.25">
      <c r="A96" s="21" t="s">
        <v>393</v>
      </c>
      <c r="B96" t="s">
        <v>547</v>
      </c>
      <c r="C96" s="40" t="s">
        <v>881</v>
      </c>
      <c r="D96" s="23">
        <f t="shared" ref="D96" ca="1" si="21">SUM(E96:AI96)</f>
        <v>150</v>
      </c>
      <c r="E96" s="24">
        <f ca="1">IF(VLOOKUP($C96,工时汇总!$B$2:$AH$2673,3,0)&gt;15,15,IF(VLOOKUP($C96,工时汇总!$B$2:$AH$2673,3,0)&gt;10,10,IF(VLOOKUP($C96,工时汇总!$B$2:$AH$2673,3,0)&gt;=8,5,IF(VLOOKUP($C96,工时汇总!$B$2:$AH$2673,3,0)&lt;8,0))))</f>
        <v>0</v>
      </c>
      <c r="F96" s="24">
        <f ca="1">IF(VLOOKUP($C96,工时汇总!$B$2:$AH$2673,4,0)&gt;15,15,IF(VLOOKUP($C96,工时汇总!$B$2:$AH$2673,4,0)&gt;10,10,IF(VLOOKUP($C96,工时汇总!$B$2:$AH$2673,4,0)&gt;=8,5,IF(VLOOKUP($C96,工时汇总!$B$2:$AH$2673,4,0)&lt;8,0))))</f>
        <v>5</v>
      </c>
      <c r="G96" s="24">
        <f ca="1">IF(VLOOKUP($C96,工时汇总!$B$2:$AH$2673,5,0)&gt;15,15,IF(VLOOKUP($C96,工时汇总!$B$2:$AH$2673,5,0)&gt;10,10,IF(VLOOKUP($C96,工时汇总!$B$2:$AH$2673,5,0)&gt;=8,5,IF(VLOOKUP($C96,工时汇总!$B$2:$AH$2673,5,0)&lt;8,0))))</f>
        <v>5</v>
      </c>
      <c r="H96" s="24">
        <f ca="1">IF(VLOOKUP($C96,工时汇总!$B$2:$AH$2673,6,0)&gt;15,15,IF(VLOOKUP($C96,工时汇总!$B$2:$AH$2673,6,0)&gt;10,10,IF(VLOOKUP($C96,工时汇总!$B$2:$AH$2673,6,0)&gt;=8,5,IF(VLOOKUP($C96,工时汇总!$B$2:$AH$2673,6,0)&lt;8,0))))</f>
        <v>10</v>
      </c>
      <c r="I96" s="24">
        <f ca="1">IF(VLOOKUP($C96,工时汇总!$B$2:$AH$2673,7,0)&gt;15,15,IF(VLOOKUP($C96,工时汇总!$B$2:$AH$2673,7,0)&gt;10,10,IF(VLOOKUP($C96,工时汇总!$B$2:$AH$2673,7,0)&gt;=8,5,IF(VLOOKUP($C96,工时汇总!$B$2:$AH$2673,7,0)&lt;8,0))))</f>
        <v>5</v>
      </c>
      <c r="J96" s="24">
        <f ca="1">IF(VLOOKUP($C96,工时汇总!$B$2:$AH$2673,8,0)&gt;15,15,IF(VLOOKUP($C96,工时汇总!$B$2:$AH$2673,8,0)&gt;10,10,IF(VLOOKUP($C96,工时汇总!$B$2:$AH$2673,8,0)&gt;=8,5,IF(VLOOKUP($C96,工时汇总!$B$2:$AH$2673,8,0)&lt;8,0))))</f>
        <v>5</v>
      </c>
      <c r="K96" s="24">
        <f ca="1">IF(VLOOKUP($C96,工时汇总!$B$2:$AH$2673,9,0)&gt;15,15,IF(VLOOKUP($C96,工时汇总!$B$2:$AH$2673,9,0)&gt;10,10,IF(VLOOKUP($C96,工时汇总!$B$2:$AH$2673,9,0)&gt;=8,5,IF(VLOOKUP($C96,工时汇总!$B$2:$AH$2673,9,0)&lt;8,0))))</f>
        <v>0</v>
      </c>
      <c r="L96" s="24">
        <f ca="1">IF(VLOOKUP($C96,工时汇总!$B$2:$AH$2673,10,0)&gt;15,15,IF(VLOOKUP($C96,工时汇总!$B$2:$AH$2673,10,0)&gt;10,10,IF(VLOOKUP($C96,工时汇总!$B$2:$AH$2673,10,0)&gt;=8,5,IF(VLOOKUP($C96,工时汇总!$B$2:$AH$2673,10,0)&lt;8,0))))</f>
        <v>10</v>
      </c>
      <c r="M96" s="24">
        <f ca="1">IF(VLOOKUP($C96,工时汇总!$B$2:$AH$2673,11,0)&gt;15,15,IF(VLOOKUP($C96,工时汇总!$B$2:$AH$2673,11,0)&gt;10,10,IF(VLOOKUP($C96,工时汇总!$B$2:$AH$2673,11,0)&gt;=8,5,IF(VLOOKUP($C96,工时汇总!$B$2:$AH$2673,11,0)&lt;8,0))))</f>
        <v>10</v>
      </c>
      <c r="N96" s="24">
        <f ca="1">IF(VLOOKUP($C96,工时汇总!$B$2:$AH$2673,12,0)&gt;15,15,IF(VLOOKUP($C96,工时汇总!$B$2:$AH$2673,12,0)&gt;10,10,IF(VLOOKUP($C96,工时汇总!$B$2:$AH$2673,12,0)&gt;=8,5,IF(VLOOKUP($C96,工时汇总!$B$2:$AH$2673,12,0)&lt;8,0))))</f>
        <v>10</v>
      </c>
      <c r="O96" s="24">
        <f ca="1">IF(VLOOKUP($C96,工时汇总!$B$2:$AH$2673,13,0)&gt;15,15,IF(VLOOKUP($C96,工时汇总!$B$2:$AH$2673,13,0)&gt;10,10,IF(VLOOKUP($C96,工时汇总!$B$2:$AH$2673,13,0)&gt;=8,5,IF(VLOOKUP($C96,工时汇总!$B$2:$AH$2673,13,0)&lt;8,0))))</f>
        <v>5</v>
      </c>
      <c r="P96" s="24">
        <f ca="1">IF(VLOOKUP($C96,工时汇总!$B$2:$AH$2673,14,0)&gt;15,15,IF(VLOOKUP($C96,工时汇总!$B$2:$AH$2673,14,0)&gt;10,10,IF(VLOOKUP($C96,工时汇总!$B$2:$AH$2673,14,0)&gt;=8,5,IF(VLOOKUP($C96,工时汇总!$B$2:$AH$2673,14,0)&lt;8,0))))</f>
        <v>5</v>
      </c>
      <c r="Q96" s="24">
        <f ca="1">IF(VLOOKUP($C96,工时汇总!$B$2:$AH$2673,15,0)&gt;15,15,IF(VLOOKUP($C96,工时汇总!$B$2:$AH$2673,15,0)&gt;10,10,IF(VLOOKUP($C96,工时汇总!$B$2:$AH$2673,15,0)&gt;=8,5,IF(VLOOKUP($C96,工时汇总!$B$2:$AH$2673,15,0)&lt;8,0))))</f>
        <v>0</v>
      </c>
      <c r="R96" s="24">
        <f ca="1">IF(VLOOKUP($C96,工时汇总!$B$2:$AH$2673,16,0)&gt;15,15,IF(VLOOKUP($C96,工时汇总!$B$2:$AH$2673,16,0)&gt;10,10,IF(VLOOKUP($C96,工时汇总!$B$2:$AH$2673,16,0)&gt;=8,5,IF(VLOOKUP($C96,工时汇总!$B$2:$AH$2673,16,0)&lt;8,0))))</f>
        <v>5</v>
      </c>
      <c r="S96" s="24">
        <f ca="1">IF(VLOOKUP($C96,工时汇总!$B$2:$AH$2673,17,0)&gt;15,15,IF(VLOOKUP($C96,工时汇总!$B$2:$AH$2673,17,0)&gt;10,10,IF(VLOOKUP($C96,工时汇总!$B$2:$AH$2673,17,0)&gt;=8,5,IF(VLOOKUP($C96,工时汇总!$B$2:$AH$2673,17,0)&lt;8,0))))</f>
        <v>5</v>
      </c>
      <c r="T96" s="24">
        <f ca="1">IF(VLOOKUP($C96,工时汇总!$B$2:$AH$2673,18,0)&gt;15,15,IF(VLOOKUP($C96,工时汇总!$B$2:$AH$2673,18,0)&gt;10,10,IF(VLOOKUP($C96,工时汇总!$B$2:$AH$2673,18,0)&gt;=8,5,IF(VLOOKUP($C96,工时汇总!$B$2:$AH$2673,18,0)&lt;8,0))))</f>
        <v>5</v>
      </c>
      <c r="U96" s="24">
        <f ca="1">IF(VLOOKUP($C96,工时汇总!$B$2:$AH$2673,19,0)&gt;15,15,IF(VLOOKUP($C96,工时汇总!$B$2:$AH$2673,19,0)&gt;10,10,IF(VLOOKUP($C96,工时汇总!$B$2:$AH$2673,19,0)&gt;=8,5,IF(VLOOKUP($C96,工时汇总!$B$2:$AH$2673,19,0)&lt;8,0))))</f>
        <v>5</v>
      </c>
      <c r="V96" s="24">
        <f ca="1">IF(VLOOKUP($C96,工时汇总!$B$2:$AH$2673,20,0)&gt;15,15,IF(VLOOKUP($C96,工时汇总!$B$2:$AH$2673,20,0)&gt;10,10,IF(VLOOKUP($C96,工时汇总!$B$2:$AH$2673,20,0)&gt;=8,5,IF(VLOOKUP($C96,工时汇总!$B$2:$AH$2673,20,0)&lt;8,0))))</f>
        <v>5</v>
      </c>
      <c r="W96" s="24">
        <f ca="1">IF(VLOOKUP($C96,工时汇总!$B$2:$AH$2673,21,0)&gt;15,15,IF(VLOOKUP($C96,工时汇总!$B$2:$AH$2673,21,0)&gt;10,10,IF(VLOOKUP($C96,工时汇总!$B$2:$AH$2673,21,0)&gt;=8,5,IF(VLOOKUP($C96,工时汇总!$B$2:$AH$2673,21,0)&lt;8,0))))</f>
        <v>5</v>
      </c>
      <c r="X96" s="24">
        <f ca="1">IF(VLOOKUP($C96,工时汇总!$B$2:$AH$2673,22,0)&gt;15,15,IF(VLOOKUP($C96,工时汇总!$B$2:$AH$2673,22,0)&gt;10,10,IF(VLOOKUP($C96,工时汇总!$B$2:$AH$2673,22,0)&gt;=8,5,IF(VLOOKUP($C96,工时汇总!$B$2:$AH$2673,22,0)&lt;8,0))))</f>
        <v>0</v>
      </c>
      <c r="Y96" s="24">
        <f ca="1">IF(VLOOKUP($C96,工时汇总!$B$2:$AH$2673,23,0)&gt;15,15,IF(VLOOKUP($C96,工时汇总!$B$2:$AH$2673,23,0)&gt;10,10,IF(VLOOKUP($C96,工时汇总!$B$2:$AH$2673,23,0)&gt;=8,5,IF(VLOOKUP($C96,工时汇总!$B$2:$AH$2673,23,0)&lt;8,0))))</f>
        <v>5</v>
      </c>
      <c r="Z96" s="24">
        <f ca="1">IF(VLOOKUP($C96,工时汇总!$B$2:$AH$2673,24,0)&gt;15,15,IF(VLOOKUP($C96,工时汇总!$B$2:$AH$2673,24,0)&gt;10,10,IF(VLOOKUP($C96,工时汇总!$B$2:$AH$2673,24,0)&gt;=8,5,IF(VLOOKUP($C96,工时汇总!$B$2:$AH$2673,24,0)&lt;8,0))))</f>
        <v>5</v>
      </c>
      <c r="AA96" s="24">
        <f ca="1">IF(VLOOKUP($C96,工时汇总!$B$2:$AH$2673,25,0)&gt;15,15,IF(VLOOKUP($C96,工时汇总!$B$2:$AH$2673,25,0)&gt;10,10,IF(VLOOKUP($C96,工时汇总!$B$2:$AH$2673,25,0)&gt;=8,5,IF(VLOOKUP($C96,工时汇总!$B$2:$AH$2673,25,0)&lt;8,0))))</f>
        <v>5</v>
      </c>
      <c r="AB96" s="24">
        <f ca="1">IF(VLOOKUP($C96,工时汇总!$B$2:$AH$2673,26,0)&gt;15,15,IF(VLOOKUP($C96,工时汇总!$B$2:$AH$2673,26,0)&gt;10,10,IF(VLOOKUP($C96,工时汇总!$B$2:$AH$2673,26,0)&gt;=8,5,IF(VLOOKUP($C96,工时汇总!$B$2:$AH$2673,26,0)&lt;8,0))))</f>
        <v>5</v>
      </c>
      <c r="AC96" s="24">
        <f ca="1">IF(VLOOKUP($C96,工时汇总!$B$2:$AH$2673,27,0)&gt;15,15,IF(VLOOKUP($C96,工时汇总!$B$2:$AH$2673,27,0)&gt;10,10,IF(VLOOKUP($C96,工时汇总!$B$2:$AH$2673,27,0)&gt;=8,5,IF(VLOOKUP($C96,工时汇总!$B$2:$AH$2673,27,0)&lt;8,0))))</f>
        <v>5</v>
      </c>
      <c r="AD96" s="24">
        <f ca="1">IF(VLOOKUP($C96,工时汇总!$B$2:$AH$2673,28,0)&gt;15,15,IF(VLOOKUP($C96,工时汇总!$B$2:$AH$2673,28,0)&gt;10,10,IF(VLOOKUP($C96,工时汇总!$B$2:$AH$2673,28,0)&gt;=8,5,IF(VLOOKUP($C96,工时汇总!$B$2:$AH$2673,28,0)&lt;8,0))))</f>
        <v>5</v>
      </c>
      <c r="AE96" s="24">
        <f ca="1">IF(VLOOKUP($C96,工时汇总!$B$2:$AH$2673,29,0)&gt;15,15,IF(VLOOKUP($C96,工时汇总!$B$2:$AH$2673,29,0)&gt;10,10,IF(VLOOKUP($C96,工时汇总!$B$2:$AH$2673,29,0)&gt;=8,5,IF(VLOOKUP($C96,工时汇总!$B$2:$AH$2673,29,0)&lt;8,0))))</f>
        <v>5</v>
      </c>
      <c r="AF96" s="24">
        <f ca="1">IF(VLOOKUP($C96,工时汇总!$B$2:$AH$2673,30,0)&gt;15,15,IF(VLOOKUP($C96,工时汇总!$B$2:$AH$2673,30,0)&gt;10,10,IF(VLOOKUP($C96,工时汇总!$B$2:$AH$2673,30,0)&gt;=8,5,IF(VLOOKUP($C96,工时汇总!$B$2:$AH$2673,30,0)&lt;8,0))))</f>
        <v>0</v>
      </c>
      <c r="AG96" s="24">
        <f ca="1">IF(VLOOKUP($C96,工时汇总!$B$2:$AH$2673,31,0)&gt;15,15,IF(VLOOKUP($C96,工时汇总!$B$2:$AH$2673,31,0)&gt;10,10,IF(VLOOKUP($C96,工时汇总!$B$2:$AH$2673,31,0)&gt;=8,5,IF(VLOOKUP($C96,工时汇总!$B$2:$AH$2673,31,0)&lt;8,0))))</f>
        <v>5</v>
      </c>
      <c r="AH96" s="24">
        <f ca="1">IF(VLOOKUP($C96,工时汇总!$B$2:$AH$2673,32,0)&gt;15,15,IF(VLOOKUP($C96,工时汇总!$B$2:$AH$2673,32,0)&gt;10,10,IF(VLOOKUP($C96,工时汇总!$B$2:$AH$2673,32,0)&gt;=8,5,IF(VLOOKUP($C96,工时汇总!$B$2:$AH$2673,32,0)&lt;8,0))))</f>
        <v>5</v>
      </c>
      <c r="AI96" s="24">
        <f ca="1">IF(VLOOKUP($C96,工时汇总!$B$2:$AH$2673,33,0)&gt;15,15,IF(VLOOKUP($C96,工时汇总!$B$2:$AH$2673,33,0)&gt;10,10,IF(VLOOKUP($C96,工时汇总!$B$2:$AH$2673,33,0)&gt;=8,5,IF(VLOOKUP($C96,工时汇总!$B$2:$AH$2673,33,0)&lt;8,0))))</f>
        <v>5</v>
      </c>
    </row>
    <row r="97" spans="1:35" ht="19.5" customHeight="1" x14ac:dyDescent="0.3">
      <c r="A97" s="21" t="s">
        <v>407</v>
      </c>
      <c r="B97" s="131" t="s">
        <v>163</v>
      </c>
      <c r="C97" s="52" t="s">
        <v>706</v>
      </c>
      <c r="D97" s="23">
        <f t="shared" ca="1" si="20"/>
        <v>280</v>
      </c>
      <c r="E97" s="24">
        <f ca="1">IF(VLOOKUP($C97,工时汇总!$B$2:$AH$2673,3,0)&gt;15,15,IF(VLOOKUP($C97,工时汇总!$B$2:$AH$2673,3,0)&gt;10,10,IF(VLOOKUP($C97,工时汇总!$B$2:$AH$2673,3,0)&gt;=8,5,IF(VLOOKUP($C97,工时汇总!$B$2:$AH$2673,3,0)&lt;8,0))))</f>
        <v>0</v>
      </c>
      <c r="F97" s="24">
        <f ca="1">IF(VLOOKUP($C97,工时汇总!$B$2:$AH$2673,4,0)&gt;15,15,IF(VLOOKUP($C97,工时汇总!$B$2:$AH$2673,4,0)&gt;10,10,IF(VLOOKUP($C97,工时汇总!$B$2:$AH$2673,4,0)&gt;=8,5,IF(VLOOKUP($C97,工时汇总!$B$2:$AH$2673,4,0)&lt;8,0))))</f>
        <v>10</v>
      </c>
      <c r="G97" s="24">
        <f ca="1">IF(VLOOKUP($C97,工时汇总!$B$2:$AH$2673,5,0)&gt;15,15,IF(VLOOKUP($C97,工时汇总!$B$2:$AH$2673,5,0)&gt;10,10,IF(VLOOKUP($C97,工时汇总!$B$2:$AH$2673,5,0)&gt;=8,5,IF(VLOOKUP($C97,工时汇总!$B$2:$AH$2673,5,0)&lt;8,0))))</f>
        <v>10</v>
      </c>
      <c r="H97" s="24">
        <f ca="1">IF(VLOOKUP($C97,工时汇总!$B$2:$AH$2673,6,0)&gt;15,15,IF(VLOOKUP($C97,工时汇总!$B$2:$AH$2673,6,0)&gt;10,10,IF(VLOOKUP($C97,工时汇总!$B$2:$AH$2673,6,0)&gt;=8,5,IF(VLOOKUP($C97,工时汇总!$B$2:$AH$2673,6,0)&lt;8,0))))</f>
        <v>10</v>
      </c>
      <c r="I97" s="24">
        <f ca="1">IF(VLOOKUP($C97,工时汇总!$B$2:$AH$2673,7,0)&gt;15,15,IF(VLOOKUP($C97,工时汇总!$B$2:$AH$2673,7,0)&gt;10,10,IF(VLOOKUP($C97,工时汇总!$B$2:$AH$2673,7,0)&gt;=8,5,IF(VLOOKUP($C97,工时汇总!$B$2:$AH$2673,7,0)&lt;8,0))))</f>
        <v>10</v>
      </c>
      <c r="J97" s="24">
        <f ca="1">IF(VLOOKUP($C97,工时汇总!$B$2:$AH$2673,8,0)&gt;15,15,IF(VLOOKUP($C97,工时汇总!$B$2:$AH$2673,8,0)&gt;10,10,IF(VLOOKUP($C97,工时汇总!$B$2:$AH$2673,8,0)&gt;=8,5,IF(VLOOKUP($C97,工时汇总!$B$2:$AH$2673,8,0)&lt;8,0))))</f>
        <v>10</v>
      </c>
      <c r="K97" s="24">
        <f ca="1">IF(VLOOKUP($C97,工时汇总!$B$2:$AH$2673,9,0)&gt;15,15,IF(VLOOKUP($C97,工时汇总!$B$2:$AH$2673,9,0)&gt;10,10,IF(VLOOKUP($C97,工时汇总!$B$2:$AH$2673,9,0)&gt;=8,5,IF(VLOOKUP($C97,工时汇总!$B$2:$AH$2673,9,0)&lt;8,0))))</f>
        <v>10</v>
      </c>
      <c r="L97" s="24">
        <f ca="1">IF(VLOOKUP($C97,工时汇总!$B$2:$AH$2673,10,0)&gt;15,15,IF(VLOOKUP($C97,工时汇总!$B$2:$AH$2673,10,0)&gt;10,10,IF(VLOOKUP($C97,工时汇总!$B$2:$AH$2673,10,0)&gt;=8,5,IF(VLOOKUP($C97,工时汇总!$B$2:$AH$2673,10,0)&lt;8,0))))</f>
        <v>10</v>
      </c>
      <c r="M97" s="24">
        <f ca="1">IF(VLOOKUP($C97,工时汇总!$B$2:$AH$2673,11,0)&gt;15,15,IF(VLOOKUP($C97,工时汇总!$B$2:$AH$2673,11,0)&gt;10,10,IF(VLOOKUP($C97,工时汇总!$B$2:$AH$2673,11,0)&gt;=8,5,IF(VLOOKUP($C97,工时汇总!$B$2:$AH$2673,11,0)&lt;8,0))))</f>
        <v>10</v>
      </c>
      <c r="N97" s="24">
        <f ca="1">IF(VLOOKUP($C97,工时汇总!$B$2:$AH$2673,12,0)&gt;15,15,IF(VLOOKUP($C97,工时汇总!$B$2:$AH$2673,12,0)&gt;10,10,IF(VLOOKUP($C97,工时汇总!$B$2:$AH$2673,12,0)&gt;=8,5,IF(VLOOKUP($C97,工时汇总!$B$2:$AH$2673,12,0)&lt;8,0))))</f>
        <v>10</v>
      </c>
      <c r="O97" s="24">
        <f ca="1">IF(VLOOKUP($C97,工时汇总!$B$2:$AH$2673,13,0)&gt;15,15,IF(VLOOKUP($C97,工时汇总!$B$2:$AH$2673,13,0)&gt;10,10,IF(VLOOKUP($C97,工时汇总!$B$2:$AH$2673,13,0)&gt;=8,5,IF(VLOOKUP($C97,工时汇总!$B$2:$AH$2673,13,0)&lt;8,0))))</f>
        <v>10</v>
      </c>
      <c r="P97" s="24">
        <f ca="1">IF(VLOOKUP($C97,工时汇总!$B$2:$AH$2673,14,0)&gt;15,15,IF(VLOOKUP($C97,工时汇总!$B$2:$AH$2673,14,0)&gt;10,10,IF(VLOOKUP($C97,工时汇总!$B$2:$AH$2673,14,0)&gt;=8,5,IF(VLOOKUP($C97,工时汇总!$B$2:$AH$2673,14,0)&lt;8,0))))</f>
        <v>10</v>
      </c>
      <c r="Q97" s="24">
        <f ca="1">IF(VLOOKUP($C97,工时汇总!$B$2:$AH$2673,15,0)&gt;15,15,IF(VLOOKUP($C97,工时汇总!$B$2:$AH$2673,15,0)&gt;10,10,IF(VLOOKUP($C97,工时汇总!$B$2:$AH$2673,15,0)&gt;=8,5,IF(VLOOKUP($C97,工时汇总!$B$2:$AH$2673,15,0)&lt;8,0))))</f>
        <v>10</v>
      </c>
      <c r="R97" s="24">
        <f ca="1">IF(VLOOKUP($C97,工时汇总!$B$2:$AH$2673,16,0)&gt;15,15,IF(VLOOKUP($C97,工时汇总!$B$2:$AH$2673,16,0)&gt;10,10,IF(VLOOKUP($C97,工时汇总!$B$2:$AH$2673,16,0)&gt;=8,5,IF(VLOOKUP($C97,工时汇总!$B$2:$AH$2673,16,0)&lt;8,0))))</f>
        <v>10</v>
      </c>
      <c r="S97" s="24">
        <f ca="1">IF(VLOOKUP($C97,工时汇总!$B$2:$AH$2673,17,0)&gt;15,15,IF(VLOOKUP($C97,工时汇总!$B$2:$AH$2673,17,0)&gt;10,10,IF(VLOOKUP($C97,工时汇总!$B$2:$AH$2673,17,0)&gt;=8,5,IF(VLOOKUP($C97,工时汇总!$B$2:$AH$2673,17,0)&lt;8,0))))</f>
        <v>10</v>
      </c>
      <c r="T97" s="24">
        <f ca="1">IF(VLOOKUP($C97,工时汇总!$B$2:$AH$2673,18,0)&gt;15,15,IF(VLOOKUP($C97,工时汇总!$B$2:$AH$2673,18,0)&gt;10,10,IF(VLOOKUP($C97,工时汇总!$B$2:$AH$2673,18,0)&gt;=8,5,IF(VLOOKUP($C97,工时汇总!$B$2:$AH$2673,18,0)&lt;8,0))))</f>
        <v>10</v>
      </c>
      <c r="U97" s="24">
        <f ca="1">IF(VLOOKUP($C97,工时汇总!$B$2:$AH$2673,19,0)&gt;15,15,IF(VLOOKUP($C97,工时汇总!$B$2:$AH$2673,19,0)&gt;10,10,IF(VLOOKUP($C97,工时汇总!$B$2:$AH$2673,19,0)&gt;=8,5,IF(VLOOKUP($C97,工时汇总!$B$2:$AH$2673,19,0)&lt;8,0))))</f>
        <v>5</v>
      </c>
      <c r="V97" s="24">
        <f ca="1">IF(VLOOKUP($C97,工时汇总!$B$2:$AH$2673,20,0)&gt;15,15,IF(VLOOKUP($C97,工时汇总!$B$2:$AH$2673,20,0)&gt;10,10,IF(VLOOKUP($C97,工时汇总!$B$2:$AH$2673,20,0)&gt;=8,5,IF(VLOOKUP($C97,工时汇总!$B$2:$AH$2673,20,0)&lt;8,0))))</f>
        <v>10</v>
      </c>
      <c r="W97" s="24">
        <f ca="1">IF(VLOOKUP($C97,工时汇总!$B$2:$AH$2673,21,0)&gt;15,15,IF(VLOOKUP($C97,工时汇总!$B$2:$AH$2673,21,0)&gt;10,10,IF(VLOOKUP($C97,工时汇总!$B$2:$AH$2673,21,0)&gt;=8,5,IF(VLOOKUP($C97,工时汇总!$B$2:$AH$2673,21,0)&lt;8,0))))</f>
        <v>10</v>
      </c>
      <c r="X97" s="24">
        <f ca="1">IF(VLOOKUP($C97,工时汇总!$B$2:$AH$2673,22,0)&gt;15,15,IF(VLOOKUP($C97,工时汇总!$B$2:$AH$2673,22,0)&gt;10,10,IF(VLOOKUP($C97,工时汇总!$B$2:$AH$2673,22,0)&gt;=8,5,IF(VLOOKUP($C97,工时汇总!$B$2:$AH$2673,22,0)&lt;8,0))))</f>
        <v>10</v>
      </c>
      <c r="Y97" s="24">
        <f ca="1">IF(VLOOKUP($C97,工时汇总!$B$2:$AH$2673,23,0)&gt;15,15,IF(VLOOKUP($C97,工时汇总!$B$2:$AH$2673,23,0)&gt;10,10,IF(VLOOKUP($C97,工时汇总!$B$2:$AH$2673,23,0)&gt;=8,5,IF(VLOOKUP($C97,工时汇总!$B$2:$AH$2673,23,0)&lt;8,0))))</f>
        <v>10</v>
      </c>
      <c r="Z97" s="24">
        <f ca="1">IF(VLOOKUP($C97,工时汇总!$B$2:$AH$2673,24,0)&gt;15,15,IF(VLOOKUP($C97,工时汇总!$B$2:$AH$2673,24,0)&gt;10,10,IF(VLOOKUP($C97,工时汇总!$B$2:$AH$2673,24,0)&gt;=8,5,IF(VLOOKUP($C97,工时汇总!$B$2:$AH$2673,24,0)&lt;8,0))))</f>
        <v>10</v>
      </c>
      <c r="AA97" s="24">
        <f ca="1">IF(VLOOKUP($C97,工时汇总!$B$2:$AH$2673,25,0)&gt;15,15,IF(VLOOKUP($C97,工时汇总!$B$2:$AH$2673,25,0)&gt;10,10,IF(VLOOKUP($C97,工时汇总!$B$2:$AH$2673,25,0)&gt;=8,5,IF(VLOOKUP($C97,工时汇总!$B$2:$AH$2673,25,0)&lt;8,0))))</f>
        <v>10</v>
      </c>
      <c r="AB97" s="24">
        <f ca="1">IF(VLOOKUP($C97,工时汇总!$B$2:$AH$2673,26,0)&gt;15,15,IF(VLOOKUP($C97,工时汇总!$B$2:$AH$2673,26,0)&gt;10,10,IF(VLOOKUP($C97,工时汇总!$B$2:$AH$2673,26,0)&gt;=8,5,IF(VLOOKUP($C97,工时汇总!$B$2:$AH$2673,26,0)&lt;8,0))))</f>
        <v>10</v>
      </c>
      <c r="AC97" s="24">
        <f ca="1">IF(VLOOKUP($C97,工时汇总!$B$2:$AH$2673,27,0)&gt;15,15,IF(VLOOKUP($C97,工时汇总!$B$2:$AH$2673,27,0)&gt;10,10,IF(VLOOKUP($C97,工时汇总!$B$2:$AH$2673,27,0)&gt;=8,5,IF(VLOOKUP($C97,工时汇总!$B$2:$AH$2673,27,0)&lt;8,0))))</f>
        <v>10</v>
      </c>
      <c r="AD97" s="24">
        <f ca="1">IF(VLOOKUP($C97,工时汇总!$B$2:$AH$2673,28,0)&gt;15,15,IF(VLOOKUP($C97,工时汇总!$B$2:$AH$2673,28,0)&gt;10,10,IF(VLOOKUP($C97,工时汇总!$B$2:$AH$2673,28,0)&gt;=8,5,IF(VLOOKUP($C97,工时汇总!$B$2:$AH$2673,28,0)&lt;8,0))))</f>
        <v>10</v>
      </c>
      <c r="AE97" s="24">
        <f ca="1">IF(VLOOKUP($C97,工时汇总!$B$2:$AH$2673,29,0)&gt;15,15,IF(VLOOKUP($C97,工时汇总!$B$2:$AH$2673,29,0)&gt;10,10,IF(VLOOKUP($C97,工时汇总!$B$2:$AH$2673,29,0)&gt;=8,5,IF(VLOOKUP($C97,工时汇总!$B$2:$AH$2673,29,0)&lt;8,0))))</f>
        <v>10</v>
      </c>
      <c r="AF97" s="24">
        <f ca="1">IF(VLOOKUP($C97,工时汇总!$B$2:$AH$2673,30,0)&gt;15,15,IF(VLOOKUP($C97,工时汇总!$B$2:$AH$2673,30,0)&gt;10,10,IF(VLOOKUP($C97,工时汇总!$B$2:$AH$2673,30,0)&gt;=8,5,IF(VLOOKUP($C97,工时汇总!$B$2:$AH$2673,30,0)&lt;8,0))))</f>
        <v>5</v>
      </c>
      <c r="AG97" s="24">
        <f ca="1">IF(VLOOKUP($C97,工时汇总!$B$2:$AH$2673,31,0)&gt;15,15,IF(VLOOKUP($C97,工时汇总!$B$2:$AH$2673,31,0)&gt;10,10,IF(VLOOKUP($C97,工时汇总!$B$2:$AH$2673,31,0)&gt;=8,5,IF(VLOOKUP($C97,工时汇总!$B$2:$AH$2673,31,0)&lt;8,0))))</f>
        <v>5</v>
      </c>
      <c r="AH97" s="24">
        <f ca="1">IF(VLOOKUP($C97,工时汇总!$B$2:$AH$2673,32,0)&gt;15,15,IF(VLOOKUP($C97,工时汇总!$B$2:$AH$2673,32,0)&gt;10,10,IF(VLOOKUP($C97,工时汇总!$B$2:$AH$2673,32,0)&gt;=8,5,IF(VLOOKUP($C97,工时汇总!$B$2:$AH$2673,32,0)&lt;8,0))))</f>
        <v>5</v>
      </c>
      <c r="AI97" s="24">
        <f ca="1">IF(VLOOKUP($C97,工时汇总!$B$2:$AH$2673,33,0)&gt;15,15,IF(VLOOKUP($C97,工时汇总!$B$2:$AH$2673,33,0)&gt;10,10,IF(VLOOKUP($C97,工时汇总!$B$2:$AH$2673,33,0)&gt;=8,5,IF(VLOOKUP($C97,工时汇总!$B$2:$AH$2673,33,0)&lt;8,0))))</f>
        <v>10</v>
      </c>
    </row>
    <row r="98" spans="1:35" ht="19.5" customHeight="1" x14ac:dyDescent="0.3">
      <c r="A98" s="21" t="s">
        <v>407</v>
      </c>
      <c r="B98" s="131" t="s">
        <v>164</v>
      </c>
      <c r="C98" s="52" t="s">
        <v>144</v>
      </c>
      <c r="D98" s="23">
        <f t="shared" ca="1" si="20"/>
        <v>255</v>
      </c>
      <c r="E98" s="24">
        <f ca="1">IF(VLOOKUP($C98,工时汇总!$B$2:$AH$2673,3,0)&gt;15,15,IF(VLOOKUP($C98,工时汇总!$B$2:$AH$2673,3,0)&gt;10,10,IF(VLOOKUP($C98,工时汇总!$B$2:$AH$2673,3,0)&gt;=8,5,IF(VLOOKUP($C98,工时汇总!$B$2:$AH$2673,3,0)&lt;8,0))))</f>
        <v>0</v>
      </c>
      <c r="F98" s="24">
        <f ca="1">IF(VLOOKUP($C98,工时汇总!$B$2:$AH$2673,4,0)&gt;15,15,IF(VLOOKUP($C98,工时汇总!$B$2:$AH$2673,4,0)&gt;10,10,IF(VLOOKUP($C98,工时汇总!$B$2:$AH$2673,4,0)&gt;=8,5,IF(VLOOKUP($C98,工时汇总!$B$2:$AH$2673,4,0)&lt;8,0))))</f>
        <v>10</v>
      </c>
      <c r="G98" s="24">
        <f ca="1">IF(VLOOKUP($C98,工时汇总!$B$2:$AH$2673,5,0)&gt;15,15,IF(VLOOKUP($C98,工时汇总!$B$2:$AH$2673,5,0)&gt;10,10,IF(VLOOKUP($C98,工时汇总!$B$2:$AH$2673,5,0)&gt;=8,5,IF(VLOOKUP($C98,工时汇总!$B$2:$AH$2673,5,0)&lt;8,0))))</f>
        <v>10</v>
      </c>
      <c r="H98" s="24">
        <f ca="1">IF(VLOOKUP($C98,工时汇总!$B$2:$AH$2673,6,0)&gt;15,15,IF(VLOOKUP($C98,工时汇总!$B$2:$AH$2673,6,0)&gt;10,10,IF(VLOOKUP($C98,工时汇总!$B$2:$AH$2673,6,0)&gt;=8,5,IF(VLOOKUP($C98,工时汇总!$B$2:$AH$2673,6,0)&lt;8,0))))</f>
        <v>10</v>
      </c>
      <c r="I98" s="24">
        <f ca="1">IF(VLOOKUP($C98,工时汇总!$B$2:$AH$2673,7,0)&gt;15,15,IF(VLOOKUP($C98,工时汇总!$B$2:$AH$2673,7,0)&gt;10,10,IF(VLOOKUP($C98,工时汇总!$B$2:$AH$2673,7,0)&gt;=8,5,IF(VLOOKUP($C98,工时汇总!$B$2:$AH$2673,7,0)&lt;8,0))))</f>
        <v>10</v>
      </c>
      <c r="J98" s="24">
        <f ca="1">IF(VLOOKUP($C98,工时汇总!$B$2:$AH$2673,8,0)&gt;15,15,IF(VLOOKUP($C98,工时汇总!$B$2:$AH$2673,8,0)&gt;10,10,IF(VLOOKUP($C98,工时汇总!$B$2:$AH$2673,8,0)&gt;=8,5,IF(VLOOKUP($C98,工时汇总!$B$2:$AH$2673,8,0)&lt;8,0))))</f>
        <v>10</v>
      </c>
      <c r="K98" s="24">
        <f ca="1">IF(VLOOKUP($C98,工时汇总!$B$2:$AH$2673,9,0)&gt;15,15,IF(VLOOKUP($C98,工时汇总!$B$2:$AH$2673,9,0)&gt;10,10,IF(VLOOKUP($C98,工时汇总!$B$2:$AH$2673,9,0)&gt;=8,5,IF(VLOOKUP($C98,工时汇总!$B$2:$AH$2673,9,0)&lt;8,0))))</f>
        <v>5</v>
      </c>
      <c r="L98" s="24">
        <f ca="1">IF(VLOOKUP($C98,工时汇总!$B$2:$AH$2673,10,0)&gt;15,15,IF(VLOOKUP($C98,工时汇总!$B$2:$AH$2673,10,0)&gt;10,10,IF(VLOOKUP($C98,工时汇总!$B$2:$AH$2673,10,0)&gt;=8,5,IF(VLOOKUP($C98,工时汇总!$B$2:$AH$2673,10,0)&lt;8,0))))</f>
        <v>10</v>
      </c>
      <c r="M98" s="24">
        <f ca="1">IF(VLOOKUP($C98,工时汇总!$B$2:$AH$2673,11,0)&gt;15,15,IF(VLOOKUP($C98,工时汇总!$B$2:$AH$2673,11,0)&gt;10,10,IF(VLOOKUP($C98,工时汇总!$B$2:$AH$2673,11,0)&gt;=8,5,IF(VLOOKUP($C98,工时汇总!$B$2:$AH$2673,11,0)&lt;8,0))))</f>
        <v>10</v>
      </c>
      <c r="N98" s="24">
        <f ca="1">IF(VLOOKUP($C98,工时汇总!$B$2:$AH$2673,12,0)&gt;15,15,IF(VLOOKUP($C98,工时汇总!$B$2:$AH$2673,12,0)&gt;10,10,IF(VLOOKUP($C98,工时汇总!$B$2:$AH$2673,12,0)&gt;=8,5,IF(VLOOKUP($C98,工时汇总!$B$2:$AH$2673,12,0)&lt;8,0))))</f>
        <v>0</v>
      </c>
      <c r="O98" s="24">
        <f ca="1">IF(VLOOKUP($C98,工时汇总!$B$2:$AH$2673,13,0)&gt;15,15,IF(VLOOKUP($C98,工时汇总!$B$2:$AH$2673,13,0)&gt;10,10,IF(VLOOKUP($C98,工时汇总!$B$2:$AH$2673,13,0)&gt;=8,5,IF(VLOOKUP($C98,工时汇总!$B$2:$AH$2673,13,0)&lt;8,0))))</f>
        <v>0</v>
      </c>
      <c r="P98" s="24">
        <f ca="1">IF(VLOOKUP($C98,工时汇总!$B$2:$AH$2673,14,0)&gt;15,15,IF(VLOOKUP($C98,工时汇总!$B$2:$AH$2673,14,0)&gt;10,10,IF(VLOOKUP($C98,工时汇总!$B$2:$AH$2673,14,0)&gt;=8,5,IF(VLOOKUP($C98,工时汇总!$B$2:$AH$2673,14,0)&lt;8,0))))</f>
        <v>10</v>
      </c>
      <c r="Q98" s="24">
        <f ca="1">IF(VLOOKUP($C98,工时汇总!$B$2:$AH$2673,15,0)&gt;15,15,IF(VLOOKUP($C98,工时汇总!$B$2:$AH$2673,15,0)&gt;10,10,IF(VLOOKUP($C98,工时汇总!$B$2:$AH$2673,15,0)&gt;=8,5,IF(VLOOKUP($C98,工时汇总!$B$2:$AH$2673,15,0)&lt;8,0))))</f>
        <v>10</v>
      </c>
      <c r="R98" s="24">
        <f ca="1">IF(VLOOKUP($C98,工时汇总!$B$2:$AH$2673,16,0)&gt;15,15,IF(VLOOKUP($C98,工时汇总!$B$2:$AH$2673,16,0)&gt;10,10,IF(VLOOKUP($C98,工时汇总!$B$2:$AH$2673,16,0)&gt;=8,5,IF(VLOOKUP($C98,工时汇总!$B$2:$AH$2673,16,0)&lt;8,0))))</f>
        <v>5</v>
      </c>
      <c r="S98" s="24">
        <f ca="1">IF(VLOOKUP($C98,工时汇总!$B$2:$AH$2673,17,0)&gt;15,15,IF(VLOOKUP($C98,工时汇总!$B$2:$AH$2673,17,0)&gt;10,10,IF(VLOOKUP($C98,工时汇总!$B$2:$AH$2673,17,0)&gt;=8,5,IF(VLOOKUP($C98,工时汇总!$B$2:$AH$2673,17,0)&lt;8,0))))</f>
        <v>10</v>
      </c>
      <c r="T98" s="24">
        <f ca="1">IF(VLOOKUP($C98,工时汇总!$B$2:$AH$2673,18,0)&gt;15,15,IF(VLOOKUP($C98,工时汇总!$B$2:$AH$2673,18,0)&gt;10,10,IF(VLOOKUP($C98,工时汇总!$B$2:$AH$2673,18,0)&gt;=8,5,IF(VLOOKUP($C98,工时汇总!$B$2:$AH$2673,18,0)&lt;8,0))))</f>
        <v>10</v>
      </c>
      <c r="U98" s="24">
        <f ca="1">IF(VLOOKUP($C98,工时汇总!$B$2:$AH$2673,19,0)&gt;15,15,IF(VLOOKUP($C98,工时汇总!$B$2:$AH$2673,19,0)&gt;10,10,IF(VLOOKUP($C98,工时汇总!$B$2:$AH$2673,19,0)&gt;=8,5,IF(VLOOKUP($C98,工时汇总!$B$2:$AH$2673,19,0)&lt;8,0))))</f>
        <v>10</v>
      </c>
      <c r="V98" s="24">
        <f ca="1">IF(VLOOKUP($C98,工时汇总!$B$2:$AH$2673,20,0)&gt;15,15,IF(VLOOKUP($C98,工时汇总!$B$2:$AH$2673,20,0)&gt;10,10,IF(VLOOKUP($C98,工时汇总!$B$2:$AH$2673,20,0)&gt;=8,5,IF(VLOOKUP($C98,工时汇总!$B$2:$AH$2673,20,0)&lt;8,0))))</f>
        <v>10</v>
      </c>
      <c r="W98" s="24">
        <f ca="1">IF(VLOOKUP($C98,工时汇总!$B$2:$AH$2673,21,0)&gt;15,15,IF(VLOOKUP($C98,工时汇总!$B$2:$AH$2673,21,0)&gt;10,10,IF(VLOOKUP($C98,工时汇总!$B$2:$AH$2673,21,0)&gt;=8,5,IF(VLOOKUP($C98,工时汇总!$B$2:$AH$2673,21,0)&lt;8,0))))</f>
        <v>10</v>
      </c>
      <c r="X98" s="24">
        <f ca="1">IF(VLOOKUP($C98,工时汇总!$B$2:$AH$2673,22,0)&gt;15,15,IF(VLOOKUP($C98,工时汇总!$B$2:$AH$2673,22,0)&gt;10,10,IF(VLOOKUP($C98,工时汇总!$B$2:$AH$2673,22,0)&gt;=8,5,IF(VLOOKUP($C98,工时汇总!$B$2:$AH$2673,22,0)&lt;8,0))))</f>
        <v>5</v>
      </c>
      <c r="Y98" s="24">
        <f ca="1">IF(VLOOKUP($C98,工时汇总!$B$2:$AH$2673,23,0)&gt;15,15,IF(VLOOKUP($C98,工时汇总!$B$2:$AH$2673,23,0)&gt;10,10,IF(VLOOKUP($C98,工时汇总!$B$2:$AH$2673,23,0)&gt;=8,5,IF(VLOOKUP($C98,工时汇总!$B$2:$AH$2673,23,0)&lt;8,0))))</f>
        <v>5</v>
      </c>
      <c r="Z98" s="24">
        <f ca="1">IF(VLOOKUP($C98,工时汇总!$B$2:$AH$2673,24,0)&gt;15,15,IF(VLOOKUP($C98,工时汇总!$B$2:$AH$2673,24,0)&gt;10,10,IF(VLOOKUP($C98,工时汇总!$B$2:$AH$2673,24,0)&gt;=8,5,IF(VLOOKUP($C98,工时汇总!$B$2:$AH$2673,24,0)&lt;8,0))))</f>
        <v>10</v>
      </c>
      <c r="AA98" s="24">
        <f ca="1">IF(VLOOKUP($C98,工时汇总!$B$2:$AH$2673,25,0)&gt;15,15,IF(VLOOKUP($C98,工时汇总!$B$2:$AH$2673,25,0)&gt;10,10,IF(VLOOKUP($C98,工时汇总!$B$2:$AH$2673,25,0)&gt;=8,5,IF(VLOOKUP($C98,工时汇总!$B$2:$AH$2673,25,0)&lt;8,0))))</f>
        <v>10</v>
      </c>
      <c r="AB98" s="24">
        <f ca="1">IF(VLOOKUP($C98,工时汇总!$B$2:$AH$2673,26,0)&gt;15,15,IF(VLOOKUP($C98,工时汇总!$B$2:$AH$2673,26,0)&gt;10,10,IF(VLOOKUP($C98,工时汇总!$B$2:$AH$2673,26,0)&gt;=8,5,IF(VLOOKUP($C98,工时汇总!$B$2:$AH$2673,26,0)&lt;8,0))))</f>
        <v>10</v>
      </c>
      <c r="AC98" s="24">
        <f ca="1">IF(VLOOKUP($C98,工时汇总!$B$2:$AH$2673,27,0)&gt;15,15,IF(VLOOKUP($C98,工时汇总!$B$2:$AH$2673,27,0)&gt;10,10,IF(VLOOKUP($C98,工时汇总!$B$2:$AH$2673,27,0)&gt;=8,5,IF(VLOOKUP($C98,工时汇总!$B$2:$AH$2673,27,0)&lt;8,0))))</f>
        <v>10</v>
      </c>
      <c r="AD98" s="24">
        <f ca="1">IF(VLOOKUP($C98,工时汇总!$B$2:$AH$2673,28,0)&gt;15,15,IF(VLOOKUP($C98,工时汇总!$B$2:$AH$2673,28,0)&gt;10,10,IF(VLOOKUP($C98,工时汇总!$B$2:$AH$2673,28,0)&gt;=8,5,IF(VLOOKUP($C98,工时汇总!$B$2:$AH$2673,28,0)&lt;8,0))))</f>
        <v>10</v>
      </c>
      <c r="AE98" s="24">
        <f ca="1">IF(VLOOKUP($C98,工时汇总!$B$2:$AH$2673,29,0)&gt;15,15,IF(VLOOKUP($C98,工时汇总!$B$2:$AH$2673,29,0)&gt;10,10,IF(VLOOKUP($C98,工时汇总!$B$2:$AH$2673,29,0)&gt;=8,5,IF(VLOOKUP($C98,工时汇总!$B$2:$AH$2673,29,0)&lt;8,0))))</f>
        <v>10</v>
      </c>
      <c r="AF98" s="24">
        <f ca="1">IF(VLOOKUP($C98,工时汇总!$B$2:$AH$2673,30,0)&gt;15,15,IF(VLOOKUP($C98,工时汇总!$B$2:$AH$2673,30,0)&gt;10,10,IF(VLOOKUP($C98,工时汇总!$B$2:$AH$2673,30,0)&gt;=8,5,IF(VLOOKUP($C98,工时汇总!$B$2:$AH$2673,30,0)&lt;8,0))))</f>
        <v>5</v>
      </c>
      <c r="AG98" s="24">
        <f ca="1">IF(VLOOKUP($C98,工时汇总!$B$2:$AH$2673,31,0)&gt;15,15,IF(VLOOKUP($C98,工时汇总!$B$2:$AH$2673,31,0)&gt;10,10,IF(VLOOKUP($C98,工时汇总!$B$2:$AH$2673,31,0)&gt;=8,5,IF(VLOOKUP($C98,工时汇总!$B$2:$AH$2673,31,0)&lt;8,0))))</f>
        <v>10</v>
      </c>
      <c r="AH98" s="24">
        <f ca="1">IF(VLOOKUP($C98,工时汇总!$B$2:$AH$2673,32,0)&gt;15,15,IF(VLOOKUP($C98,工时汇总!$B$2:$AH$2673,32,0)&gt;10,10,IF(VLOOKUP($C98,工时汇总!$B$2:$AH$2673,32,0)&gt;=8,5,IF(VLOOKUP($C98,工时汇总!$B$2:$AH$2673,32,0)&lt;8,0))))</f>
        <v>10</v>
      </c>
      <c r="AI98" s="24">
        <f ca="1">IF(VLOOKUP($C98,工时汇总!$B$2:$AH$2673,33,0)&gt;15,15,IF(VLOOKUP($C98,工时汇总!$B$2:$AH$2673,33,0)&gt;10,10,IF(VLOOKUP($C98,工时汇总!$B$2:$AH$2673,33,0)&gt;=8,5,IF(VLOOKUP($C98,工时汇总!$B$2:$AH$2673,33,0)&lt;8,0))))</f>
        <v>10</v>
      </c>
    </row>
    <row r="99" spans="1:35" ht="19.5" customHeight="1" x14ac:dyDescent="0.3">
      <c r="A99" s="21" t="s">
        <v>407</v>
      </c>
      <c r="B99" s="131" t="s">
        <v>62</v>
      </c>
      <c r="C99" s="52" t="s">
        <v>61</v>
      </c>
      <c r="D99" s="23">
        <f t="shared" ca="1" si="20"/>
        <v>280</v>
      </c>
      <c r="E99" s="24">
        <f ca="1">IF(VLOOKUP($C99,工时汇总!$B$2:$AH$2673,3,0)&gt;15,15,IF(VLOOKUP($C99,工时汇总!$B$2:$AH$2673,3,0)&gt;10,10,IF(VLOOKUP($C99,工时汇总!$B$2:$AH$2673,3,0)&gt;=8,5,IF(VLOOKUP($C99,工时汇总!$B$2:$AH$2673,3,0)&lt;8,0))))</f>
        <v>0</v>
      </c>
      <c r="F99" s="24">
        <f ca="1">IF(VLOOKUP($C99,工时汇总!$B$2:$AH$2673,4,0)&gt;15,15,IF(VLOOKUP($C99,工时汇总!$B$2:$AH$2673,4,0)&gt;10,10,IF(VLOOKUP($C99,工时汇总!$B$2:$AH$2673,4,0)&gt;=8,5,IF(VLOOKUP($C99,工时汇总!$B$2:$AH$2673,4,0)&lt;8,0))))</f>
        <v>10</v>
      </c>
      <c r="G99" s="24">
        <f ca="1">IF(VLOOKUP($C99,工时汇总!$B$2:$AH$2673,5,0)&gt;15,15,IF(VLOOKUP($C99,工时汇总!$B$2:$AH$2673,5,0)&gt;10,10,IF(VLOOKUP($C99,工时汇总!$B$2:$AH$2673,5,0)&gt;=8,5,IF(VLOOKUP($C99,工时汇总!$B$2:$AH$2673,5,0)&lt;8,0))))</f>
        <v>10</v>
      </c>
      <c r="H99" s="24">
        <f ca="1">IF(VLOOKUP($C99,工时汇总!$B$2:$AH$2673,6,0)&gt;15,15,IF(VLOOKUP($C99,工时汇总!$B$2:$AH$2673,6,0)&gt;10,10,IF(VLOOKUP($C99,工时汇总!$B$2:$AH$2673,6,0)&gt;=8,5,IF(VLOOKUP($C99,工时汇总!$B$2:$AH$2673,6,0)&lt;8,0))))</f>
        <v>10</v>
      </c>
      <c r="I99" s="24">
        <f ca="1">IF(VLOOKUP($C99,工时汇总!$B$2:$AH$2673,7,0)&gt;15,15,IF(VLOOKUP($C99,工时汇总!$B$2:$AH$2673,7,0)&gt;10,10,IF(VLOOKUP($C99,工时汇总!$B$2:$AH$2673,7,0)&gt;=8,5,IF(VLOOKUP($C99,工时汇总!$B$2:$AH$2673,7,0)&lt;8,0))))</f>
        <v>10</v>
      </c>
      <c r="J99" s="24">
        <f ca="1">IF(VLOOKUP($C99,工时汇总!$B$2:$AH$2673,8,0)&gt;15,15,IF(VLOOKUP($C99,工时汇总!$B$2:$AH$2673,8,0)&gt;10,10,IF(VLOOKUP($C99,工时汇总!$B$2:$AH$2673,8,0)&gt;=8,5,IF(VLOOKUP($C99,工时汇总!$B$2:$AH$2673,8,0)&lt;8,0))))</f>
        <v>10</v>
      </c>
      <c r="K99" s="24">
        <f ca="1">IF(VLOOKUP($C99,工时汇总!$B$2:$AH$2673,9,0)&gt;15,15,IF(VLOOKUP($C99,工时汇总!$B$2:$AH$2673,9,0)&gt;10,10,IF(VLOOKUP($C99,工时汇总!$B$2:$AH$2673,9,0)&gt;=8,5,IF(VLOOKUP($C99,工时汇总!$B$2:$AH$2673,9,0)&lt;8,0))))</f>
        <v>10</v>
      </c>
      <c r="L99" s="24">
        <f ca="1">IF(VLOOKUP($C99,工时汇总!$B$2:$AH$2673,10,0)&gt;15,15,IF(VLOOKUP($C99,工时汇总!$B$2:$AH$2673,10,0)&gt;10,10,IF(VLOOKUP($C99,工时汇总!$B$2:$AH$2673,10,0)&gt;=8,5,IF(VLOOKUP($C99,工时汇总!$B$2:$AH$2673,10,0)&lt;8,0))))</f>
        <v>10</v>
      </c>
      <c r="M99" s="24">
        <f ca="1">IF(VLOOKUP($C99,工时汇总!$B$2:$AH$2673,11,0)&gt;15,15,IF(VLOOKUP($C99,工时汇总!$B$2:$AH$2673,11,0)&gt;10,10,IF(VLOOKUP($C99,工时汇总!$B$2:$AH$2673,11,0)&gt;=8,5,IF(VLOOKUP($C99,工时汇总!$B$2:$AH$2673,11,0)&lt;8,0))))</f>
        <v>10</v>
      </c>
      <c r="N99" s="24">
        <f ca="1">IF(VLOOKUP($C99,工时汇总!$B$2:$AH$2673,12,0)&gt;15,15,IF(VLOOKUP($C99,工时汇总!$B$2:$AH$2673,12,0)&gt;10,10,IF(VLOOKUP($C99,工时汇总!$B$2:$AH$2673,12,0)&gt;=8,5,IF(VLOOKUP($C99,工时汇总!$B$2:$AH$2673,12,0)&lt;8,0))))</f>
        <v>10</v>
      </c>
      <c r="O99" s="24">
        <f ca="1">IF(VLOOKUP($C99,工时汇总!$B$2:$AH$2673,13,0)&gt;15,15,IF(VLOOKUP($C99,工时汇总!$B$2:$AH$2673,13,0)&gt;10,10,IF(VLOOKUP($C99,工时汇总!$B$2:$AH$2673,13,0)&gt;=8,5,IF(VLOOKUP($C99,工时汇总!$B$2:$AH$2673,13,0)&lt;8,0))))</f>
        <v>10</v>
      </c>
      <c r="P99" s="24">
        <f ca="1">IF(VLOOKUP($C99,工时汇总!$B$2:$AH$2673,14,0)&gt;15,15,IF(VLOOKUP($C99,工时汇总!$B$2:$AH$2673,14,0)&gt;10,10,IF(VLOOKUP($C99,工时汇总!$B$2:$AH$2673,14,0)&gt;=8,5,IF(VLOOKUP($C99,工时汇总!$B$2:$AH$2673,14,0)&lt;8,0))))</f>
        <v>10</v>
      </c>
      <c r="Q99" s="24">
        <f ca="1">IF(VLOOKUP($C99,工时汇总!$B$2:$AH$2673,15,0)&gt;15,15,IF(VLOOKUP($C99,工时汇总!$B$2:$AH$2673,15,0)&gt;10,10,IF(VLOOKUP($C99,工时汇总!$B$2:$AH$2673,15,0)&gt;=8,5,IF(VLOOKUP($C99,工时汇总!$B$2:$AH$2673,15,0)&lt;8,0))))</f>
        <v>10</v>
      </c>
      <c r="R99" s="24">
        <f ca="1">IF(VLOOKUP($C99,工时汇总!$B$2:$AH$2673,16,0)&gt;15,15,IF(VLOOKUP($C99,工时汇总!$B$2:$AH$2673,16,0)&gt;10,10,IF(VLOOKUP($C99,工时汇总!$B$2:$AH$2673,16,0)&gt;=8,5,IF(VLOOKUP($C99,工时汇总!$B$2:$AH$2673,16,0)&lt;8,0))))</f>
        <v>10</v>
      </c>
      <c r="S99" s="24">
        <f ca="1">IF(VLOOKUP($C99,工时汇总!$B$2:$AH$2673,17,0)&gt;15,15,IF(VLOOKUP($C99,工时汇总!$B$2:$AH$2673,17,0)&gt;10,10,IF(VLOOKUP($C99,工时汇总!$B$2:$AH$2673,17,0)&gt;=8,5,IF(VLOOKUP($C99,工时汇总!$B$2:$AH$2673,17,0)&lt;8,0))))</f>
        <v>10</v>
      </c>
      <c r="T99" s="24">
        <f ca="1">IF(VLOOKUP($C99,工时汇总!$B$2:$AH$2673,18,0)&gt;15,15,IF(VLOOKUP($C99,工时汇总!$B$2:$AH$2673,18,0)&gt;10,10,IF(VLOOKUP($C99,工时汇总!$B$2:$AH$2673,18,0)&gt;=8,5,IF(VLOOKUP($C99,工时汇总!$B$2:$AH$2673,18,0)&lt;8,0))))</f>
        <v>10</v>
      </c>
      <c r="U99" s="24">
        <f ca="1">IF(VLOOKUP($C99,工时汇总!$B$2:$AH$2673,19,0)&gt;15,15,IF(VLOOKUP($C99,工时汇总!$B$2:$AH$2673,19,0)&gt;10,10,IF(VLOOKUP($C99,工时汇总!$B$2:$AH$2673,19,0)&gt;=8,5,IF(VLOOKUP($C99,工时汇总!$B$2:$AH$2673,19,0)&lt;8,0))))</f>
        <v>10</v>
      </c>
      <c r="V99" s="24">
        <f ca="1">IF(VLOOKUP($C99,工时汇总!$B$2:$AH$2673,20,0)&gt;15,15,IF(VLOOKUP($C99,工时汇总!$B$2:$AH$2673,20,0)&gt;10,10,IF(VLOOKUP($C99,工时汇总!$B$2:$AH$2673,20,0)&gt;=8,5,IF(VLOOKUP($C99,工时汇总!$B$2:$AH$2673,20,0)&lt;8,0))))</f>
        <v>10</v>
      </c>
      <c r="W99" s="24">
        <f ca="1">IF(VLOOKUP($C99,工时汇总!$B$2:$AH$2673,21,0)&gt;15,15,IF(VLOOKUP($C99,工时汇总!$B$2:$AH$2673,21,0)&gt;10,10,IF(VLOOKUP($C99,工时汇总!$B$2:$AH$2673,21,0)&gt;=8,5,IF(VLOOKUP($C99,工时汇总!$B$2:$AH$2673,21,0)&lt;8,0))))</f>
        <v>10</v>
      </c>
      <c r="X99" s="24">
        <f ca="1">IF(VLOOKUP($C99,工时汇总!$B$2:$AH$2673,22,0)&gt;15,15,IF(VLOOKUP($C99,工时汇总!$B$2:$AH$2673,22,0)&gt;10,10,IF(VLOOKUP($C99,工时汇总!$B$2:$AH$2673,22,0)&gt;=8,5,IF(VLOOKUP($C99,工时汇总!$B$2:$AH$2673,22,0)&lt;8,0))))</f>
        <v>10</v>
      </c>
      <c r="Y99" s="24">
        <f ca="1">IF(VLOOKUP($C99,工时汇总!$B$2:$AH$2673,23,0)&gt;15,15,IF(VLOOKUP($C99,工时汇总!$B$2:$AH$2673,23,0)&gt;10,10,IF(VLOOKUP($C99,工时汇总!$B$2:$AH$2673,23,0)&gt;=8,5,IF(VLOOKUP($C99,工时汇总!$B$2:$AH$2673,23,0)&lt;8,0))))</f>
        <v>10</v>
      </c>
      <c r="Z99" s="24">
        <f ca="1">IF(VLOOKUP($C99,工时汇总!$B$2:$AH$2673,24,0)&gt;15,15,IF(VLOOKUP($C99,工时汇总!$B$2:$AH$2673,24,0)&gt;10,10,IF(VLOOKUP($C99,工时汇总!$B$2:$AH$2673,24,0)&gt;=8,5,IF(VLOOKUP($C99,工时汇总!$B$2:$AH$2673,24,0)&lt;8,0))))</f>
        <v>10</v>
      </c>
      <c r="AA99" s="24">
        <f ca="1">IF(VLOOKUP($C99,工时汇总!$B$2:$AH$2673,25,0)&gt;15,15,IF(VLOOKUP($C99,工时汇总!$B$2:$AH$2673,25,0)&gt;10,10,IF(VLOOKUP($C99,工时汇总!$B$2:$AH$2673,25,0)&gt;=8,5,IF(VLOOKUP($C99,工时汇总!$B$2:$AH$2673,25,0)&lt;8,0))))</f>
        <v>10</v>
      </c>
      <c r="AB99" s="24">
        <f ca="1">IF(VLOOKUP($C99,工时汇总!$B$2:$AH$2673,26,0)&gt;15,15,IF(VLOOKUP($C99,工时汇总!$B$2:$AH$2673,26,0)&gt;10,10,IF(VLOOKUP($C99,工时汇总!$B$2:$AH$2673,26,0)&gt;=8,5,IF(VLOOKUP($C99,工时汇总!$B$2:$AH$2673,26,0)&lt;8,0))))</f>
        <v>10</v>
      </c>
      <c r="AC99" s="24">
        <f ca="1">IF(VLOOKUP($C99,工时汇总!$B$2:$AH$2673,27,0)&gt;15,15,IF(VLOOKUP($C99,工时汇总!$B$2:$AH$2673,27,0)&gt;10,10,IF(VLOOKUP($C99,工时汇总!$B$2:$AH$2673,27,0)&gt;=8,5,IF(VLOOKUP($C99,工时汇总!$B$2:$AH$2673,27,0)&lt;8,0))))</f>
        <v>10</v>
      </c>
      <c r="AD99" s="24">
        <f ca="1">IF(VLOOKUP($C99,工时汇总!$B$2:$AH$2673,28,0)&gt;15,15,IF(VLOOKUP($C99,工时汇总!$B$2:$AH$2673,28,0)&gt;10,10,IF(VLOOKUP($C99,工时汇总!$B$2:$AH$2673,28,0)&gt;=8,5,IF(VLOOKUP($C99,工时汇总!$B$2:$AH$2673,28,0)&lt;8,0))))</f>
        <v>10</v>
      </c>
      <c r="AE99" s="24">
        <f ca="1">IF(VLOOKUP($C99,工时汇总!$B$2:$AH$2673,29,0)&gt;15,15,IF(VLOOKUP($C99,工时汇总!$B$2:$AH$2673,29,0)&gt;10,10,IF(VLOOKUP($C99,工时汇总!$B$2:$AH$2673,29,0)&gt;=8,5,IF(VLOOKUP($C99,工时汇总!$B$2:$AH$2673,29,0)&lt;8,0))))</f>
        <v>10</v>
      </c>
      <c r="AF99" s="24">
        <f ca="1">IF(VLOOKUP($C99,工时汇总!$B$2:$AH$2673,30,0)&gt;15,15,IF(VLOOKUP($C99,工时汇总!$B$2:$AH$2673,30,0)&gt;10,10,IF(VLOOKUP($C99,工时汇总!$B$2:$AH$2673,30,0)&gt;=8,5,IF(VLOOKUP($C99,工时汇总!$B$2:$AH$2673,30,0)&lt;8,0))))</f>
        <v>5</v>
      </c>
      <c r="AG99" s="24">
        <f ca="1">IF(VLOOKUP($C99,工时汇总!$B$2:$AH$2673,31,0)&gt;15,15,IF(VLOOKUP($C99,工时汇总!$B$2:$AH$2673,31,0)&gt;10,10,IF(VLOOKUP($C99,工时汇总!$B$2:$AH$2673,31,0)&gt;=8,5,IF(VLOOKUP($C99,工时汇总!$B$2:$AH$2673,31,0)&lt;8,0))))</f>
        <v>5</v>
      </c>
      <c r="AH99" s="24">
        <f ca="1">IF(VLOOKUP($C99,工时汇总!$B$2:$AH$2673,32,0)&gt;15,15,IF(VLOOKUP($C99,工时汇总!$B$2:$AH$2673,32,0)&gt;10,10,IF(VLOOKUP($C99,工时汇总!$B$2:$AH$2673,32,0)&gt;=8,5,IF(VLOOKUP($C99,工时汇总!$B$2:$AH$2673,32,0)&lt;8,0))))</f>
        <v>5</v>
      </c>
      <c r="AI99" s="24">
        <f ca="1">IF(VLOOKUP($C99,工时汇总!$B$2:$AH$2673,33,0)&gt;15,15,IF(VLOOKUP($C99,工时汇总!$B$2:$AH$2673,33,0)&gt;10,10,IF(VLOOKUP($C99,工时汇总!$B$2:$AH$2673,33,0)&gt;=8,5,IF(VLOOKUP($C99,工时汇总!$B$2:$AH$2673,33,0)&lt;8,0))))</f>
        <v>5</v>
      </c>
    </row>
    <row r="100" spans="1:35" ht="19.5" customHeight="1" x14ac:dyDescent="0.3">
      <c r="A100" s="21" t="s">
        <v>407</v>
      </c>
      <c r="B100" s="131" t="s">
        <v>168</v>
      </c>
      <c r="C100" s="52" t="s">
        <v>98</v>
      </c>
      <c r="D100" s="23">
        <f t="shared" ca="1" si="20"/>
        <v>265</v>
      </c>
      <c r="E100" s="24">
        <f ca="1">IF(VLOOKUP($C100,工时汇总!$B$2:$AH$2673,3,0)&gt;15,15,IF(VLOOKUP($C100,工时汇总!$B$2:$AH$2673,3,0)&gt;10,10,IF(VLOOKUP($C100,工时汇总!$B$2:$AH$2673,3,0)&gt;=8,5,IF(VLOOKUP($C100,工时汇总!$B$2:$AH$2673,3,0)&lt;8,0))))</f>
        <v>0</v>
      </c>
      <c r="F100" s="24">
        <f ca="1">IF(VLOOKUP($C100,工时汇总!$B$2:$AH$2673,4,0)&gt;15,15,IF(VLOOKUP($C100,工时汇总!$B$2:$AH$2673,4,0)&gt;10,10,IF(VLOOKUP($C100,工时汇总!$B$2:$AH$2673,4,0)&gt;=8,5,IF(VLOOKUP($C100,工时汇总!$B$2:$AH$2673,4,0)&lt;8,0))))</f>
        <v>10</v>
      </c>
      <c r="G100" s="24">
        <f ca="1">IF(VLOOKUP($C100,工时汇总!$B$2:$AH$2673,5,0)&gt;15,15,IF(VLOOKUP($C100,工时汇总!$B$2:$AH$2673,5,0)&gt;10,10,IF(VLOOKUP($C100,工时汇总!$B$2:$AH$2673,5,0)&gt;=8,5,IF(VLOOKUP($C100,工时汇总!$B$2:$AH$2673,5,0)&lt;8,0))))</f>
        <v>10</v>
      </c>
      <c r="H100" s="24">
        <f ca="1">IF(VLOOKUP($C100,工时汇总!$B$2:$AH$2673,6,0)&gt;15,15,IF(VLOOKUP($C100,工时汇总!$B$2:$AH$2673,6,0)&gt;10,10,IF(VLOOKUP($C100,工时汇总!$B$2:$AH$2673,6,0)&gt;=8,5,IF(VLOOKUP($C100,工时汇总!$B$2:$AH$2673,6,0)&lt;8,0))))</f>
        <v>5</v>
      </c>
      <c r="I100" s="24">
        <f ca="1">IF(VLOOKUP($C100,工时汇总!$B$2:$AH$2673,7,0)&gt;15,15,IF(VLOOKUP($C100,工时汇总!$B$2:$AH$2673,7,0)&gt;10,10,IF(VLOOKUP($C100,工时汇总!$B$2:$AH$2673,7,0)&gt;=8,5,IF(VLOOKUP($C100,工时汇总!$B$2:$AH$2673,7,0)&lt;8,0))))</f>
        <v>10</v>
      </c>
      <c r="J100" s="24">
        <f ca="1">IF(VLOOKUP($C100,工时汇总!$B$2:$AH$2673,8,0)&gt;15,15,IF(VLOOKUP($C100,工时汇总!$B$2:$AH$2673,8,0)&gt;10,10,IF(VLOOKUP($C100,工时汇总!$B$2:$AH$2673,8,0)&gt;=8,5,IF(VLOOKUP($C100,工时汇总!$B$2:$AH$2673,8,0)&lt;8,0))))</f>
        <v>10</v>
      </c>
      <c r="K100" s="24">
        <f ca="1">IF(VLOOKUP($C100,工时汇总!$B$2:$AH$2673,9,0)&gt;15,15,IF(VLOOKUP($C100,工时汇总!$B$2:$AH$2673,9,0)&gt;10,10,IF(VLOOKUP($C100,工时汇总!$B$2:$AH$2673,9,0)&gt;=8,5,IF(VLOOKUP($C100,工时汇总!$B$2:$AH$2673,9,0)&lt;8,0))))</f>
        <v>10</v>
      </c>
      <c r="L100" s="24">
        <f ca="1">IF(VLOOKUP($C100,工时汇总!$B$2:$AH$2673,10,0)&gt;15,15,IF(VLOOKUP($C100,工时汇总!$B$2:$AH$2673,10,0)&gt;10,10,IF(VLOOKUP($C100,工时汇总!$B$2:$AH$2673,10,0)&gt;=8,5,IF(VLOOKUP($C100,工时汇总!$B$2:$AH$2673,10,0)&lt;8,0))))</f>
        <v>10</v>
      </c>
      <c r="M100" s="24">
        <f ca="1">IF(VLOOKUP($C100,工时汇总!$B$2:$AH$2673,11,0)&gt;15,15,IF(VLOOKUP($C100,工时汇总!$B$2:$AH$2673,11,0)&gt;10,10,IF(VLOOKUP($C100,工时汇总!$B$2:$AH$2673,11,0)&gt;=8,5,IF(VLOOKUP($C100,工时汇总!$B$2:$AH$2673,11,0)&lt;8,0))))</f>
        <v>10</v>
      </c>
      <c r="N100" s="24">
        <f ca="1">IF(VLOOKUP($C100,工时汇总!$B$2:$AH$2673,12,0)&gt;15,15,IF(VLOOKUP($C100,工时汇总!$B$2:$AH$2673,12,0)&gt;10,10,IF(VLOOKUP($C100,工时汇总!$B$2:$AH$2673,12,0)&gt;=8,5,IF(VLOOKUP($C100,工时汇总!$B$2:$AH$2673,12,0)&lt;8,0))))</f>
        <v>10</v>
      </c>
      <c r="O100" s="24">
        <f ca="1">IF(VLOOKUP($C100,工时汇总!$B$2:$AH$2673,13,0)&gt;15,15,IF(VLOOKUP($C100,工时汇总!$B$2:$AH$2673,13,0)&gt;10,10,IF(VLOOKUP($C100,工时汇总!$B$2:$AH$2673,13,0)&gt;=8,5,IF(VLOOKUP($C100,工时汇总!$B$2:$AH$2673,13,0)&lt;8,0))))</f>
        <v>10</v>
      </c>
      <c r="P100" s="24">
        <f ca="1">IF(VLOOKUP($C100,工时汇总!$B$2:$AH$2673,14,0)&gt;15,15,IF(VLOOKUP($C100,工时汇总!$B$2:$AH$2673,14,0)&gt;10,10,IF(VLOOKUP($C100,工时汇总!$B$2:$AH$2673,14,0)&gt;=8,5,IF(VLOOKUP($C100,工时汇总!$B$2:$AH$2673,14,0)&lt;8,0))))</f>
        <v>10</v>
      </c>
      <c r="Q100" s="24">
        <f ca="1">IF(VLOOKUP($C100,工时汇总!$B$2:$AH$2673,15,0)&gt;15,15,IF(VLOOKUP($C100,工时汇总!$B$2:$AH$2673,15,0)&gt;10,10,IF(VLOOKUP($C100,工时汇总!$B$2:$AH$2673,15,0)&gt;=8,5,IF(VLOOKUP($C100,工时汇总!$B$2:$AH$2673,15,0)&lt;8,0))))</f>
        <v>10</v>
      </c>
      <c r="R100" s="24">
        <f ca="1">IF(VLOOKUP($C100,工时汇总!$B$2:$AH$2673,16,0)&gt;15,15,IF(VLOOKUP($C100,工时汇总!$B$2:$AH$2673,16,0)&gt;10,10,IF(VLOOKUP($C100,工时汇总!$B$2:$AH$2673,16,0)&gt;=8,5,IF(VLOOKUP($C100,工时汇总!$B$2:$AH$2673,16,0)&lt;8,0))))</f>
        <v>10</v>
      </c>
      <c r="S100" s="24">
        <f ca="1">IF(VLOOKUP($C100,工时汇总!$B$2:$AH$2673,17,0)&gt;15,15,IF(VLOOKUP($C100,工时汇总!$B$2:$AH$2673,17,0)&gt;10,10,IF(VLOOKUP($C100,工时汇总!$B$2:$AH$2673,17,0)&gt;=8,5,IF(VLOOKUP($C100,工时汇总!$B$2:$AH$2673,17,0)&lt;8,0))))</f>
        <v>10</v>
      </c>
      <c r="T100" s="24">
        <f ca="1">IF(VLOOKUP($C100,工时汇总!$B$2:$AH$2673,18,0)&gt;15,15,IF(VLOOKUP($C100,工时汇总!$B$2:$AH$2673,18,0)&gt;10,10,IF(VLOOKUP($C100,工时汇总!$B$2:$AH$2673,18,0)&gt;=8,5,IF(VLOOKUP($C100,工时汇总!$B$2:$AH$2673,18,0)&lt;8,0))))</f>
        <v>0</v>
      </c>
      <c r="U100" s="24">
        <f ca="1">IF(VLOOKUP($C100,工时汇总!$B$2:$AH$2673,19,0)&gt;15,15,IF(VLOOKUP($C100,工时汇总!$B$2:$AH$2673,19,0)&gt;10,10,IF(VLOOKUP($C100,工时汇总!$B$2:$AH$2673,19,0)&gt;=8,5,IF(VLOOKUP($C100,工时汇总!$B$2:$AH$2673,19,0)&lt;8,0))))</f>
        <v>10</v>
      </c>
      <c r="V100" s="24">
        <f ca="1">IF(VLOOKUP($C100,工时汇总!$B$2:$AH$2673,20,0)&gt;15,15,IF(VLOOKUP($C100,工时汇总!$B$2:$AH$2673,20,0)&gt;10,10,IF(VLOOKUP($C100,工时汇总!$B$2:$AH$2673,20,0)&gt;=8,5,IF(VLOOKUP($C100,工时汇总!$B$2:$AH$2673,20,0)&lt;8,0))))</f>
        <v>10</v>
      </c>
      <c r="W100" s="24">
        <f ca="1">IF(VLOOKUP($C100,工时汇总!$B$2:$AH$2673,21,0)&gt;15,15,IF(VLOOKUP($C100,工时汇总!$B$2:$AH$2673,21,0)&gt;10,10,IF(VLOOKUP($C100,工时汇总!$B$2:$AH$2673,21,0)&gt;=8,5,IF(VLOOKUP($C100,工时汇总!$B$2:$AH$2673,21,0)&lt;8,0))))</f>
        <v>10</v>
      </c>
      <c r="X100" s="24">
        <f ca="1">IF(VLOOKUP($C100,工时汇总!$B$2:$AH$2673,22,0)&gt;15,15,IF(VLOOKUP($C100,工时汇总!$B$2:$AH$2673,22,0)&gt;10,10,IF(VLOOKUP($C100,工时汇总!$B$2:$AH$2673,22,0)&gt;=8,5,IF(VLOOKUP($C100,工时汇总!$B$2:$AH$2673,22,0)&lt;8,0))))</f>
        <v>10</v>
      </c>
      <c r="Y100" s="24">
        <f ca="1">IF(VLOOKUP($C100,工时汇总!$B$2:$AH$2673,23,0)&gt;15,15,IF(VLOOKUP($C100,工时汇总!$B$2:$AH$2673,23,0)&gt;10,10,IF(VLOOKUP($C100,工时汇总!$B$2:$AH$2673,23,0)&gt;=8,5,IF(VLOOKUP($C100,工时汇总!$B$2:$AH$2673,23,0)&lt;8,0))))</f>
        <v>10</v>
      </c>
      <c r="Z100" s="24">
        <f ca="1">IF(VLOOKUP($C100,工时汇总!$B$2:$AH$2673,24,0)&gt;15,15,IF(VLOOKUP($C100,工时汇总!$B$2:$AH$2673,24,0)&gt;10,10,IF(VLOOKUP($C100,工时汇总!$B$2:$AH$2673,24,0)&gt;=8,5,IF(VLOOKUP($C100,工时汇总!$B$2:$AH$2673,24,0)&lt;8,0))))</f>
        <v>10</v>
      </c>
      <c r="AA100" s="24">
        <f ca="1">IF(VLOOKUP($C100,工时汇总!$B$2:$AH$2673,25,0)&gt;15,15,IF(VLOOKUP($C100,工时汇总!$B$2:$AH$2673,25,0)&gt;10,10,IF(VLOOKUP($C100,工时汇总!$B$2:$AH$2673,25,0)&gt;=8,5,IF(VLOOKUP($C100,工时汇总!$B$2:$AH$2673,25,0)&lt;8,0))))</f>
        <v>10</v>
      </c>
      <c r="AB100" s="24">
        <f ca="1">IF(VLOOKUP($C100,工时汇总!$B$2:$AH$2673,26,0)&gt;15,15,IF(VLOOKUP($C100,工时汇总!$B$2:$AH$2673,26,0)&gt;10,10,IF(VLOOKUP($C100,工时汇总!$B$2:$AH$2673,26,0)&gt;=8,5,IF(VLOOKUP($C100,工时汇总!$B$2:$AH$2673,26,0)&lt;8,0))))</f>
        <v>10</v>
      </c>
      <c r="AC100" s="24">
        <f ca="1">IF(VLOOKUP($C100,工时汇总!$B$2:$AH$2673,27,0)&gt;15,15,IF(VLOOKUP($C100,工时汇总!$B$2:$AH$2673,27,0)&gt;10,10,IF(VLOOKUP($C100,工时汇总!$B$2:$AH$2673,27,0)&gt;=8,5,IF(VLOOKUP($C100,工时汇总!$B$2:$AH$2673,27,0)&lt;8,0))))</f>
        <v>10</v>
      </c>
      <c r="AD100" s="24">
        <f ca="1">IF(VLOOKUP($C100,工时汇总!$B$2:$AH$2673,28,0)&gt;15,15,IF(VLOOKUP($C100,工时汇总!$B$2:$AH$2673,28,0)&gt;10,10,IF(VLOOKUP($C100,工时汇总!$B$2:$AH$2673,28,0)&gt;=8,5,IF(VLOOKUP($C100,工时汇总!$B$2:$AH$2673,28,0)&lt;8,0))))</f>
        <v>10</v>
      </c>
      <c r="AE100" s="24">
        <f ca="1">IF(VLOOKUP($C100,工时汇总!$B$2:$AH$2673,29,0)&gt;15,15,IF(VLOOKUP($C100,工时汇总!$B$2:$AH$2673,29,0)&gt;10,10,IF(VLOOKUP($C100,工时汇总!$B$2:$AH$2673,29,0)&gt;=8,5,IF(VLOOKUP($C100,工时汇总!$B$2:$AH$2673,29,0)&lt;8,0))))</f>
        <v>10</v>
      </c>
      <c r="AF100" s="24">
        <f ca="1">IF(VLOOKUP($C100,工时汇总!$B$2:$AH$2673,30,0)&gt;15,15,IF(VLOOKUP($C100,工时汇总!$B$2:$AH$2673,30,0)&gt;10,10,IF(VLOOKUP($C100,工时汇总!$B$2:$AH$2673,30,0)&gt;=8,5,IF(VLOOKUP($C100,工时汇总!$B$2:$AH$2673,30,0)&lt;8,0))))</f>
        <v>5</v>
      </c>
      <c r="AG100" s="24">
        <f ca="1">IF(VLOOKUP($C100,工时汇总!$B$2:$AH$2673,31,0)&gt;15,15,IF(VLOOKUP($C100,工时汇总!$B$2:$AH$2673,31,0)&gt;10,10,IF(VLOOKUP($C100,工时汇总!$B$2:$AH$2673,31,0)&gt;=8,5,IF(VLOOKUP($C100,工时汇总!$B$2:$AH$2673,31,0)&lt;8,0))))</f>
        <v>5</v>
      </c>
      <c r="AH100" s="24">
        <f ca="1">IF(VLOOKUP($C100,工时汇总!$B$2:$AH$2673,32,0)&gt;15,15,IF(VLOOKUP($C100,工时汇总!$B$2:$AH$2673,32,0)&gt;10,10,IF(VLOOKUP($C100,工时汇总!$B$2:$AH$2673,32,0)&gt;=8,5,IF(VLOOKUP($C100,工时汇总!$B$2:$AH$2673,32,0)&lt;8,0))))</f>
        <v>5</v>
      </c>
      <c r="AI100" s="24">
        <f ca="1">IF(VLOOKUP($C100,工时汇总!$B$2:$AH$2673,33,0)&gt;15,15,IF(VLOOKUP($C100,工时汇总!$B$2:$AH$2673,33,0)&gt;10,10,IF(VLOOKUP($C100,工时汇总!$B$2:$AH$2673,33,0)&gt;=8,5,IF(VLOOKUP($C100,工时汇总!$B$2:$AH$2673,33,0)&lt;8,0))))</f>
        <v>5</v>
      </c>
    </row>
    <row r="101" spans="1:35" ht="19.5" customHeight="1" x14ac:dyDescent="0.3">
      <c r="A101" s="21" t="s">
        <v>407</v>
      </c>
      <c r="B101" s="131" t="s">
        <v>171</v>
      </c>
      <c r="C101" s="52" t="s">
        <v>170</v>
      </c>
      <c r="D101" s="23">
        <f t="shared" ca="1" si="20"/>
        <v>70</v>
      </c>
      <c r="E101" s="24">
        <f ca="1">IF(VLOOKUP($C101,工时汇总!$B$2:$AH$2673,3,0)&gt;15,15,IF(VLOOKUP($C101,工时汇总!$B$2:$AH$2673,3,0)&gt;10,10,IF(VLOOKUP($C101,工时汇总!$B$2:$AH$2673,3,0)&gt;=8,5,IF(VLOOKUP($C101,工时汇总!$B$2:$AH$2673,3,0)&lt;8,0))))</f>
        <v>0</v>
      </c>
      <c r="F101" s="24">
        <f ca="1">IF(VLOOKUP($C101,工时汇总!$B$2:$AH$2673,4,0)&gt;15,15,IF(VLOOKUP($C101,工时汇总!$B$2:$AH$2673,4,0)&gt;10,10,IF(VLOOKUP($C101,工时汇总!$B$2:$AH$2673,4,0)&gt;=8,5,IF(VLOOKUP($C101,工时汇总!$B$2:$AH$2673,4,0)&lt;8,0))))</f>
        <v>10</v>
      </c>
      <c r="G101" s="24">
        <f ca="1">IF(VLOOKUP($C101,工时汇总!$B$2:$AH$2673,5,0)&gt;15,15,IF(VLOOKUP($C101,工时汇总!$B$2:$AH$2673,5,0)&gt;10,10,IF(VLOOKUP($C101,工时汇总!$B$2:$AH$2673,5,0)&gt;=8,5,IF(VLOOKUP($C101,工时汇总!$B$2:$AH$2673,5,0)&lt;8,0))))</f>
        <v>10</v>
      </c>
      <c r="H101" s="24">
        <f ca="1">IF(VLOOKUP($C101,工时汇总!$B$2:$AH$2673,6,0)&gt;15,15,IF(VLOOKUP($C101,工时汇总!$B$2:$AH$2673,6,0)&gt;10,10,IF(VLOOKUP($C101,工时汇总!$B$2:$AH$2673,6,0)&gt;=8,5,IF(VLOOKUP($C101,工时汇总!$B$2:$AH$2673,6,0)&lt;8,0))))</f>
        <v>10</v>
      </c>
      <c r="I101" s="24">
        <f ca="1">IF(VLOOKUP($C101,工时汇总!$B$2:$AH$2673,7,0)&gt;15,15,IF(VLOOKUP($C101,工时汇总!$B$2:$AH$2673,7,0)&gt;10,10,IF(VLOOKUP($C101,工时汇总!$B$2:$AH$2673,7,0)&gt;=8,5,IF(VLOOKUP($C101,工时汇总!$B$2:$AH$2673,7,0)&lt;8,0))))</f>
        <v>10</v>
      </c>
      <c r="J101" s="24">
        <f ca="1">IF(VLOOKUP($C101,工时汇总!$B$2:$AH$2673,8,0)&gt;15,15,IF(VLOOKUP($C101,工时汇总!$B$2:$AH$2673,8,0)&gt;10,10,IF(VLOOKUP($C101,工时汇总!$B$2:$AH$2673,8,0)&gt;=8,5,IF(VLOOKUP($C101,工时汇总!$B$2:$AH$2673,8,0)&lt;8,0))))</f>
        <v>5</v>
      </c>
      <c r="K101" s="24">
        <f ca="1">IF(VLOOKUP($C101,工时汇总!$B$2:$AH$2673,9,0)&gt;15,15,IF(VLOOKUP($C101,工时汇总!$B$2:$AH$2673,9,0)&gt;10,10,IF(VLOOKUP($C101,工时汇总!$B$2:$AH$2673,9,0)&gt;=8,5,IF(VLOOKUP($C101,工时汇总!$B$2:$AH$2673,9,0)&lt;8,0))))</f>
        <v>0</v>
      </c>
      <c r="L101" s="24">
        <f ca="1">IF(VLOOKUP($C101,工时汇总!$B$2:$AH$2673,10,0)&gt;15,15,IF(VLOOKUP($C101,工时汇总!$B$2:$AH$2673,10,0)&gt;10,10,IF(VLOOKUP($C101,工时汇总!$B$2:$AH$2673,10,0)&gt;=8,5,IF(VLOOKUP($C101,工时汇总!$B$2:$AH$2673,10,0)&lt;8,0))))</f>
        <v>5</v>
      </c>
      <c r="M101" s="24">
        <f ca="1">IF(VLOOKUP($C101,工时汇总!$B$2:$AH$2673,11,0)&gt;15,15,IF(VLOOKUP($C101,工时汇总!$B$2:$AH$2673,11,0)&gt;10,10,IF(VLOOKUP($C101,工时汇总!$B$2:$AH$2673,11,0)&gt;=8,5,IF(VLOOKUP($C101,工时汇总!$B$2:$AH$2673,11,0)&lt;8,0))))</f>
        <v>0</v>
      </c>
      <c r="N101" s="24">
        <f ca="1">IF(VLOOKUP($C101,工时汇总!$B$2:$AH$2673,12,0)&gt;15,15,IF(VLOOKUP($C101,工时汇总!$B$2:$AH$2673,12,0)&gt;10,10,IF(VLOOKUP($C101,工时汇总!$B$2:$AH$2673,12,0)&gt;=8,5,IF(VLOOKUP($C101,工时汇总!$B$2:$AH$2673,12,0)&lt;8,0))))</f>
        <v>0</v>
      </c>
      <c r="O101" s="24">
        <f ca="1">IF(VLOOKUP($C101,工时汇总!$B$2:$AH$2673,13,0)&gt;15,15,IF(VLOOKUP($C101,工时汇总!$B$2:$AH$2673,13,0)&gt;10,10,IF(VLOOKUP($C101,工时汇总!$B$2:$AH$2673,13,0)&gt;=8,5,IF(VLOOKUP($C101,工时汇总!$B$2:$AH$2673,13,0)&lt;8,0))))</f>
        <v>0</v>
      </c>
      <c r="P101" s="24">
        <f ca="1">IF(VLOOKUP($C101,工时汇总!$B$2:$AH$2673,14,0)&gt;15,15,IF(VLOOKUP($C101,工时汇总!$B$2:$AH$2673,14,0)&gt;10,10,IF(VLOOKUP($C101,工时汇总!$B$2:$AH$2673,14,0)&gt;=8,5,IF(VLOOKUP($C101,工时汇总!$B$2:$AH$2673,14,0)&lt;8,0))))</f>
        <v>0</v>
      </c>
      <c r="Q101" s="24">
        <f ca="1">IF(VLOOKUP($C101,工时汇总!$B$2:$AH$2673,15,0)&gt;15,15,IF(VLOOKUP($C101,工时汇总!$B$2:$AH$2673,15,0)&gt;10,10,IF(VLOOKUP($C101,工时汇总!$B$2:$AH$2673,15,0)&gt;=8,5,IF(VLOOKUP($C101,工时汇总!$B$2:$AH$2673,15,0)&lt;8,0))))</f>
        <v>10</v>
      </c>
      <c r="R101" s="24">
        <f ca="1">IF(VLOOKUP($C101,工时汇总!$B$2:$AH$2673,16,0)&gt;15,15,IF(VLOOKUP($C101,工时汇总!$B$2:$AH$2673,16,0)&gt;10,10,IF(VLOOKUP($C101,工时汇总!$B$2:$AH$2673,16,0)&gt;=8,5,IF(VLOOKUP($C101,工时汇总!$B$2:$AH$2673,16,0)&lt;8,0))))</f>
        <v>0</v>
      </c>
      <c r="S101" s="24">
        <f ca="1">IF(VLOOKUP($C101,工时汇总!$B$2:$AH$2673,17,0)&gt;15,15,IF(VLOOKUP($C101,工时汇总!$B$2:$AH$2673,17,0)&gt;10,10,IF(VLOOKUP($C101,工时汇总!$B$2:$AH$2673,17,0)&gt;=8,5,IF(VLOOKUP($C101,工时汇总!$B$2:$AH$2673,17,0)&lt;8,0))))</f>
        <v>10</v>
      </c>
      <c r="T101" s="24">
        <f ca="1">IF(VLOOKUP($C101,工时汇总!$B$2:$AH$2673,18,0)&gt;15,15,IF(VLOOKUP($C101,工时汇总!$B$2:$AH$2673,18,0)&gt;10,10,IF(VLOOKUP($C101,工时汇总!$B$2:$AH$2673,18,0)&gt;=8,5,IF(VLOOKUP($C101,工时汇总!$B$2:$AH$2673,18,0)&lt;8,0))))</f>
        <v>0</v>
      </c>
      <c r="U101" s="24">
        <f ca="1">IF(VLOOKUP($C101,工时汇总!$B$2:$AH$2673,19,0)&gt;15,15,IF(VLOOKUP($C101,工时汇总!$B$2:$AH$2673,19,0)&gt;10,10,IF(VLOOKUP($C101,工时汇总!$B$2:$AH$2673,19,0)&gt;=8,5,IF(VLOOKUP($C101,工时汇总!$B$2:$AH$2673,19,0)&lt;8,0))))</f>
        <v>0</v>
      </c>
      <c r="V101" s="24">
        <f ca="1">IF(VLOOKUP($C101,工时汇总!$B$2:$AH$2673,20,0)&gt;15,15,IF(VLOOKUP($C101,工时汇总!$B$2:$AH$2673,20,0)&gt;10,10,IF(VLOOKUP($C101,工时汇总!$B$2:$AH$2673,20,0)&gt;=8,5,IF(VLOOKUP($C101,工时汇总!$B$2:$AH$2673,20,0)&lt;8,0))))</f>
        <v>0</v>
      </c>
      <c r="W101" s="24">
        <f ca="1">IF(VLOOKUP($C101,工时汇总!$B$2:$AH$2673,21,0)&gt;15,15,IF(VLOOKUP($C101,工时汇总!$B$2:$AH$2673,21,0)&gt;10,10,IF(VLOOKUP($C101,工时汇总!$B$2:$AH$2673,21,0)&gt;=8,5,IF(VLOOKUP($C101,工时汇总!$B$2:$AH$2673,21,0)&lt;8,0))))</f>
        <v>0</v>
      </c>
      <c r="X101" s="24">
        <f ca="1">IF(VLOOKUP($C101,工时汇总!$B$2:$AH$2673,22,0)&gt;15,15,IF(VLOOKUP($C101,工时汇总!$B$2:$AH$2673,22,0)&gt;10,10,IF(VLOOKUP($C101,工时汇总!$B$2:$AH$2673,22,0)&gt;=8,5,IF(VLOOKUP($C101,工时汇总!$B$2:$AH$2673,22,0)&lt;8,0))))</f>
        <v>0</v>
      </c>
      <c r="Y101" s="24">
        <f ca="1">IF(VLOOKUP($C101,工时汇总!$B$2:$AH$2673,23,0)&gt;15,15,IF(VLOOKUP($C101,工时汇总!$B$2:$AH$2673,23,0)&gt;10,10,IF(VLOOKUP($C101,工时汇总!$B$2:$AH$2673,23,0)&gt;=8,5,IF(VLOOKUP($C101,工时汇总!$B$2:$AH$2673,23,0)&lt;8,0))))</f>
        <v>0</v>
      </c>
      <c r="Z101" s="24">
        <f ca="1">IF(VLOOKUP($C101,工时汇总!$B$2:$AH$2673,24,0)&gt;15,15,IF(VLOOKUP($C101,工时汇总!$B$2:$AH$2673,24,0)&gt;10,10,IF(VLOOKUP($C101,工时汇总!$B$2:$AH$2673,24,0)&gt;=8,5,IF(VLOOKUP($C101,工时汇总!$B$2:$AH$2673,24,0)&lt;8,0))))</f>
        <v>0</v>
      </c>
      <c r="AA101" s="24">
        <f ca="1">IF(VLOOKUP($C101,工时汇总!$B$2:$AH$2673,25,0)&gt;15,15,IF(VLOOKUP($C101,工时汇总!$B$2:$AH$2673,25,0)&gt;10,10,IF(VLOOKUP($C101,工时汇总!$B$2:$AH$2673,25,0)&gt;=8,5,IF(VLOOKUP($C101,工时汇总!$B$2:$AH$2673,25,0)&lt;8,0))))</f>
        <v>0</v>
      </c>
      <c r="AB101" s="24">
        <f ca="1">IF(VLOOKUP($C101,工时汇总!$B$2:$AH$2673,26,0)&gt;15,15,IF(VLOOKUP($C101,工时汇总!$B$2:$AH$2673,26,0)&gt;10,10,IF(VLOOKUP($C101,工时汇总!$B$2:$AH$2673,26,0)&gt;=8,5,IF(VLOOKUP($C101,工时汇总!$B$2:$AH$2673,26,0)&lt;8,0))))</f>
        <v>0</v>
      </c>
      <c r="AC101" s="24">
        <f ca="1">IF(VLOOKUP($C101,工时汇总!$B$2:$AH$2673,27,0)&gt;15,15,IF(VLOOKUP($C101,工时汇总!$B$2:$AH$2673,27,0)&gt;10,10,IF(VLOOKUP($C101,工时汇总!$B$2:$AH$2673,27,0)&gt;=8,5,IF(VLOOKUP($C101,工时汇总!$B$2:$AH$2673,27,0)&lt;8,0))))</f>
        <v>0</v>
      </c>
      <c r="AD101" s="24">
        <f ca="1">IF(VLOOKUP($C101,工时汇总!$B$2:$AH$2673,28,0)&gt;15,15,IF(VLOOKUP($C101,工时汇总!$B$2:$AH$2673,28,0)&gt;10,10,IF(VLOOKUP($C101,工时汇总!$B$2:$AH$2673,28,0)&gt;=8,5,IF(VLOOKUP($C101,工时汇总!$B$2:$AH$2673,28,0)&lt;8,0))))</f>
        <v>0</v>
      </c>
      <c r="AE101" s="24">
        <f ca="1">IF(VLOOKUP($C101,工时汇总!$B$2:$AH$2673,29,0)&gt;15,15,IF(VLOOKUP($C101,工时汇总!$B$2:$AH$2673,29,0)&gt;10,10,IF(VLOOKUP($C101,工时汇总!$B$2:$AH$2673,29,0)&gt;=8,5,IF(VLOOKUP($C101,工时汇总!$B$2:$AH$2673,29,0)&lt;8,0))))</f>
        <v>0</v>
      </c>
      <c r="AF101" s="24">
        <f ca="1">IF(VLOOKUP($C101,工时汇总!$B$2:$AH$2673,30,0)&gt;15,15,IF(VLOOKUP($C101,工时汇总!$B$2:$AH$2673,30,0)&gt;10,10,IF(VLOOKUP($C101,工时汇总!$B$2:$AH$2673,30,0)&gt;=8,5,IF(VLOOKUP($C101,工时汇总!$B$2:$AH$2673,30,0)&lt;8,0))))</f>
        <v>0</v>
      </c>
      <c r="AG101" s="24">
        <f ca="1">IF(VLOOKUP($C101,工时汇总!$B$2:$AH$2673,31,0)&gt;15,15,IF(VLOOKUP($C101,工时汇总!$B$2:$AH$2673,31,0)&gt;10,10,IF(VLOOKUP($C101,工时汇总!$B$2:$AH$2673,31,0)&gt;=8,5,IF(VLOOKUP($C101,工时汇总!$B$2:$AH$2673,31,0)&lt;8,0))))</f>
        <v>0</v>
      </c>
      <c r="AH101" s="24">
        <f ca="1">IF(VLOOKUP($C101,工时汇总!$B$2:$AH$2673,32,0)&gt;15,15,IF(VLOOKUP($C101,工时汇总!$B$2:$AH$2673,32,0)&gt;10,10,IF(VLOOKUP($C101,工时汇总!$B$2:$AH$2673,32,0)&gt;=8,5,IF(VLOOKUP($C101,工时汇总!$B$2:$AH$2673,32,0)&lt;8,0))))</f>
        <v>0</v>
      </c>
      <c r="AI101" s="24">
        <f ca="1">IF(VLOOKUP($C101,工时汇总!$B$2:$AH$2673,33,0)&gt;15,15,IF(VLOOKUP($C101,工时汇总!$B$2:$AH$2673,33,0)&gt;10,10,IF(VLOOKUP($C101,工时汇总!$B$2:$AH$2673,33,0)&gt;=8,5,IF(VLOOKUP($C101,工时汇总!$B$2:$AH$2673,33,0)&lt;8,0))))</f>
        <v>0</v>
      </c>
    </row>
    <row r="102" spans="1:35" ht="19.5" customHeight="1" x14ac:dyDescent="0.3">
      <c r="A102" s="21" t="s">
        <v>407</v>
      </c>
      <c r="B102" s="131" t="s">
        <v>173</v>
      </c>
      <c r="C102" s="52" t="s">
        <v>172</v>
      </c>
      <c r="D102" s="23">
        <f t="shared" ca="1" si="20"/>
        <v>260</v>
      </c>
      <c r="E102" s="24">
        <f ca="1">IF(VLOOKUP($C102,工时汇总!$B$2:$AH$2673,3,0)&gt;15,15,IF(VLOOKUP($C102,工时汇总!$B$2:$AH$2673,3,0)&gt;10,10,IF(VLOOKUP($C102,工时汇总!$B$2:$AH$2673,3,0)&gt;=8,5,IF(VLOOKUP($C102,工时汇总!$B$2:$AH$2673,3,0)&lt;8,0))))</f>
        <v>0</v>
      </c>
      <c r="F102" s="24">
        <f ca="1">IF(VLOOKUP($C102,工时汇总!$B$2:$AH$2673,4,0)&gt;15,15,IF(VLOOKUP($C102,工时汇总!$B$2:$AH$2673,4,0)&gt;10,10,IF(VLOOKUP($C102,工时汇总!$B$2:$AH$2673,4,0)&gt;=8,5,IF(VLOOKUP($C102,工时汇总!$B$2:$AH$2673,4,0)&lt;8,0))))</f>
        <v>10</v>
      </c>
      <c r="G102" s="24">
        <f ca="1">IF(VLOOKUP($C102,工时汇总!$B$2:$AH$2673,5,0)&gt;15,15,IF(VLOOKUP($C102,工时汇总!$B$2:$AH$2673,5,0)&gt;10,10,IF(VLOOKUP($C102,工时汇总!$B$2:$AH$2673,5,0)&gt;=8,5,IF(VLOOKUP($C102,工时汇总!$B$2:$AH$2673,5,0)&lt;8,0))))</f>
        <v>10</v>
      </c>
      <c r="H102" s="24">
        <f ca="1">IF(VLOOKUP($C102,工时汇总!$B$2:$AH$2673,6,0)&gt;15,15,IF(VLOOKUP($C102,工时汇总!$B$2:$AH$2673,6,0)&gt;10,10,IF(VLOOKUP($C102,工时汇总!$B$2:$AH$2673,6,0)&gt;=8,5,IF(VLOOKUP($C102,工时汇总!$B$2:$AH$2673,6,0)&lt;8,0))))</f>
        <v>10</v>
      </c>
      <c r="I102" s="24">
        <f ca="1">IF(VLOOKUP($C102,工时汇总!$B$2:$AH$2673,7,0)&gt;15,15,IF(VLOOKUP($C102,工时汇总!$B$2:$AH$2673,7,0)&gt;10,10,IF(VLOOKUP($C102,工时汇总!$B$2:$AH$2673,7,0)&gt;=8,5,IF(VLOOKUP($C102,工时汇总!$B$2:$AH$2673,7,0)&lt;8,0))))</f>
        <v>10</v>
      </c>
      <c r="J102" s="24">
        <f ca="1">IF(VLOOKUP($C102,工时汇总!$B$2:$AH$2673,8,0)&gt;15,15,IF(VLOOKUP($C102,工时汇总!$B$2:$AH$2673,8,0)&gt;10,10,IF(VLOOKUP($C102,工时汇总!$B$2:$AH$2673,8,0)&gt;=8,5,IF(VLOOKUP($C102,工时汇总!$B$2:$AH$2673,8,0)&lt;8,0))))</f>
        <v>10</v>
      </c>
      <c r="K102" s="24">
        <f ca="1">IF(VLOOKUP($C102,工时汇总!$B$2:$AH$2673,9,0)&gt;15,15,IF(VLOOKUP($C102,工时汇总!$B$2:$AH$2673,9,0)&gt;10,10,IF(VLOOKUP($C102,工时汇总!$B$2:$AH$2673,9,0)&gt;=8,5,IF(VLOOKUP($C102,工时汇总!$B$2:$AH$2673,9,0)&lt;8,0))))</f>
        <v>10</v>
      </c>
      <c r="L102" s="24">
        <f ca="1">IF(VLOOKUP($C102,工时汇总!$B$2:$AH$2673,10,0)&gt;15,15,IF(VLOOKUP($C102,工时汇总!$B$2:$AH$2673,10,0)&gt;10,10,IF(VLOOKUP($C102,工时汇总!$B$2:$AH$2673,10,0)&gt;=8,5,IF(VLOOKUP($C102,工时汇总!$B$2:$AH$2673,10,0)&lt;8,0))))</f>
        <v>10</v>
      </c>
      <c r="M102" s="24">
        <f ca="1">IF(VLOOKUP($C102,工时汇总!$B$2:$AH$2673,11,0)&gt;15,15,IF(VLOOKUP($C102,工时汇总!$B$2:$AH$2673,11,0)&gt;10,10,IF(VLOOKUP($C102,工时汇总!$B$2:$AH$2673,11,0)&gt;=8,5,IF(VLOOKUP($C102,工时汇总!$B$2:$AH$2673,11,0)&lt;8,0))))</f>
        <v>10</v>
      </c>
      <c r="N102" s="24">
        <f ca="1">IF(VLOOKUP($C102,工时汇总!$B$2:$AH$2673,12,0)&gt;15,15,IF(VLOOKUP($C102,工时汇总!$B$2:$AH$2673,12,0)&gt;10,10,IF(VLOOKUP($C102,工时汇总!$B$2:$AH$2673,12,0)&gt;=8,5,IF(VLOOKUP($C102,工时汇总!$B$2:$AH$2673,12,0)&lt;8,0))))</f>
        <v>10</v>
      </c>
      <c r="O102" s="24">
        <f ca="1">IF(VLOOKUP($C102,工时汇总!$B$2:$AH$2673,13,0)&gt;15,15,IF(VLOOKUP($C102,工时汇总!$B$2:$AH$2673,13,0)&gt;10,10,IF(VLOOKUP($C102,工时汇总!$B$2:$AH$2673,13,0)&gt;=8,5,IF(VLOOKUP($C102,工时汇总!$B$2:$AH$2673,13,0)&lt;8,0))))</f>
        <v>10</v>
      </c>
      <c r="P102" s="24">
        <f ca="1">IF(VLOOKUP($C102,工时汇总!$B$2:$AH$2673,14,0)&gt;15,15,IF(VLOOKUP($C102,工时汇总!$B$2:$AH$2673,14,0)&gt;10,10,IF(VLOOKUP($C102,工时汇总!$B$2:$AH$2673,14,0)&gt;=8,5,IF(VLOOKUP($C102,工时汇总!$B$2:$AH$2673,14,0)&lt;8,0))))</f>
        <v>5</v>
      </c>
      <c r="Q102" s="24">
        <f ca="1">IF(VLOOKUP($C102,工时汇总!$B$2:$AH$2673,15,0)&gt;15,15,IF(VLOOKUP($C102,工时汇总!$B$2:$AH$2673,15,0)&gt;10,10,IF(VLOOKUP($C102,工时汇总!$B$2:$AH$2673,15,0)&gt;=8,5,IF(VLOOKUP($C102,工时汇总!$B$2:$AH$2673,15,0)&lt;8,0))))</f>
        <v>10</v>
      </c>
      <c r="R102" s="24">
        <f ca="1">IF(VLOOKUP($C102,工时汇总!$B$2:$AH$2673,16,0)&gt;15,15,IF(VLOOKUP($C102,工时汇总!$B$2:$AH$2673,16,0)&gt;10,10,IF(VLOOKUP($C102,工时汇总!$B$2:$AH$2673,16,0)&gt;=8,5,IF(VLOOKUP($C102,工时汇总!$B$2:$AH$2673,16,0)&lt;8,0))))</f>
        <v>10</v>
      </c>
      <c r="S102" s="24">
        <f ca="1">IF(VLOOKUP($C102,工时汇总!$B$2:$AH$2673,17,0)&gt;15,15,IF(VLOOKUP($C102,工时汇总!$B$2:$AH$2673,17,0)&gt;10,10,IF(VLOOKUP($C102,工时汇总!$B$2:$AH$2673,17,0)&gt;=8,5,IF(VLOOKUP($C102,工时汇总!$B$2:$AH$2673,17,0)&lt;8,0))))</f>
        <v>10</v>
      </c>
      <c r="T102" s="24">
        <f ca="1">IF(VLOOKUP($C102,工时汇总!$B$2:$AH$2673,18,0)&gt;15,15,IF(VLOOKUP($C102,工时汇总!$B$2:$AH$2673,18,0)&gt;10,10,IF(VLOOKUP($C102,工时汇总!$B$2:$AH$2673,18,0)&gt;=8,5,IF(VLOOKUP($C102,工时汇总!$B$2:$AH$2673,18,0)&lt;8,0))))</f>
        <v>5</v>
      </c>
      <c r="U102" s="24">
        <f ca="1">IF(VLOOKUP($C102,工时汇总!$B$2:$AH$2673,19,0)&gt;15,15,IF(VLOOKUP($C102,工时汇总!$B$2:$AH$2673,19,0)&gt;10,10,IF(VLOOKUP($C102,工时汇总!$B$2:$AH$2673,19,0)&gt;=8,5,IF(VLOOKUP($C102,工时汇总!$B$2:$AH$2673,19,0)&lt;8,0))))</f>
        <v>10</v>
      </c>
      <c r="V102" s="24">
        <f ca="1">IF(VLOOKUP($C102,工时汇总!$B$2:$AH$2673,20,0)&gt;15,15,IF(VLOOKUP($C102,工时汇总!$B$2:$AH$2673,20,0)&gt;10,10,IF(VLOOKUP($C102,工时汇总!$B$2:$AH$2673,20,0)&gt;=8,5,IF(VLOOKUP($C102,工时汇总!$B$2:$AH$2673,20,0)&lt;8,0))))</f>
        <v>10</v>
      </c>
      <c r="W102" s="24">
        <f ca="1">IF(VLOOKUP($C102,工时汇总!$B$2:$AH$2673,21,0)&gt;15,15,IF(VLOOKUP($C102,工时汇总!$B$2:$AH$2673,21,0)&gt;10,10,IF(VLOOKUP($C102,工时汇总!$B$2:$AH$2673,21,0)&gt;=8,5,IF(VLOOKUP($C102,工时汇总!$B$2:$AH$2673,21,0)&lt;8,0))))</f>
        <v>10</v>
      </c>
      <c r="X102" s="24">
        <f ca="1">IF(VLOOKUP($C102,工时汇总!$B$2:$AH$2673,22,0)&gt;15,15,IF(VLOOKUP($C102,工时汇总!$B$2:$AH$2673,22,0)&gt;10,10,IF(VLOOKUP($C102,工时汇总!$B$2:$AH$2673,22,0)&gt;=8,5,IF(VLOOKUP($C102,工时汇总!$B$2:$AH$2673,22,0)&lt;8,0))))</f>
        <v>10</v>
      </c>
      <c r="Y102" s="24">
        <f ca="1">IF(VLOOKUP($C102,工时汇总!$B$2:$AH$2673,23,0)&gt;15,15,IF(VLOOKUP($C102,工时汇总!$B$2:$AH$2673,23,0)&gt;10,10,IF(VLOOKUP($C102,工时汇总!$B$2:$AH$2673,23,0)&gt;=8,5,IF(VLOOKUP($C102,工时汇总!$B$2:$AH$2673,23,0)&lt;8,0))))</f>
        <v>10</v>
      </c>
      <c r="Z102" s="24">
        <f ca="1">IF(VLOOKUP($C102,工时汇总!$B$2:$AH$2673,24,0)&gt;15,15,IF(VLOOKUP($C102,工时汇总!$B$2:$AH$2673,24,0)&gt;10,10,IF(VLOOKUP($C102,工时汇总!$B$2:$AH$2673,24,0)&gt;=8,5,IF(VLOOKUP($C102,工时汇总!$B$2:$AH$2673,24,0)&lt;8,0))))</f>
        <v>10</v>
      </c>
      <c r="AA102" s="24">
        <f ca="1">IF(VLOOKUP($C102,工时汇总!$B$2:$AH$2673,25,0)&gt;15,15,IF(VLOOKUP($C102,工时汇总!$B$2:$AH$2673,25,0)&gt;10,10,IF(VLOOKUP($C102,工时汇总!$B$2:$AH$2673,25,0)&gt;=8,5,IF(VLOOKUP($C102,工时汇总!$B$2:$AH$2673,25,0)&lt;8,0))))</f>
        <v>10</v>
      </c>
      <c r="AB102" s="24">
        <f ca="1">IF(VLOOKUP($C102,工时汇总!$B$2:$AH$2673,26,0)&gt;15,15,IF(VLOOKUP($C102,工时汇总!$B$2:$AH$2673,26,0)&gt;10,10,IF(VLOOKUP($C102,工时汇总!$B$2:$AH$2673,26,0)&gt;=8,5,IF(VLOOKUP($C102,工时汇总!$B$2:$AH$2673,26,0)&lt;8,0))))</f>
        <v>10</v>
      </c>
      <c r="AC102" s="24">
        <f ca="1">IF(VLOOKUP($C102,工时汇总!$B$2:$AH$2673,27,0)&gt;15,15,IF(VLOOKUP($C102,工时汇总!$B$2:$AH$2673,27,0)&gt;10,10,IF(VLOOKUP($C102,工时汇总!$B$2:$AH$2673,27,0)&gt;=8,5,IF(VLOOKUP($C102,工时汇总!$B$2:$AH$2673,27,0)&lt;8,0))))</f>
        <v>10</v>
      </c>
      <c r="AD102" s="24">
        <f ca="1">IF(VLOOKUP($C102,工时汇总!$B$2:$AH$2673,28,0)&gt;15,15,IF(VLOOKUP($C102,工时汇总!$B$2:$AH$2673,28,0)&gt;10,10,IF(VLOOKUP($C102,工时汇总!$B$2:$AH$2673,28,0)&gt;=8,5,IF(VLOOKUP($C102,工时汇总!$B$2:$AH$2673,28,0)&lt;8,0))))</f>
        <v>10</v>
      </c>
      <c r="AE102" s="24">
        <f ca="1">IF(VLOOKUP($C102,工时汇总!$B$2:$AH$2673,29,0)&gt;15,15,IF(VLOOKUP($C102,工时汇总!$B$2:$AH$2673,29,0)&gt;10,10,IF(VLOOKUP($C102,工时汇总!$B$2:$AH$2673,29,0)&gt;=8,5,IF(VLOOKUP($C102,工时汇总!$B$2:$AH$2673,29,0)&lt;8,0))))</f>
        <v>5</v>
      </c>
      <c r="AF102" s="24">
        <f ca="1">IF(VLOOKUP($C102,工时汇总!$B$2:$AH$2673,30,0)&gt;15,15,IF(VLOOKUP($C102,工时汇总!$B$2:$AH$2673,30,0)&gt;10,10,IF(VLOOKUP($C102,工时汇总!$B$2:$AH$2673,30,0)&gt;=8,5,IF(VLOOKUP($C102,工时汇总!$B$2:$AH$2673,30,0)&lt;8,0))))</f>
        <v>0</v>
      </c>
      <c r="AG102" s="24">
        <f ca="1">IF(VLOOKUP($C102,工时汇总!$B$2:$AH$2673,31,0)&gt;15,15,IF(VLOOKUP($C102,工时汇总!$B$2:$AH$2673,31,0)&gt;10,10,IF(VLOOKUP($C102,工时汇总!$B$2:$AH$2673,31,0)&gt;=8,5,IF(VLOOKUP($C102,工时汇总!$B$2:$AH$2673,31,0)&lt;8,0))))</f>
        <v>5</v>
      </c>
      <c r="AH102" s="24">
        <f ca="1">IF(VLOOKUP($C102,工时汇总!$B$2:$AH$2673,32,0)&gt;15,15,IF(VLOOKUP($C102,工时汇总!$B$2:$AH$2673,32,0)&gt;10,10,IF(VLOOKUP($C102,工时汇总!$B$2:$AH$2673,32,0)&gt;=8,5,IF(VLOOKUP($C102,工时汇总!$B$2:$AH$2673,32,0)&lt;8,0))))</f>
        <v>5</v>
      </c>
      <c r="AI102" s="24">
        <f ca="1">IF(VLOOKUP($C102,工时汇总!$B$2:$AH$2673,33,0)&gt;15,15,IF(VLOOKUP($C102,工时汇总!$B$2:$AH$2673,33,0)&gt;10,10,IF(VLOOKUP($C102,工时汇总!$B$2:$AH$2673,33,0)&gt;=8,5,IF(VLOOKUP($C102,工时汇总!$B$2:$AH$2673,33,0)&lt;8,0))))</f>
        <v>5</v>
      </c>
    </row>
    <row r="103" spans="1:35" ht="19.5" customHeight="1" x14ac:dyDescent="0.3">
      <c r="A103" s="21" t="s">
        <v>407</v>
      </c>
      <c r="B103" s="131" t="s">
        <v>189</v>
      </c>
      <c r="C103" s="52" t="s">
        <v>188</v>
      </c>
      <c r="D103" s="23">
        <f t="shared" ca="1" si="20"/>
        <v>275</v>
      </c>
      <c r="E103" s="24">
        <f ca="1">IF(VLOOKUP($C103,工时汇总!$B$2:$AH$2673,3,0)&gt;15,15,IF(VLOOKUP($C103,工时汇总!$B$2:$AH$2673,3,0)&gt;10,10,IF(VLOOKUP($C103,工时汇总!$B$2:$AH$2673,3,0)&gt;=8,5,IF(VLOOKUP($C103,工时汇总!$B$2:$AH$2673,3,0)&lt;8,0))))</f>
        <v>0</v>
      </c>
      <c r="F103" s="24">
        <f ca="1">IF(VLOOKUP($C103,工时汇总!$B$2:$AH$2673,4,0)&gt;15,15,IF(VLOOKUP($C103,工时汇总!$B$2:$AH$2673,4,0)&gt;10,10,IF(VLOOKUP($C103,工时汇总!$B$2:$AH$2673,4,0)&gt;=8,5,IF(VLOOKUP($C103,工时汇总!$B$2:$AH$2673,4,0)&lt;8,0))))</f>
        <v>10</v>
      </c>
      <c r="G103" s="24">
        <f ca="1">IF(VLOOKUP($C103,工时汇总!$B$2:$AH$2673,5,0)&gt;15,15,IF(VLOOKUP($C103,工时汇总!$B$2:$AH$2673,5,0)&gt;10,10,IF(VLOOKUP($C103,工时汇总!$B$2:$AH$2673,5,0)&gt;=8,5,IF(VLOOKUP($C103,工时汇总!$B$2:$AH$2673,5,0)&lt;8,0))))</f>
        <v>10</v>
      </c>
      <c r="H103" s="24">
        <f ca="1">IF(VLOOKUP($C103,工时汇总!$B$2:$AH$2673,6,0)&gt;15,15,IF(VLOOKUP($C103,工时汇总!$B$2:$AH$2673,6,0)&gt;10,10,IF(VLOOKUP($C103,工时汇总!$B$2:$AH$2673,6,0)&gt;=8,5,IF(VLOOKUP($C103,工时汇总!$B$2:$AH$2673,6,0)&lt;8,0))))</f>
        <v>10</v>
      </c>
      <c r="I103" s="24">
        <f ca="1">IF(VLOOKUP($C103,工时汇总!$B$2:$AH$2673,7,0)&gt;15,15,IF(VLOOKUP($C103,工时汇总!$B$2:$AH$2673,7,0)&gt;10,10,IF(VLOOKUP($C103,工时汇总!$B$2:$AH$2673,7,0)&gt;=8,5,IF(VLOOKUP($C103,工时汇总!$B$2:$AH$2673,7,0)&lt;8,0))))</f>
        <v>10</v>
      </c>
      <c r="J103" s="24">
        <f ca="1">IF(VLOOKUP($C103,工时汇总!$B$2:$AH$2673,8,0)&gt;15,15,IF(VLOOKUP($C103,工时汇总!$B$2:$AH$2673,8,0)&gt;10,10,IF(VLOOKUP($C103,工时汇总!$B$2:$AH$2673,8,0)&gt;=8,5,IF(VLOOKUP($C103,工时汇总!$B$2:$AH$2673,8,0)&lt;8,0))))</f>
        <v>10</v>
      </c>
      <c r="K103" s="24">
        <f ca="1">IF(VLOOKUP($C103,工时汇总!$B$2:$AH$2673,9,0)&gt;15,15,IF(VLOOKUP($C103,工时汇总!$B$2:$AH$2673,9,0)&gt;10,10,IF(VLOOKUP($C103,工时汇总!$B$2:$AH$2673,9,0)&gt;=8,5,IF(VLOOKUP($C103,工时汇总!$B$2:$AH$2673,9,0)&lt;8,0))))</f>
        <v>10</v>
      </c>
      <c r="L103" s="24">
        <f ca="1">IF(VLOOKUP($C103,工时汇总!$B$2:$AH$2673,10,0)&gt;15,15,IF(VLOOKUP($C103,工时汇总!$B$2:$AH$2673,10,0)&gt;10,10,IF(VLOOKUP($C103,工时汇总!$B$2:$AH$2673,10,0)&gt;=8,5,IF(VLOOKUP($C103,工时汇总!$B$2:$AH$2673,10,0)&lt;8,0))))</f>
        <v>10</v>
      </c>
      <c r="M103" s="24">
        <f ca="1">IF(VLOOKUP($C103,工时汇总!$B$2:$AH$2673,11,0)&gt;15,15,IF(VLOOKUP($C103,工时汇总!$B$2:$AH$2673,11,0)&gt;10,10,IF(VLOOKUP($C103,工时汇总!$B$2:$AH$2673,11,0)&gt;=8,5,IF(VLOOKUP($C103,工时汇总!$B$2:$AH$2673,11,0)&lt;8,0))))</f>
        <v>10</v>
      </c>
      <c r="N103" s="24">
        <f ca="1">IF(VLOOKUP($C103,工时汇总!$B$2:$AH$2673,12,0)&gt;15,15,IF(VLOOKUP($C103,工时汇总!$B$2:$AH$2673,12,0)&gt;10,10,IF(VLOOKUP($C103,工时汇总!$B$2:$AH$2673,12,0)&gt;=8,5,IF(VLOOKUP($C103,工时汇总!$B$2:$AH$2673,12,0)&lt;8,0))))</f>
        <v>10</v>
      </c>
      <c r="O103" s="24">
        <f ca="1">IF(VLOOKUP($C103,工时汇总!$B$2:$AH$2673,13,0)&gt;15,15,IF(VLOOKUP($C103,工时汇总!$B$2:$AH$2673,13,0)&gt;10,10,IF(VLOOKUP($C103,工时汇总!$B$2:$AH$2673,13,0)&gt;=8,5,IF(VLOOKUP($C103,工时汇总!$B$2:$AH$2673,13,0)&lt;8,0))))</f>
        <v>10</v>
      </c>
      <c r="P103" s="24">
        <f ca="1">IF(VLOOKUP($C103,工时汇总!$B$2:$AH$2673,14,0)&gt;15,15,IF(VLOOKUP($C103,工时汇总!$B$2:$AH$2673,14,0)&gt;10,10,IF(VLOOKUP($C103,工时汇总!$B$2:$AH$2673,14,0)&gt;=8,5,IF(VLOOKUP($C103,工时汇总!$B$2:$AH$2673,14,0)&lt;8,0))))</f>
        <v>10</v>
      </c>
      <c r="Q103" s="24">
        <f ca="1">IF(VLOOKUP($C103,工时汇总!$B$2:$AH$2673,15,0)&gt;15,15,IF(VLOOKUP($C103,工时汇总!$B$2:$AH$2673,15,0)&gt;10,10,IF(VLOOKUP($C103,工时汇总!$B$2:$AH$2673,15,0)&gt;=8,5,IF(VLOOKUP($C103,工时汇总!$B$2:$AH$2673,15,0)&lt;8,0))))</f>
        <v>10</v>
      </c>
      <c r="R103" s="24">
        <f ca="1">IF(VLOOKUP($C103,工时汇总!$B$2:$AH$2673,16,0)&gt;15,15,IF(VLOOKUP($C103,工时汇总!$B$2:$AH$2673,16,0)&gt;10,10,IF(VLOOKUP($C103,工时汇总!$B$2:$AH$2673,16,0)&gt;=8,5,IF(VLOOKUP($C103,工时汇总!$B$2:$AH$2673,16,0)&lt;8,0))))</f>
        <v>10</v>
      </c>
      <c r="S103" s="24">
        <f ca="1">IF(VLOOKUP($C103,工时汇总!$B$2:$AH$2673,17,0)&gt;15,15,IF(VLOOKUP($C103,工时汇总!$B$2:$AH$2673,17,0)&gt;10,10,IF(VLOOKUP($C103,工时汇总!$B$2:$AH$2673,17,0)&gt;=8,5,IF(VLOOKUP($C103,工时汇总!$B$2:$AH$2673,17,0)&lt;8,0))))</f>
        <v>10</v>
      </c>
      <c r="T103" s="24">
        <f ca="1">IF(VLOOKUP($C103,工时汇总!$B$2:$AH$2673,18,0)&gt;15,15,IF(VLOOKUP($C103,工时汇总!$B$2:$AH$2673,18,0)&gt;10,10,IF(VLOOKUP($C103,工时汇总!$B$2:$AH$2673,18,0)&gt;=8,5,IF(VLOOKUP($C103,工时汇总!$B$2:$AH$2673,18,0)&lt;8,0))))</f>
        <v>10</v>
      </c>
      <c r="U103" s="24">
        <f ca="1">IF(VLOOKUP($C103,工时汇总!$B$2:$AH$2673,19,0)&gt;15,15,IF(VLOOKUP($C103,工时汇总!$B$2:$AH$2673,19,0)&gt;10,10,IF(VLOOKUP($C103,工时汇总!$B$2:$AH$2673,19,0)&gt;=8,5,IF(VLOOKUP($C103,工时汇总!$B$2:$AH$2673,19,0)&lt;8,0))))</f>
        <v>10</v>
      </c>
      <c r="V103" s="24">
        <f ca="1">IF(VLOOKUP($C103,工时汇总!$B$2:$AH$2673,20,0)&gt;15,15,IF(VLOOKUP($C103,工时汇总!$B$2:$AH$2673,20,0)&gt;10,10,IF(VLOOKUP($C103,工时汇总!$B$2:$AH$2673,20,0)&gt;=8,5,IF(VLOOKUP($C103,工时汇总!$B$2:$AH$2673,20,0)&lt;8,0))))</f>
        <v>10</v>
      </c>
      <c r="W103" s="24">
        <f ca="1">IF(VLOOKUP($C103,工时汇总!$B$2:$AH$2673,21,0)&gt;15,15,IF(VLOOKUP($C103,工时汇总!$B$2:$AH$2673,21,0)&gt;10,10,IF(VLOOKUP($C103,工时汇总!$B$2:$AH$2673,21,0)&gt;=8,5,IF(VLOOKUP($C103,工时汇总!$B$2:$AH$2673,21,0)&lt;8,0))))</f>
        <v>10</v>
      </c>
      <c r="X103" s="24">
        <f ca="1">IF(VLOOKUP($C103,工时汇总!$B$2:$AH$2673,22,0)&gt;15,15,IF(VLOOKUP($C103,工时汇总!$B$2:$AH$2673,22,0)&gt;10,10,IF(VLOOKUP($C103,工时汇总!$B$2:$AH$2673,22,0)&gt;=8,5,IF(VLOOKUP($C103,工时汇总!$B$2:$AH$2673,22,0)&lt;8,0))))</f>
        <v>5</v>
      </c>
      <c r="Y103" s="24">
        <f ca="1">IF(VLOOKUP($C103,工时汇总!$B$2:$AH$2673,23,0)&gt;15,15,IF(VLOOKUP($C103,工时汇总!$B$2:$AH$2673,23,0)&gt;10,10,IF(VLOOKUP($C103,工时汇总!$B$2:$AH$2673,23,0)&gt;=8,5,IF(VLOOKUP($C103,工时汇总!$B$2:$AH$2673,23,0)&lt;8,0))))</f>
        <v>10</v>
      </c>
      <c r="Z103" s="24">
        <f ca="1">IF(VLOOKUP($C103,工时汇总!$B$2:$AH$2673,24,0)&gt;15,15,IF(VLOOKUP($C103,工时汇总!$B$2:$AH$2673,24,0)&gt;10,10,IF(VLOOKUP($C103,工时汇总!$B$2:$AH$2673,24,0)&gt;=8,5,IF(VLOOKUP($C103,工时汇总!$B$2:$AH$2673,24,0)&lt;8,0))))</f>
        <v>10</v>
      </c>
      <c r="AA103" s="24">
        <f ca="1">IF(VLOOKUP($C103,工时汇总!$B$2:$AH$2673,25,0)&gt;15,15,IF(VLOOKUP($C103,工时汇总!$B$2:$AH$2673,25,0)&gt;10,10,IF(VLOOKUP($C103,工时汇总!$B$2:$AH$2673,25,0)&gt;=8,5,IF(VLOOKUP($C103,工时汇总!$B$2:$AH$2673,25,0)&lt;8,0))))</f>
        <v>10</v>
      </c>
      <c r="AB103" s="24">
        <f ca="1">IF(VLOOKUP($C103,工时汇总!$B$2:$AH$2673,26,0)&gt;15,15,IF(VLOOKUP($C103,工时汇总!$B$2:$AH$2673,26,0)&gt;10,10,IF(VLOOKUP($C103,工时汇总!$B$2:$AH$2673,26,0)&gt;=8,5,IF(VLOOKUP($C103,工时汇总!$B$2:$AH$2673,26,0)&lt;8,0))))</f>
        <v>10</v>
      </c>
      <c r="AC103" s="24">
        <f ca="1">IF(VLOOKUP($C103,工时汇总!$B$2:$AH$2673,27,0)&gt;15,15,IF(VLOOKUP($C103,工时汇总!$B$2:$AH$2673,27,0)&gt;10,10,IF(VLOOKUP($C103,工时汇总!$B$2:$AH$2673,27,0)&gt;=8,5,IF(VLOOKUP($C103,工时汇总!$B$2:$AH$2673,27,0)&lt;8,0))))</f>
        <v>10</v>
      </c>
      <c r="AD103" s="24">
        <f ca="1">IF(VLOOKUP($C103,工时汇总!$B$2:$AH$2673,28,0)&gt;15,15,IF(VLOOKUP($C103,工时汇总!$B$2:$AH$2673,28,0)&gt;10,10,IF(VLOOKUP($C103,工时汇总!$B$2:$AH$2673,28,0)&gt;=8,5,IF(VLOOKUP($C103,工时汇总!$B$2:$AH$2673,28,0)&lt;8,0))))</f>
        <v>10</v>
      </c>
      <c r="AE103" s="24">
        <f ca="1">IF(VLOOKUP($C103,工时汇总!$B$2:$AH$2673,29,0)&gt;15,15,IF(VLOOKUP($C103,工时汇总!$B$2:$AH$2673,29,0)&gt;10,10,IF(VLOOKUP($C103,工时汇总!$B$2:$AH$2673,29,0)&gt;=8,5,IF(VLOOKUP($C103,工时汇总!$B$2:$AH$2673,29,0)&lt;8,0))))</f>
        <v>10</v>
      </c>
      <c r="AF103" s="24">
        <f ca="1">IF(VLOOKUP($C103,工时汇总!$B$2:$AH$2673,30,0)&gt;15,15,IF(VLOOKUP($C103,工时汇总!$B$2:$AH$2673,30,0)&gt;10,10,IF(VLOOKUP($C103,工时汇总!$B$2:$AH$2673,30,0)&gt;=8,5,IF(VLOOKUP($C103,工时汇总!$B$2:$AH$2673,30,0)&lt;8,0))))</f>
        <v>5</v>
      </c>
      <c r="AG103" s="24">
        <f ca="1">IF(VLOOKUP($C103,工时汇总!$B$2:$AH$2673,31,0)&gt;15,15,IF(VLOOKUP($C103,工时汇总!$B$2:$AH$2673,31,0)&gt;10,10,IF(VLOOKUP($C103,工时汇总!$B$2:$AH$2673,31,0)&gt;=8,5,IF(VLOOKUP($C103,工时汇总!$B$2:$AH$2673,31,0)&lt;8,0))))</f>
        <v>5</v>
      </c>
      <c r="AH103" s="24">
        <f ca="1">IF(VLOOKUP($C103,工时汇总!$B$2:$AH$2673,32,0)&gt;15,15,IF(VLOOKUP($C103,工时汇总!$B$2:$AH$2673,32,0)&gt;10,10,IF(VLOOKUP($C103,工时汇总!$B$2:$AH$2673,32,0)&gt;=8,5,IF(VLOOKUP($C103,工时汇总!$B$2:$AH$2673,32,0)&lt;8,0))))</f>
        <v>5</v>
      </c>
      <c r="AI103" s="24">
        <f ca="1">IF(VLOOKUP($C103,工时汇总!$B$2:$AH$2673,33,0)&gt;15,15,IF(VLOOKUP($C103,工时汇总!$B$2:$AH$2673,33,0)&gt;10,10,IF(VLOOKUP($C103,工时汇总!$B$2:$AH$2673,33,0)&gt;=8,5,IF(VLOOKUP($C103,工时汇总!$B$2:$AH$2673,33,0)&lt;8,0))))</f>
        <v>5</v>
      </c>
    </row>
    <row r="104" spans="1:35" ht="19.5" customHeight="1" x14ac:dyDescent="0.25">
      <c r="A104" s="21" t="s">
        <v>407</v>
      </c>
      <c r="B104" s="127" t="s">
        <v>217</v>
      </c>
      <c r="C104" s="53" t="s">
        <v>205</v>
      </c>
      <c r="D104" s="23">
        <f t="shared" ref="D104:D119" ca="1" si="22">SUM(E104:AI104)</f>
        <v>280</v>
      </c>
      <c r="E104" s="24">
        <f ca="1">IF(VLOOKUP($C104,工时汇总!$B$2:$AH$2673,3,0)&gt;15,15,IF(VLOOKUP($C104,工时汇总!$B$2:$AH$2673,3,0)&gt;10,10,IF(VLOOKUP($C104,工时汇总!$B$2:$AH$2673,3,0)&gt;=8,5,IF(VLOOKUP($C104,工时汇总!$B$2:$AH$2673,3,0)&lt;8,0))))</f>
        <v>0</v>
      </c>
      <c r="F104" s="24">
        <f ca="1">IF(VLOOKUP($C104,工时汇总!$B$2:$AH$2673,4,0)&gt;15,15,IF(VLOOKUP($C104,工时汇总!$B$2:$AH$2673,4,0)&gt;10,10,IF(VLOOKUP($C104,工时汇总!$B$2:$AH$2673,4,0)&gt;=8,5,IF(VLOOKUP($C104,工时汇总!$B$2:$AH$2673,4,0)&lt;8,0))))</f>
        <v>10</v>
      </c>
      <c r="G104" s="24">
        <f ca="1">IF(VLOOKUP($C104,工时汇总!$B$2:$AH$2673,5,0)&gt;15,15,IF(VLOOKUP($C104,工时汇总!$B$2:$AH$2673,5,0)&gt;10,10,IF(VLOOKUP($C104,工时汇总!$B$2:$AH$2673,5,0)&gt;=8,5,IF(VLOOKUP($C104,工时汇总!$B$2:$AH$2673,5,0)&lt;8,0))))</f>
        <v>10</v>
      </c>
      <c r="H104" s="24">
        <f ca="1">IF(VLOOKUP($C104,工时汇总!$B$2:$AH$2673,6,0)&gt;15,15,IF(VLOOKUP($C104,工时汇总!$B$2:$AH$2673,6,0)&gt;10,10,IF(VLOOKUP($C104,工时汇总!$B$2:$AH$2673,6,0)&gt;=8,5,IF(VLOOKUP($C104,工时汇总!$B$2:$AH$2673,6,0)&lt;8,0))))</f>
        <v>10</v>
      </c>
      <c r="I104" s="24">
        <f ca="1">IF(VLOOKUP($C104,工时汇总!$B$2:$AH$2673,7,0)&gt;15,15,IF(VLOOKUP($C104,工时汇总!$B$2:$AH$2673,7,0)&gt;10,10,IF(VLOOKUP($C104,工时汇总!$B$2:$AH$2673,7,0)&gt;=8,5,IF(VLOOKUP($C104,工时汇总!$B$2:$AH$2673,7,0)&lt;8,0))))</f>
        <v>10</v>
      </c>
      <c r="J104" s="24">
        <f ca="1">IF(VLOOKUP($C104,工时汇总!$B$2:$AH$2673,8,0)&gt;15,15,IF(VLOOKUP($C104,工时汇总!$B$2:$AH$2673,8,0)&gt;10,10,IF(VLOOKUP($C104,工时汇总!$B$2:$AH$2673,8,0)&gt;=8,5,IF(VLOOKUP($C104,工时汇总!$B$2:$AH$2673,8,0)&lt;8,0))))</f>
        <v>10</v>
      </c>
      <c r="K104" s="24">
        <f ca="1">IF(VLOOKUP($C104,工时汇总!$B$2:$AH$2673,9,0)&gt;15,15,IF(VLOOKUP($C104,工时汇总!$B$2:$AH$2673,9,0)&gt;10,10,IF(VLOOKUP($C104,工时汇总!$B$2:$AH$2673,9,0)&gt;=8,5,IF(VLOOKUP($C104,工时汇总!$B$2:$AH$2673,9,0)&lt;8,0))))</f>
        <v>10</v>
      </c>
      <c r="L104" s="24">
        <f ca="1">IF(VLOOKUP($C104,工时汇总!$B$2:$AH$2673,10,0)&gt;15,15,IF(VLOOKUP($C104,工时汇总!$B$2:$AH$2673,10,0)&gt;10,10,IF(VLOOKUP($C104,工时汇总!$B$2:$AH$2673,10,0)&gt;=8,5,IF(VLOOKUP($C104,工时汇总!$B$2:$AH$2673,10,0)&lt;8,0))))</f>
        <v>10</v>
      </c>
      <c r="M104" s="24">
        <f ca="1">IF(VLOOKUP($C104,工时汇总!$B$2:$AH$2673,11,0)&gt;15,15,IF(VLOOKUP($C104,工时汇总!$B$2:$AH$2673,11,0)&gt;10,10,IF(VLOOKUP($C104,工时汇总!$B$2:$AH$2673,11,0)&gt;=8,5,IF(VLOOKUP($C104,工时汇总!$B$2:$AH$2673,11,0)&lt;8,0))))</f>
        <v>10</v>
      </c>
      <c r="N104" s="24">
        <f ca="1">IF(VLOOKUP($C104,工时汇总!$B$2:$AH$2673,12,0)&gt;15,15,IF(VLOOKUP($C104,工时汇总!$B$2:$AH$2673,12,0)&gt;10,10,IF(VLOOKUP($C104,工时汇总!$B$2:$AH$2673,12,0)&gt;=8,5,IF(VLOOKUP($C104,工时汇总!$B$2:$AH$2673,12,0)&lt;8,0))))</f>
        <v>10</v>
      </c>
      <c r="O104" s="24">
        <f ca="1">IF(VLOOKUP($C104,工时汇总!$B$2:$AH$2673,13,0)&gt;15,15,IF(VLOOKUP($C104,工时汇总!$B$2:$AH$2673,13,0)&gt;10,10,IF(VLOOKUP($C104,工时汇总!$B$2:$AH$2673,13,0)&gt;=8,5,IF(VLOOKUP($C104,工时汇总!$B$2:$AH$2673,13,0)&lt;8,0))))</f>
        <v>10</v>
      </c>
      <c r="P104" s="24">
        <f ca="1">IF(VLOOKUP($C104,工时汇总!$B$2:$AH$2673,14,0)&gt;15,15,IF(VLOOKUP($C104,工时汇总!$B$2:$AH$2673,14,0)&gt;10,10,IF(VLOOKUP($C104,工时汇总!$B$2:$AH$2673,14,0)&gt;=8,5,IF(VLOOKUP($C104,工时汇总!$B$2:$AH$2673,14,0)&lt;8,0))))</f>
        <v>10</v>
      </c>
      <c r="Q104" s="24">
        <f ca="1">IF(VLOOKUP($C104,工时汇总!$B$2:$AH$2673,15,0)&gt;15,15,IF(VLOOKUP($C104,工时汇总!$B$2:$AH$2673,15,0)&gt;10,10,IF(VLOOKUP($C104,工时汇总!$B$2:$AH$2673,15,0)&gt;=8,5,IF(VLOOKUP($C104,工时汇总!$B$2:$AH$2673,15,0)&lt;8,0))))</f>
        <v>10</v>
      </c>
      <c r="R104" s="24">
        <f ca="1">IF(VLOOKUP($C104,工时汇总!$B$2:$AH$2673,16,0)&gt;15,15,IF(VLOOKUP($C104,工时汇总!$B$2:$AH$2673,16,0)&gt;10,10,IF(VLOOKUP($C104,工时汇总!$B$2:$AH$2673,16,0)&gt;=8,5,IF(VLOOKUP($C104,工时汇总!$B$2:$AH$2673,16,0)&lt;8,0))))</f>
        <v>10</v>
      </c>
      <c r="S104" s="24">
        <f ca="1">IF(VLOOKUP($C104,工时汇总!$B$2:$AH$2673,17,0)&gt;15,15,IF(VLOOKUP($C104,工时汇总!$B$2:$AH$2673,17,0)&gt;10,10,IF(VLOOKUP($C104,工时汇总!$B$2:$AH$2673,17,0)&gt;=8,5,IF(VLOOKUP($C104,工时汇总!$B$2:$AH$2673,17,0)&lt;8,0))))</f>
        <v>10</v>
      </c>
      <c r="T104" s="24">
        <f ca="1">IF(VLOOKUP($C104,工时汇总!$B$2:$AH$2673,18,0)&gt;15,15,IF(VLOOKUP($C104,工时汇总!$B$2:$AH$2673,18,0)&gt;10,10,IF(VLOOKUP($C104,工时汇总!$B$2:$AH$2673,18,0)&gt;=8,5,IF(VLOOKUP($C104,工时汇总!$B$2:$AH$2673,18,0)&lt;8,0))))</f>
        <v>10</v>
      </c>
      <c r="U104" s="24">
        <f ca="1">IF(VLOOKUP($C104,工时汇总!$B$2:$AH$2673,19,0)&gt;15,15,IF(VLOOKUP($C104,工时汇总!$B$2:$AH$2673,19,0)&gt;10,10,IF(VLOOKUP($C104,工时汇总!$B$2:$AH$2673,19,0)&gt;=8,5,IF(VLOOKUP($C104,工时汇总!$B$2:$AH$2673,19,0)&lt;8,0))))</f>
        <v>10</v>
      </c>
      <c r="V104" s="24">
        <f ca="1">IF(VLOOKUP($C104,工时汇总!$B$2:$AH$2673,20,0)&gt;15,15,IF(VLOOKUP($C104,工时汇总!$B$2:$AH$2673,20,0)&gt;10,10,IF(VLOOKUP($C104,工时汇总!$B$2:$AH$2673,20,0)&gt;=8,5,IF(VLOOKUP($C104,工时汇总!$B$2:$AH$2673,20,0)&lt;8,0))))</f>
        <v>10</v>
      </c>
      <c r="W104" s="24">
        <f ca="1">IF(VLOOKUP($C104,工时汇总!$B$2:$AH$2673,21,0)&gt;15,15,IF(VLOOKUP($C104,工时汇总!$B$2:$AH$2673,21,0)&gt;10,10,IF(VLOOKUP($C104,工时汇总!$B$2:$AH$2673,21,0)&gt;=8,5,IF(VLOOKUP($C104,工时汇总!$B$2:$AH$2673,21,0)&lt;8,0))))</f>
        <v>10</v>
      </c>
      <c r="X104" s="24">
        <f ca="1">IF(VLOOKUP($C104,工时汇总!$B$2:$AH$2673,22,0)&gt;15,15,IF(VLOOKUP($C104,工时汇总!$B$2:$AH$2673,22,0)&gt;10,10,IF(VLOOKUP($C104,工时汇总!$B$2:$AH$2673,22,0)&gt;=8,5,IF(VLOOKUP($C104,工时汇总!$B$2:$AH$2673,22,0)&lt;8,0))))</f>
        <v>10</v>
      </c>
      <c r="Y104" s="24">
        <f ca="1">IF(VLOOKUP($C104,工时汇总!$B$2:$AH$2673,23,0)&gt;15,15,IF(VLOOKUP($C104,工时汇总!$B$2:$AH$2673,23,0)&gt;10,10,IF(VLOOKUP($C104,工时汇总!$B$2:$AH$2673,23,0)&gt;=8,5,IF(VLOOKUP($C104,工时汇总!$B$2:$AH$2673,23,0)&lt;8,0))))</f>
        <v>10</v>
      </c>
      <c r="Z104" s="24">
        <f ca="1">IF(VLOOKUP($C104,工时汇总!$B$2:$AH$2673,24,0)&gt;15,15,IF(VLOOKUP($C104,工时汇总!$B$2:$AH$2673,24,0)&gt;10,10,IF(VLOOKUP($C104,工时汇总!$B$2:$AH$2673,24,0)&gt;=8,5,IF(VLOOKUP($C104,工时汇总!$B$2:$AH$2673,24,0)&lt;8,0))))</f>
        <v>10</v>
      </c>
      <c r="AA104" s="24">
        <f ca="1">IF(VLOOKUP($C104,工时汇总!$B$2:$AH$2673,25,0)&gt;15,15,IF(VLOOKUP($C104,工时汇总!$B$2:$AH$2673,25,0)&gt;10,10,IF(VLOOKUP($C104,工时汇总!$B$2:$AH$2673,25,0)&gt;=8,5,IF(VLOOKUP($C104,工时汇总!$B$2:$AH$2673,25,0)&lt;8,0))))</f>
        <v>10</v>
      </c>
      <c r="AB104" s="24">
        <f ca="1">IF(VLOOKUP($C104,工时汇总!$B$2:$AH$2673,26,0)&gt;15,15,IF(VLOOKUP($C104,工时汇总!$B$2:$AH$2673,26,0)&gt;10,10,IF(VLOOKUP($C104,工时汇总!$B$2:$AH$2673,26,0)&gt;=8,5,IF(VLOOKUP($C104,工时汇总!$B$2:$AH$2673,26,0)&lt;8,0))))</f>
        <v>10</v>
      </c>
      <c r="AC104" s="24">
        <f ca="1">IF(VLOOKUP($C104,工时汇总!$B$2:$AH$2673,27,0)&gt;15,15,IF(VLOOKUP($C104,工时汇总!$B$2:$AH$2673,27,0)&gt;10,10,IF(VLOOKUP($C104,工时汇总!$B$2:$AH$2673,27,0)&gt;=8,5,IF(VLOOKUP($C104,工时汇总!$B$2:$AH$2673,27,0)&lt;8,0))))</f>
        <v>10</v>
      </c>
      <c r="AD104" s="24">
        <f ca="1">IF(VLOOKUP($C104,工时汇总!$B$2:$AH$2673,28,0)&gt;15,15,IF(VLOOKUP($C104,工时汇总!$B$2:$AH$2673,28,0)&gt;10,10,IF(VLOOKUP($C104,工时汇总!$B$2:$AH$2673,28,0)&gt;=8,5,IF(VLOOKUP($C104,工时汇总!$B$2:$AH$2673,28,0)&lt;8,0))))</f>
        <v>10</v>
      </c>
      <c r="AE104" s="24">
        <f ca="1">IF(VLOOKUP($C104,工时汇总!$B$2:$AH$2673,29,0)&gt;15,15,IF(VLOOKUP($C104,工时汇总!$B$2:$AH$2673,29,0)&gt;10,10,IF(VLOOKUP($C104,工时汇总!$B$2:$AH$2673,29,0)&gt;=8,5,IF(VLOOKUP($C104,工时汇总!$B$2:$AH$2673,29,0)&lt;8,0))))</f>
        <v>10</v>
      </c>
      <c r="AF104" s="24">
        <f ca="1">IF(VLOOKUP($C104,工时汇总!$B$2:$AH$2673,30,0)&gt;15,15,IF(VLOOKUP($C104,工时汇总!$B$2:$AH$2673,30,0)&gt;10,10,IF(VLOOKUP($C104,工时汇总!$B$2:$AH$2673,30,0)&gt;=8,5,IF(VLOOKUP($C104,工时汇总!$B$2:$AH$2673,30,0)&lt;8,0))))</f>
        <v>5</v>
      </c>
      <c r="AG104" s="24">
        <f ca="1">IF(VLOOKUP($C104,工时汇总!$B$2:$AH$2673,31,0)&gt;15,15,IF(VLOOKUP($C104,工时汇总!$B$2:$AH$2673,31,0)&gt;10,10,IF(VLOOKUP($C104,工时汇总!$B$2:$AH$2673,31,0)&gt;=8,5,IF(VLOOKUP($C104,工时汇总!$B$2:$AH$2673,31,0)&lt;8,0))))</f>
        <v>5</v>
      </c>
      <c r="AH104" s="24">
        <f ca="1">IF(VLOOKUP($C104,工时汇总!$B$2:$AH$2673,32,0)&gt;15,15,IF(VLOOKUP($C104,工时汇总!$B$2:$AH$2673,32,0)&gt;10,10,IF(VLOOKUP($C104,工时汇总!$B$2:$AH$2673,32,0)&gt;=8,5,IF(VLOOKUP($C104,工时汇总!$B$2:$AH$2673,32,0)&lt;8,0))))</f>
        <v>5</v>
      </c>
      <c r="AI104" s="24">
        <f ca="1">IF(VLOOKUP($C104,工时汇总!$B$2:$AH$2673,33,0)&gt;15,15,IF(VLOOKUP($C104,工时汇总!$B$2:$AH$2673,33,0)&gt;10,10,IF(VLOOKUP($C104,工时汇总!$B$2:$AH$2673,33,0)&gt;=8,5,IF(VLOOKUP($C104,工时汇总!$B$2:$AH$2673,33,0)&lt;8,0))))</f>
        <v>5</v>
      </c>
    </row>
    <row r="105" spans="1:35" ht="19.5" customHeight="1" x14ac:dyDescent="0.25">
      <c r="A105" s="21" t="s">
        <v>407</v>
      </c>
      <c r="B105" s="127" t="s">
        <v>216</v>
      </c>
      <c r="C105" s="53" t="s">
        <v>212</v>
      </c>
      <c r="D105" s="23">
        <f t="shared" ca="1" si="22"/>
        <v>0</v>
      </c>
      <c r="E105" s="24">
        <f ca="1">IF(VLOOKUP($C105,工时汇总!$B$2:$AH$2673,3,0)&gt;15,15,IF(VLOOKUP($C105,工时汇总!$B$2:$AH$2673,3,0)&gt;10,10,IF(VLOOKUP($C105,工时汇总!$B$2:$AH$2673,3,0)&gt;=8,5,IF(VLOOKUP($C105,工时汇总!$B$2:$AH$2673,3,0)&lt;8,0))))</f>
        <v>0</v>
      </c>
      <c r="F105" s="24">
        <f ca="1">IF(VLOOKUP($C105,工时汇总!$B$2:$AH$2673,4,0)&gt;15,15,IF(VLOOKUP($C105,工时汇总!$B$2:$AH$2673,4,0)&gt;10,10,IF(VLOOKUP($C105,工时汇总!$B$2:$AH$2673,4,0)&gt;=8,5,IF(VLOOKUP($C105,工时汇总!$B$2:$AH$2673,4,0)&lt;8,0))))</f>
        <v>0</v>
      </c>
      <c r="G105" s="24">
        <f ca="1">IF(VLOOKUP($C105,工时汇总!$B$2:$AH$2673,5,0)&gt;15,15,IF(VLOOKUP($C105,工时汇总!$B$2:$AH$2673,5,0)&gt;10,10,IF(VLOOKUP($C105,工时汇总!$B$2:$AH$2673,5,0)&gt;=8,5,IF(VLOOKUP($C105,工时汇总!$B$2:$AH$2673,5,0)&lt;8,0))))</f>
        <v>0</v>
      </c>
      <c r="H105" s="24">
        <f ca="1">IF(VLOOKUP($C105,工时汇总!$B$2:$AH$2673,6,0)&gt;15,15,IF(VLOOKUP($C105,工时汇总!$B$2:$AH$2673,6,0)&gt;10,10,IF(VLOOKUP($C105,工时汇总!$B$2:$AH$2673,6,0)&gt;=8,5,IF(VLOOKUP($C105,工时汇总!$B$2:$AH$2673,6,0)&lt;8,0))))</f>
        <v>0</v>
      </c>
      <c r="I105" s="24">
        <f ca="1">IF(VLOOKUP($C105,工时汇总!$B$2:$AH$2673,7,0)&gt;15,15,IF(VLOOKUP($C105,工时汇总!$B$2:$AH$2673,7,0)&gt;10,10,IF(VLOOKUP($C105,工时汇总!$B$2:$AH$2673,7,0)&gt;=8,5,IF(VLOOKUP($C105,工时汇总!$B$2:$AH$2673,7,0)&lt;8,0))))</f>
        <v>0</v>
      </c>
      <c r="J105" s="24">
        <f ca="1">IF(VLOOKUP($C105,工时汇总!$B$2:$AH$2673,8,0)&gt;15,15,IF(VLOOKUP($C105,工时汇总!$B$2:$AH$2673,8,0)&gt;10,10,IF(VLOOKUP($C105,工时汇总!$B$2:$AH$2673,8,0)&gt;=8,5,IF(VLOOKUP($C105,工时汇总!$B$2:$AH$2673,8,0)&lt;8,0))))</f>
        <v>0</v>
      </c>
      <c r="K105" s="24">
        <f ca="1">IF(VLOOKUP($C105,工时汇总!$B$2:$AH$2673,9,0)&gt;15,15,IF(VLOOKUP($C105,工时汇总!$B$2:$AH$2673,9,0)&gt;10,10,IF(VLOOKUP($C105,工时汇总!$B$2:$AH$2673,9,0)&gt;=8,5,IF(VLOOKUP($C105,工时汇总!$B$2:$AH$2673,9,0)&lt;8,0))))</f>
        <v>0</v>
      </c>
      <c r="L105" s="24">
        <f ca="1">IF(VLOOKUP($C105,工时汇总!$B$2:$AH$2673,10,0)&gt;15,15,IF(VLOOKUP($C105,工时汇总!$B$2:$AH$2673,10,0)&gt;10,10,IF(VLOOKUP($C105,工时汇总!$B$2:$AH$2673,10,0)&gt;=8,5,IF(VLOOKUP($C105,工时汇总!$B$2:$AH$2673,10,0)&lt;8,0))))</f>
        <v>0</v>
      </c>
      <c r="M105" s="24">
        <f ca="1">IF(VLOOKUP($C105,工时汇总!$B$2:$AH$2673,11,0)&gt;15,15,IF(VLOOKUP($C105,工时汇总!$B$2:$AH$2673,11,0)&gt;10,10,IF(VLOOKUP($C105,工时汇总!$B$2:$AH$2673,11,0)&gt;=8,5,IF(VLOOKUP($C105,工时汇总!$B$2:$AH$2673,11,0)&lt;8,0))))</f>
        <v>0</v>
      </c>
      <c r="N105" s="24">
        <f ca="1">IF(VLOOKUP($C105,工时汇总!$B$2:$AH$2673,12,0)&gt;15,15,IF(VLOOKUP($C105,工时汇总!$B$2:$AH$2673,12,0)&gt;10,10,IF(VLOOKUP($C105,工时汇总!$B$2:$AH$2673,12,0)&gt;=8,5,IF(VLOOKUP($C105,工时汇总!$B$2:$AH$2673,12,0)&lt;8,0))))</f>
        <v>0</v>
      </c>
      <c r="O105" s="24">
        <f ca="1">IF(VLOOKUP($C105,工时汇总!$B$2:$AH$2673,13,0)&gt;15,15,IF(VLOOKUP($C105,工时汇总!$B$2:$AH$2673,13,0)&gt;10,10,IF(VLOOKUP($C105,工时汇总!$B$2:$AH$2673,13,0)&gt;=8,5,IF(VLOOKUP($C105,工时汇总!$B$2:$AH$2673,13,0)&lt;8,0))))</f>
        <v>0</v>
      </c>
      <c r="P105" s="24">
        <f ca="1">IF(VLOOKUP($C105,工时汇总!$B$2:$AH$2673,14,0)&gt;15,15,IF(VLOOKUP($C105,工时汇总!$B$2:$AH$2673,14,0)&gt;10,10,IF(VLOOKUP($C105,工时汇总!$B$2:$AH$2673,14,0)&gt;=8,5,IF(VLOOKUP($C105,工时汇总!$B$2:$AH$2673,14,0)&lt;8,0))))</f>
        <v>0</v>
      </c>
      <c r="Q105" s="24">
        <f ca="1">IF(VLOOKUP($C105,工时汇总!$B$2:$AH$2673,15,0)&gt;15,15,IF(VLOOKUP($C105,工时汇总!$B$2:$AH$2673,15,0)&gt;10,10,IF(VLOOKUP($C105,工时汇总!$B$2:$AH$2673,15,0)&gt;=8,5,IF(VLOOKUP($C105,工时汇总!$B$2:$AH$2673,15,0)&lt;8,0))))</f>
        <v>0</v>
      </c>
      <c r="R105" s="24">
        <f ca="1">IF(VLOOKUP($C105,工时汇总!$B$2:$AH$2673,16,0)&gt;15,15,IF(VLOOKUP($C105,工时汇总!$B$2:$AH$2673,16,0)&gt;10,10,IF(VLOOKUP($C105,工时汇总!$B$2:$AH$2673,16,0)&gt;=8,5,IF(VLOOKUP($C105,工时汇总!$B$2:$AH$2673,16,0)&lt;8,0))))</f>
        <v>0</v>
      </c>
      <c r="S105" s="24">
        <f ca="1">IF(VLOOKUP($C105,工时汇总!$B$2:$AH$2673,17,0)&gt;15,15,IF(VLOOKUP($C105,工时汇总!$B$2:$AH$2673,17,0)&gt;10,10,IF(VLOOKUP($C105,工时汇总!$B$2:$AH$2673,17,0)&gt;=8,5,IF(VLOOKUP($C105,工时汇总!$B$2:$AH$2673,17,0)&lt;8,0))))</f>
        <v>0</v>
      </c>
      <c r="T105" s="24">
        <f ca="1">IF(VLOOKUP($C105,工时汇总!$B$2:$AH$2673,18,0)&gt;15,15,IF(VLOOKUP($C105,工时汇总!$B$2:$AH$2673,18,0)&gt;10,10,IF(VLOOKUP($C105,工时汇总!$B$2:$AH$2673,18,0)&gt;=8,5,IF(VLOOKUP($C105,工时汇总!$B$2:$AH$2673,18,0)&lt;8,0))))</f>
        <v>0</v>
      </c>
      <c r="U105" s="24">
        <f ca="1">IF(VLOOKUP($C105,工时汇总!$B$2:$AH$2673,19,0)&gt;15,15,IF(VLOOKUP($C105,工时汇总!$B$2:$AH$2673,19,0)&gt;10,10,IF(VLOOKUP($C105,工时汇总!$B$2:$AH$2673,19,0)&gt;=8,5,IF(VLOOKUP($C105,工时汇总!$B$2:$AH$2673,19,0)&lt;8,0))))</f>
        <v>0</v>
      </c>
      <c r="V105" s="24">
        <f ca="1">IF(VLOOKUP($C105,工时汇总!$B$2:$AH$2673,20,0)&gt;15,15,IF(VLOOKUP($C105,工时汇总!$B$2:$AH$2673,20,0)&gt;10,10,IF(VLOOKUP($C105,工时汇总!$B$2:$AH$2673,20,0)&gt;=8,5,IF(VLOOKUP($C105,工时汇总!$B$2:$AH$2673,20,0)&lt;8,0))))</f>
        <v>0</v>
      </c>
      <c r="W105" s="24">
        <f ca="1">IF(VLOOKUP($C105,工时汇总!$B$2:$AH$2673,21,0)&gt;15,15,IF(VLOOKUP($C105,工时汇总!$B$2:$AH$2673,21,0)&gt;10,10,IF(VLOOKUP($C105,工时汇总!$B$2:$AH$2673,21,0)&gt;=8,5,IF(VLOOKUP($C105,工时汇总!$B$2:$AH$2673,21,0)&lt;8,0))))</f>
        <v>0</v>
      </c>
      <c r="X105" s="24">
        <f ca="1">IF(VLOOKUP($C105,工时汇总!$B$2:$AH$2673,22,0)&gt;15,15,IF(VLOOKUP($C105,工时汇总!$B$2:$AH$2673,22,0)&gt;10,10,IF(VLOOKUP($C105,工时汇总!$B$2:$AH$2673,22,0)&gt;=8,5,IF(VLOOKUP($C105,工时汇总!$B$2:$AH$2673,22,0)&lt;8,0))))</f>
        <v>0</v>
      </c>
      <c r="Y105" s="24">
        <f ca="1">IF(VLOOKUP($C105,工时汇总!$B$2:$AH$2673,23,0)&gt;15,15,IF(VLOOKUP($C105,工时汇总!$B$2:$AH$2673,23,0)&gt;10,10,IF(VLOOKUP($C105,工时汇总!$B$2:$AH$2673,23,0)&gt;=8,5,IF(VLOOKUP($C105,工时汇总!$B$2:$AH$2673,23,0)&lt;8,0))))</f>
        <v>0</v>
      </c>
      <c r="Z105" s="24">
        <f ca="1">IF(VLOOKUP($C105,工时汇总!$B$2:$AH$2673,24,0)&gt;15,15,IF(VLOOKUP($C105,工时汇总!$B$2:$AH$2673,24,0)&gt;10,10,IF(VLOOKUP($C105,工时汇总!$B$2:$AH$2673,24,0)&gt;=8,5,IF(VLOOKUP($C105,工时汇总!$B$2:$AH$2673,24,0)&lt;8,0))))</f>
        <v>0</v>
      </c>
      <c r="AA105" s="24">
        <f ca="1">IF(VLOOKUP($C105,工时汇总!$B$2:$AH$2673,25,0)&gt;15,15,IF(VLOOKUP($C105,工时汇总!$B$2:$AH$2673,25,0)&gt;10,10,IF(VLOOKUP($C105,工时汇总!$B$2:$AH$2673,25,0)&gt;=8,5,IF(VLOOKUP($C105,工时汇总!$B$2:$AH$2673,25,0)&lt;8,0))))</f>
        <v>0</v>
      </c>
      <c r="AB105" s="24">
        <f ca="1">IF(VLOOKUP($C105,工时汇总!$B$2:$AH$2673,26,0)&gt;15,15,IF(VLOOKUP($C105,工时汇总!$B$2:$AH$2673,26,0)&gt;10,10,IF(VLOOKUP($C105,工时汇总!$B$2:$AH$2673,26,0)&gt;=8,5,IF(VLOOKUP($C105,工时汇总!$B$2:$AH$2673,26,0)&lt;8,0))))</f>
        <v>0</v>
      </c>
      <c r="AC105" s="24">
        <f ca="1">IF(VLOOKUP($C105,工时汇总!$B$2:$AH$2673,27,0)&gt;15,15,IF(VLOOKUP($C105,工时汇总!$B$2:$AH$2673,27,0)&gt;10,10,IF(VLOOKUP($C105,工时汇总!$B$2:$AH$2673,27,0)&gt;=8,5,IF(VLOOKUP($C105,工时汇总!$B$2:$AH$2673,27,0)&lt;8,0))))</f>
        <v>0</v>
      </c>
      <c r="AD105" s="24">
        <f ca="1">IF(VLOOKUP($C105,工时汇总!$B$2:$AH$2673,28,0)&gt;15,15,IF(VLOOKUP($C105,工时汇总!$B$2:$AH$2673,28,0)&gt;10,10,IF(VLOOKUP($C105,工时汇总!$B$2:$AH$2673,28,0)&gt;=8,5,IF(VLOOKUP($C105,工时汇总!$B$2:$AH$2673,28,0)&lt;8,0))))</f>
        <v>0</v>
      </c>
      <c r="AE105" s="24">
        <f ca="1">IF(VLOOKUP($C105,工时汇总!$B$2:$AH$2673,29,0)&gt;15,15,IF(VLOOKUP($C105,工时汇总!$B$2:$AH$2673,29,0)&gt;10,10,IF(VLOOKUP($C105,工时汇总!$B$2:$AH$2673,29,0)&gt;=8,5,IF(VLOOKUP($C105,工时汇总!$B$2:$AH$2673,29,0)&lt;8,0))))</f>
        <v>0</v>
      </c>
      <c r="AF105" s="24">
        <f ca="1">IF(VLOOKUP($C105,工时汇总!$B$2:$AH$2673,30,0)&gt;15,15,IF(VLOOKUP($C105,工时汇总!$B$2:$AH$2673,30,0)&gt;10,10,IF(VLOOKUP($C105,工时汇总!$B$2:$AH$2673,30,0)&gt;=8,5,IF(VLOOKUP($C105,工时汇总!$B$2:$AH$2673,30,0)&lt;8,0))))</f>
        <v>0</v>
      </c>
      <c r="AG105" s="24">
        <f ca="1">IF(VLOOKUP($C105,工时汇总!$B$2:$AH$2673,31,0)&gt;15,15,IF(VLOOKUP($C105,工时汇总!$B$2:$AH$2673,31,0)&gt;10,10,IF(VLOOKUP($C105,工时汇总!$B$2:$AH$2673,31,0)&gt;=8,5,IF(VLOOKUP($C105,工时汇总!$B$2:$AH$2673,31,0)&lt;8,0))))</f>
        <v>0</v>
      </c>
      <c r="AH105" s="24">
        <f ca="1">IF(VLOOKUP($C105,工时汇总!$B$2:$AH$2673,32,0)&gt;15,15,IF(VLOOKUP($C105,工时汇总!$B$2:$AH$2673,32,0)&gt;10,10,IF(VLOOKUP($C105,工时汇总!$B$2:$AH$2673,32,0)&gt;=8,5,IF(VLOOKUP($C105,工时汇总!$B$2:$AH$2673,32,0)&lt;8,0))))</f>
        <v>0</v>
      </c>
      <c r="AI105" s="24">
        <f ca="1">IF(VLOOKUP($C105,工时汇总!$B$2:$AH$2673,33,0)&gt;15,15,IF(VLOOKUP($C105,工时汇总!$B$2:$AH$2673,33,0)&gt;10,10,IF(VLOOKUP($C105,工时汇总!$B$2:$AH$2673,33,0)&gt;=8,5,IF(VLOOKUP($C105,工时汇总!$B$2:$AH$2673,33,0)&lt;8,0))))</f>
        <v>0</v>
      </c>
    </row>
    <row r="106" spans="1:35" ht="19.5" customHeight="1" x14ac:dyDescent="0.25">
      <c r="A106" s="21" t="s">
        <v>407</v>
      </c>
      <c r="B106" s="127" t="s">
        <v>330</v>
      </c>
      <c r="C106" s="53" t="s">
        <v>310</v>
      </c>
      <c r="D106" s="23">
        <f t="shared" ca="1" si="22"/>
        <v>280</v>
      </c>
      <c r="E106" s="24">
        <f ca="1">IF(VLOOKUP($C106,工时汇总!$B$2:$AH$2673,3,0)&gt;15,15,IF(VLOOKUP($C106,工时汇总!$B$2:$AH$2673,3,0)&gt;10,10,IF(VLOOKUP($C106,工时汇总!$B$2:$AH$2673,3,0)&gt;=8,5,IF(VLOOKUP($C106,工时汇总!$B$2:$AH$2673,3,0)&lt;8,0))))</f>
        <v>0</v>
      </c>
      <c r="F106" s="24">
        <f ca="1">IF(VLOOKUP($C106,工时汇总!$B$2:$AH$2673,4,0)&gt;15,15,IF(VLOOKUP($C106,工时汇总!$B$2:$AH$2673,4,0)&gt;10,10,IF(VLOOKUP($C106,工时汇总!$B$2:$AH$2673,4,0)&gt;=8,5,IF(VLOOKUP($C106,工时汇总!$B$2:$AH$2673,4,0)&lt;8,0))))</f>
        <v>10</v>
      </c>
      <c r="G106" s="24">
        <f ca="1">IF(VLOOKUP($C106,工时汇总!$B$2:$AH$2673,5,0)&gt;15,15,IF(VLOOKUP($C106,工时汇总!$B$2:$AH$2673,5,0)&gt;10,10,IF(VLOOKUP($C106,工时汇总!$B$2:$AH$2673,5,0)&gt;=8,5,IF(VLOOKUP($C106,工时汇总!$B$2:$AH$2673,5,0)&lt;8,0))))</f>
        <v>10</v>
      </c>
      <c r="H106" s="24">
        <f ca="1">IF(VLOOKUP($C106,工时汇总!$B$2:$AH$2673,6,0)&gt;15,15,IF(VLOOKUP($C106,工时汇总!$B$2:$AH$2673,6,0)&gt;10,10,IF(VLOOKUP($C106,工时汇总!$B$2:$AH$2673,6,0)&gt;=8,5,IF(VLOOKUP($C106,工时汇总!$B$2:$AH$2673,6,0)&lt;8,0))))</f>
        <v>10</v>
      </c>
      <c r="I106" s="24">
        <f ca="1">IF(VLOOKUP($C106,工时汇总!$B$2:$AH$2673,7,0)&gt;15,15,IF(VLOOKUP($C106,工时汇总!$B$2:$AH$2673,7,0)&gt;10,10,IF(VLOOKUP($C106,工时汇总!$B$2:$AH$2673,7,0)&gt;=8,5,IF(VLOOKUP($C106,工时汇总!$B$2:$AH$2673,7,0)&lt;8,0))))</f>
        <v>10</v>
      </c>
      <c r="J106" s="24">
        <f ca="1">IF(VLOOKUP($C106,工时汇总!$B$2:$AH$2673,8,0)&gt;15,15,IF(VLOOKUP($C106,工时汇总!$B$2:$AH$2673,8,0)&gt;10,10,IF(VLOOKUP($C106,工时汇总!$B$2:$AH$2673,8,0)&gt;=8,5,IF(VLOOKUP($C106,工时汇总!$B$2:$AH$2673,8,0)&lt;8,0))))</f>
        <v>10</v>
      </c>
      <c r="K106" s="24">
        <f ca="1">IF(VLOOKUP($C106,工时汇总!$B$2:$AH$2673,9,0)&gt;15,15,IF(VLOOKUP($C106,工时汇总!$B$2:$AH$2673,9,0)&gt;10,10,IF(VLOOKUP($C106,工时汇总!$B$2:$AH$2673,9,0)&gt;=8,5,IF(VLOOKUP($C106,工时汇总!$B$2:$AH$2673,9,0)&lt;8,0))))</f>
        <v>10</v>
      </c>
      <c r="L106" s="24">
        <f ca="1">IF(VLOOKUP($C106,工时汇总!$B$2:$AH$2673,10,0)&gt;15,15,IF(VLOOKUP($C106,工时汇总!$B$2:$AH$2673,10,0)&gt;10,10,IF(VLOOKUP($C106,工时汇总!$B$2:$AH$2673,10,0)&gt;=8,5,IF(VLOOKUP($C106,工时汇总!$B$2:$AH$2673,10,0)&lt;8,0))))</f>
        <v>10</v>
      </c>
      <c r="M106" s="24">
        <f ca="1">IF(VLOOKUP($C106,工时汇总!$B$2:$AH$2673,11,0)&gt;15,15,IF(VLOOKUP($C106,工时汇总!$B$2:$AH$2673,11,0)&gt;10,10,IF(VLOOKUP($C106,工时汇总!$B$2:$AH$2673,11,0)&gt;=8,5,IF(VLOOKUP($C106,工时汇总!$B$2:$AH$2673,11,0)&lt;8,0))))</f>
        <v>10</v>
      </c>
      <c r="N106" s="24">
        <f ca="1">IF(VLOOKUP($C106,工时汇总!$B$2:$AH$2673,12,0)&gt;15,15,IF(VLOOKUP($C106,工时汇总!$B$2:$AH$2673,12,0)&gt;10,10,IF(VLOOKUP($C106,工时汇总!$B$2:$AH$2673,12,0)&gt;=8,5,IF(VLOOKUP($C106,工时汇总!$B$2:$AH$2673,12,0)&lt;8,0))))</f>
        <v>10</v>
      </c>
      <c r="O106" s="24">
        <f ca="1">IF(VLOOKUP($C106,工时汇总!$B$2:$AH$2673,13,0)&gt;15,15,IF(VLOOKUP($C106,工时汇总!$B$2:$AH$2673,13,0)&gt;10,10,IF(VLOOKUP($C106,工时汇总!$B$2:$AH$2673,13,0)&gt;=8,5,IF(VLOOKUP($C106,工时汇总!$B$2:$AH$2673,13,0)&lt;8,0))))</f>
        <v>10</v>
      </c>
      <c r="P106" s="24">
        <f ca="1">IF(VLOOKUP($C106,工时汇总!$B$2:$AH$2673,14,0)&gt;15,15,IF(VLOOKUP($C106,工时汇总!$B$2:$AH$2673,14,0)&gt;10,10,IF(VLOOKUP($C106,工时汇总!$B$2:$AH$2673,14,0)&gt;=8,5,IF(VLOOKUP($C106,工时汇总!$B$2:$AH$2673,14,0)&lt;8,0))))</f>
        <v>10</v>
      </c>
      <c r="Q106" s="24">
        <f ca="1">IF(VLOOKUP($C106,工时汇总!$B$2:$AH$2673,15,0)&gt;15,15,IF(VLOOKUP($C106,工时汇总!$B$2:$AH$2673,15,0)&gt;10,10,IF(VLOOKUP($C106,工时汇总!$B$2:$AH$2673,15,0)&gt;=8,5,IF(VLOOKUP($C106,工时汇总!$B$2:$AH$2673,15,0)&lt;8,0))))</f>
        <v>10</v>
      </c>
      <c r="R106" s="24">
        <f ca="1">IF(VLOOKUP($C106,工时汇总!$B$2:$AH$2673,16,0)&gt;15,15,IF(VLOOKUP($C106,工时汇总!$B$2:$AH$2673,16,0)&gt;10,10,IF(VLOOKUP($C106,工时汇总!$B$2:$AH$2673,16,0)&gt;=8,5,IF(VLOOKUP($C106,工时汇总!$B$2:$AH$2673,16,0)&lt;8,0))))</f>
        <v>10</v>
      </c>
      <c r="S106" s="24">
        <f ca="1">IF(VLOOKUP($C106,工时汇总!$B$2:$AH$2673,17,0)&gt;15,15,IF(VLOOKUP($C106,工时汇总!$B$2:$AH$2673,17,0)&gt;10,10,IF(VLOOKUP($C106,工时汇总!$B$2:$AH$2673,17,0)&gt;=8,5,IF(VLOOKUP($C106,工时汇总!$B$2:$AH$2673,17,0)&lt;8,0))))</f>
        <v>10</v>
      </c>
      <c r="T106" s="24">
        <f ca="1">IF(VLOOKUP($C106,工时汇总!$B$2:$AH$2673,18,0)&gt;15,15,IF(VLOOKUP($C106,工时汇总!$B$2:$AH$2673,18,0)&gt;10,10,IF(VLOOKUP($C106,工时汇总!$B$2:$AH$2673,18,0)&gt;=8,5,IF(VLOOKUP($C106,工时汇总!$B$2:$AH$2673,18,0)&lt;8,0))))</f>
        <v>10</v>
      </c>
      <c r="U106" s="24">
        <f ca="1">IF(VLOOKUP($C106,工时汇总!$B$2:$AH$2673,19,0)&gt;15,15,IF(VLOOKUP($C106,工时汇总!$B$2:$AH$2673,19,0)&gt;10,10,IF(VLOOKUP($C106,工时汇总!$B$2:$AH$2673,19,0)&gt;=8,5,IF(VLOOKUP($C106,工时汇总!$B$2:$AH$2673,19,0)&lt;8,0))))</f>
        <v>10</v>
      </c>
      <c r="V106" s="24">
        <f ca="1">IF(VLOOKUP($C106,工时汇总!$B$2:$AH$2673,20,0)&gt;15,15,IF(VLOOKUP($C106,工时汇总!$B$2:$AH$2673,20,0)&gt;10,10,IF(VLOOKUP($C106,工时汇总!$B$2:$AH$2673,20,0)&gt;=8,5,IF(VLOOKUP($C106,工时汇总!$B$2:$AH$2673,20,0)&lt;8,0))))</f>
        <v>10</v>
      </c>
      <c r="W106" s="24">
        <f ca="1">IF(VLOOKUP($C106,工时汇总!$B$2:$AH$2673,21,0)&gt;15,15,IF(VLOOKUP($C106,工时汇总!$B$2:$AH$2673,21,0)&gt;10,10,IF(VLOOKUP($C106,工时汇总!$B$2:$AH$2673,21,0)&gt;=8,5,IF(VLOOKUP($C106,工时汇总!$B$2:$AH$2673,21,0)&lt;8,0))))</f>
        <v>10</v>
      </c>
      <c r="X106" s="24">
        <f ca="1">IF(VLOOKUP($C106,工时汇总!$B$2:$AH$2673,22,0)&gt;15,15,IF(VLOOKUP($C106,工时汇总!$B$2:$AH$2673,22,0)&gt;10,10,IF(VLOOKUP($C106,工时汇总!$B$2:$AH$2673,22,0)&gt;=8,5,IF(VLOOKUP($C106,工时汇总!$B$2:$AH$2673,22,0)&lt;8,0))))</f>
        <v>10</v>
      </c>
      <c r="Y106" s="24">
        <f ca="1">IF(VLOOKUP($C106,工时汇总!$B$2:$AH$2673,23,0)&gt;15,15,IF(VLOOKUP($C106,工时汇总!$B$2:$AH$2673,23,0)&gt;10,10,IF(VLOOKUP($C106,工时汇总!$B$2:$AH$2673,23,0)&gt;=8,5,IF(VLOOKUP($C106,工时汇总!$B$2:$AH$2673,23,0)&lt;8,0))))</f>
        <v>10</v>
      </c>
      <c r="Z106" s="24">
        <f ca="1">IF(VLOOKUP($C106,工时汇总!$B$2:$AH$2673,24,0)&gt;15,15,IF(VLOOKUP($C106,工时汇总!$B$2:$AH$2673,24,0)&gt;10,10,IF(VLOOKUP($C106,工时汇总!$B$2:$AH$2673,24,0)&gt;=8,5,IF(VLOOKUP($C106,工时汇总!$B$2:$AH$2673,24,0)&lt;8,0))))</f>
        <v>10</v>
      </c>
      <c r="AA106" s="24">
        <f ca="1">IF(VLOOKUP($C106,工时汇总!$B$2:$AH$2673,25,0)&gt;15,15,IF(VLOOKUP($C106,工时汇总!$B$2:$AH$2673,25,0)&gt;10,10,IF(VLOOKUP($C106,工时汇总!$B$2:$AH$2673,25,0)&gt;=8,5,IF(VLOOKUP($C106,工时汇总!$B$2:$AH$2673,25,0)&lt;8,0))))</f>
        <v>10</v>
      </c>
      <c r="AB106" s="24">
        <f ca="1">IF(VLOOKUP($C106,工时汇总!$B$2:$AH$2673,26,0)&gt;15,15,IF(VLOOKUP($C106,工时汇总!$B$2:$AH$2673,26,0)&gt;10,10,IF(VLOOKUP($C106,工时汇总!$B$2:$AH$2673,26,0)&gt;=8,5,IF(VLOOKUP($C106,工时汇总!$B$2:$AH$2673,26,0)&lt;8,0))))</f>
        <v>10</v>
      </c>
      <c r="AC106" s="24">
        <f ca="1">IF(VLOOKUP($C106,工时汇总!$B$2:$AH$2673,27,0)&gt;15,15,IF(VLOOKUP($C106,工时汇总!$B$2:$AH$2673,27,0)&gt;10,10,IF(VLOOKUP($C106,工时汇总!$B$2:$AH$2673,27,0)&gt;=8,5,IF(VLOOKUP($C106,工时汇总!$B$2:$AH$2673,27,0)&lt;8,0))))</f>
        <v>10</v>
      </c>
      <c r="AD106" s="24">
        <f ca="1">IF(VLOOKUP($C106,工时汇总!$B$2:$AH$2673,28,0)&gt;15,15,IF(VLOOKUP($C106,工时汇总!$B$2:$AH$2673,28,0)&gt;10,10,IF(VLOOKUP($C106,工时汇总!$B$2:$AH$2673,28,0)&gt;=8,5,IF(VLOOKUP($C106,工时汇总!$B$2:$AH$2673,28,0)&lt;8,0))))</f>
        <v>10</v>
      </c>
      <c r="AE106" s="24">
        <f ca="1">IF(VLOOKUP($C106,工时汇总!$B$2:$AH$2673,29,0)&gt;15,15,IF(VLOOKUP($C106,工时汇总!$B$2:$AH$2673,29,0)&gt;10,10,IF(VLOOKUP($C106,工时汇总!$B$2:$AH$2673,29,0)&gt;=8,5,IF(VLOOKUP($C106,工时汇总!$B$2:$AH$2673,29,0)&lt;8,0))))</f>
        <v>10</v>
      </c>
      <c r="AF106" s="24">
        <f ca="1">IF(VLOOKUP($C106,工时汇总!$B$2:$AH$2673,30,0)&gt;15,15,IF(VLOOKUP($C106,工时汇总!$B$2:$AH$2673,30,0)&gt;10,10,IF(VLOOKUP($C106,工时汇总!$B$2:$AH$2673,30,0)&gt;=8,5,IF(VLOOKUP($C106,工时汇总!$B$2:$AH$2673,30,0)&lt;8,0))))</f>
        <v>5</v>
      </c>
      <c r="AG106" s="24">
        <f ca="1">IF(VLOOKUP($C106,工时汇总!$B$2:$AH$2673,31,0)&gt;15,15,IF(VLOOKUP($C106,工时汇总!$B$2:$AH$2673,31,0)&gt;10,10,IF(VLOOKUP($C106,工时汇总!$B$2:$AH$2673,31,0)&gt;=8,5,IF(VLOOKUP($C106,工时汇总!$B$2:$AH$2673,31,0)&lt;8,0))))</f>
        <v>5</v>
      </c>
      <c r="AH106" s="24">
        <f ca="1">IF(VLOOKUP($C106,工时汇总!$B$2:$AH$2673,32,0)&gt;15,15,IF(VLOOKUP($C106,工时汇总!$B$2:$AH$2673,32,0)&gt;10,10,IF(VLOOKUP($C106,工时汇总!$B$2:$AH$2673,32,0)&gt;=8,5,IF(VLOOKUP($C106,工时汇总!$B$2:$AH$2673,32,0)&lt;8,0))))</f>
        <v>5</v>
      </c>
      <c r="AI106" s="24">
        <f ca="1">IF(VLOOKUP($C106,工时汇总!$B$2:$AH$2673,33,0)&gt;15,15,IF(VLOOKUP($C106,工时汇总!$B$2:$AH$2673,33,0)&gt;10,10,IF(VLOOKUP($C106,工时汇总!$B$2:$AH$2673,33,0)&gt;=8,5,IF(VLOOKUP($C106,工时汇总!$B$2:$AH$2673,33,0)&lt;8,0))))</f>
        <v>5</v>
      </c>
    </row>
    <row r="107" spans="1:35" ht="19.5" customHeight="1" x14ac:dyDescent="0.25">
      <c r="A107" s="21" t="s">
        <v>407</v>
      </c>
      <c r="B107" s="127" t="s">
        <v>305</v>
      </c>
      <c r="C107" s="53" t="s">
        <v>276</v>
      </c>
      <c r="D107" s="23">
        <f t="shared" ca="1" si="22"/>
        <v>0</v>
      </c>
      <c r="E107" s="24">
        <f ca="1">IF(VLOOKUP($C107,工时汇总!$B$2:$AH$2673,3,0)&gt;15,15,IF(VLOOKUP($C107,工时汇总!$B$2:$AH$2673,3,0)&gt;10,10,IF(VLOOKUP($C107,工时汇总!$B$2:$AH$2673,3,0)&gt;=8,5,IF(VLOOKUP($C107,工时汇总!$B$2:$AH$2673,3,0)&lt;8,0))))</f>
        <v>0</v>
      </c>
      <c r="F107" s="24">
        <f ca="1">IF(VLOOKUP($C107,工时汇总!$B$2:$AH$2673,4,0)&gt;15,15,IF(VLOOKUP($C107,工时汇总!$B$2:$AH$2673,4,0)&gt;10,10,IF(VLOOKUP($C107,工时汇总!$B$2:$AH$2673,4,0)&gt;=8,5,IF(VLOOKUP($C107,工时汇总!$B$2:$AH$2673,4,0)&lt;8,0))))</f>
        <v>0</v>
      </c>
      <c r="G107" s="24">
        <f ca="1">IF(VLOOKUP($C107,工时汇总!$B$2:$AH$2673,5,0)&gt;15,15,IF(VLOOKUP($C107,工时汇总!$B$2:$AH$2673,5,0)&gt;10,10,IF(VLOOKUP($C107,工时汇总!$B$2:$AH$2673,5,0)&gt;=8,5,IF(VLOOKUP($C107,工时汇总!$B$2:$AH$2673,5,0)&lt;8,0))))</f>
        <v>0</v>
      </c>
      <c r="H107" s="24">
        <f ca="1">IF(VLOOKUP($C107,工时汇总!$B$2:$AH$2673,6,0)&gt;15,15,IF(VLOOKUP($C107,工时汇总!$B$2:$AH$2673,6,0)&gt;10,10,IF(VLOOKUP($C107,工时汇总!$B$2:$AH$2673,6,0)&gt;=8,5,IF(VLOOKUP($C107,工时汇总!$B$2:$AH$2673,6,0)&lt;8,0))))</f>
        <v>0</v>
      </c>
      <c r="I107" s="24">
        <f ca="1">IF(VLOOKUP($C107,工时汇总!$B$2:$AH$2673,7,0)&gt;15,15,IF(VLOOKUP($C107,工时汇总!$B$2:$AH$2673,7,0)&gt;10,10,IF(VLOOKUP($C107,工时汇总!$B$2:$AH$2673,7,0)&gt;=8,5,IF(VLOOKUP($C107,工时汇总!$B$2:$AH$2673,7,0)&lt;8,0))))</f>
        <v>0</v>
      </c>
      <c r="J107" s="24">
        <f ca="1">IF(VLOOKUP($C107,工时汇总!$B$2:$AH$2673,8,0)&gt;15,15,IF(VLOOKUP($C107,工时汇总!$B$2:$AH$2673,8,0)&gt;10,10,IF(VLOOKUP($C107,工时汇总!$B$2:$AH$2673,8,0)&gt;=8,5,IF(VLOOKUP($C107,工时汇总!$B$2:$AH$2673,8,0)&lt;8,0))))</f>
        <v>0</v>
      </c>
      <c r="K107" s="24">
        <f ca="1">IF(VLOOKUP($C107,工时汇总!$B$2:$AH$2673,9,0)&gt;15,15,IF(VLOOKUP($C107,工时汇总!$B$2:$AH$2673,9,0)&gt;10,10,IF(VLOOKUP($C107,工时汇总!$B$2:$AH$2673,9,0)&gt;=8,5,IF(VLOOKUP($C107,工时汇总!$B$2:$AH$2673,9,0)&lt;8,0))))</f>
        <v>0</v>
      </c>
      <c r="L107" s="24">
        <f ca="1">IF(VLOOKUP($C107,工时汇总!$B$2:$AH$2673,10,0)&gt;15,15,IF(VLOOKUP($C107,工时汇总!$B$2:$AH$2673,10,0)&gt;10,10,IF(VLOOKUP($C107,工时汇总!$B$2:$AH$2673,10,0)&gt;=8,5,IF(VLOOKUP($C107,工时汇总!$B$2:$AH$2673,10,0)&lt;8,0))))</f>
        <v>0</v>
      </c>
      <c r="M107" s="24">
        <f ca="1">IF(VLOOKUP($C107,工时汇总!$B$2:$AH$2673,11,0)&gt;15,15,IF(VLOOKUP($C107,工时汇总!$B$2:$AH$2673,11,0)&gt;10,10,IF(VLOOKUP($C107,工时汇总!$B$2:$AH$2673,11,0)&gt;=8,5,IF(VLOOKUP($C107,工时汇总!$B$2:$AH$2673,11,0)&lt;8,0))))</f>
        <v>0</v>
      </c>
      <c r="N107" s="24">
        <f ca="1">IF(VLOOKUP($C107,工时汇总!$B$2:$AH$2673,12,0)&gt;15,15,IF(VLOOKUP($C107,工时汇总!$B$2:$AH$2673,12,0)&gt;10,10,IF(VLOOKUP($C107,工时汇总!$B$2:$AH$2673,12,0)&gt;=8,5,IF(VLOOKUP($C107,工时汇总!$B$2:$AH$2673,12,0)&lt;8,0))))</f>
        <v>0</v>
      </c>
      <c r="O107" s="24">
        <f ca="1">IF(VLOOKUP($C107,工时汇总!$B$2:$AH$2673,13,0)&gt;15,15,IF(VLOOKUP($C107,工时汇总!$B$2:$AH$2673,13,0)&gt;10,10,IF(VLOOKUP($C107,工时汇总!$B$2:$AH$2673,13,0)&gt;=8,5,IF(VLOOKUP($C107,工时汇总!$B$2:$AH$2673,13,0)&lt;8,0))))</f>
        <v>0</v>
      </c>
      <c r="P107" s="24">
        <f ca="1">IF(VLOOKUP($C107,工时汇总!$B$2:$AH$2673,14,0)&gt;15,15,IF(VLOOKUP($C107,工时汇总!$B$2:$AH$2673,14,0)&gt;10,10,IF(VLOOKUP($C107,工时汇总!$B$2:$AH$2673,14,0)&gt;=8,5,IF(VLOOKUP($C107,工时汇总!$B$2:$AH$2673,14,0)&lt;8,0))))</f>
        <v>0</v>
      </c>
      <c r="Q107" s="24">
        <f ca="1">IF(VLOOKUP($C107,工时汇总!$B$2:$AH$2673,15,0)&gt;15,15,IF(VLOOKUP($C107,工时汇总!$B$2:$AH$2673,15,0)&gt;10,10,IF(VLOOKUP($C107,工时汇总!$B$2:$AH$2673,15,0)&gt;=8,5,IF(VLOOKUP($C107,工时汇总!$B$2:$AH$2673,15,0)&lt;8,0))))</f>
        <v>0</v>
      </c>
      <c r="R107" s="24">
        <f ca="1">IF(VLOOKUP($C107,工时汇总!$B$2:$AH$2673,16,0)&gt;15,15,IF(VLOOKUP($C107,工时汇总!$B$2:$AH$2673,16,0)&gt;10,10,IF(VLOOKUP($C107,工时汇总!$B$2:$AH$2673,16,0)&gt;=8,5,IF(VLOOKUP($C107,工时汇总!$B$2:$AH$2673,16,0)&lt;8,0))))</f>
        <v>0</v>
      </c>
      <c r="S107" s="24">
        <f ca="1">IF(VLOOKUP($C107,工时汇总!$B$2:$AH$2673,17,0)&gt;15,15,IF(VLOOKUP($C107,工时汇总!$B$2:$AH$2673,17,0)&gt;10,10,IF(VLOOKUP($C107,工时汇总!$B$2:$AH$2673,17,0)&gt;=8,5,IF(VLOOKUP($C107,工时汇总!$B$2:$AH$2673,17,0)&lt;8,0))))</f>
        <v>0</v>
      </c>
      <c r="T107" s="24">
        <f ca="1">IF(VLOOKUP($C107,工时汇总!$B$2:$AH$2673,18,0)&gt;15,15,IF(VLOOKUP($C107,工时汇总!$B$2:$AH$2673,18,0)&gt;10,10,IF(VLOOKUP($C107,工时汇总!$B$2:$AH$2673,18,0)&gt;=8,5,IF(VLOOKUP($C107,工时汇总!$B$2:$AH$2673,18,0)&lt;8,0))))</f>
        <v>0</v>
      </c>
      <c r="U107" s="24">
        <f ca="1">IF(VLOOKUP($C107,工时汇总!$B$2:$AH$2673,19,0)&gt;15,15,IF(VLOOKUP($C107,工时汇总!$B$2:$AH$2673,19,0)&gt;10,10,IF(VLOOKUP($C107,工时汇总!$B$2:$AH$2673,19,0)&gt;=8,5,IF(VLOOKUP($C107,工时汇总!$B$2:$AH$2673,19,0)&lt;8,0))))</f>
        <v>0</v>
      </c>
      <c r="V107" s="24">
        <f ca="1">IF(VLOOKUP($C107,工时汇总!$B$2:$AH$2673,20,0)&gt;15,15,IF(VLOOKUP($C107,工时汇总!$B$2:$AH$2673,20,0)&gt;10,10,IF(VLOOKUP($C107,工时汇总!$B$2:$AH$2673,20,0)&gt;=8,5,IF(VLOOKUP($C107,工时汇总!$B$2:$AH$2673,20,0)&lt;8,0))))</f>
        <v>0</v>
      </c>
      <c r="W107" s="24">
        <f ca="1">IF(VLOOKUP($C107,工时汇总!$B$2:$AH$2673,21,0)&gt;15,15,IF(VLOOKUP($C107,工时汇总!$B$2:$AH$2673,21,0)&gt;10,10,IF(VLOOKUP($C107,工时汇总!$B$2:$AH$2673,21,0)&gt;=8,5,IF(VLOOKUP($C107,工时汇总!$B$2:$AH$2673,21,0)&lt;8,0))))</f>
        <v>0</v>
      </c>
      <c r="X107" s="24">
        <f ca="1">IF(VLOOKUP($C107,工时汇总!$B$2:$AH$2673,22,0)&gt;15,15,IF(VLOOKUP($C107,工时汇总!$B$2:$AH$2673,22,0)&gt;10,10,IF(VLOOKUP($C107,工时汇总!$B$2:$AH$2673,22,0)&gt;=8,5,IF(VLOOKUP($C107,工时汇总!$B$2:$AH$2673,22,0)&lt;8,0))))</f>
        <v>0</v>
      </c>
      <c r="Y107" s="24">
        <f ca="1">IF(VLOOKUP($C107,工时汇总!$B$2:$AH$2673,23,0)&gt;15,15,IF(VLOOKUP($C107,工时汇总!$B$2:$AH$2673,23,0)&gt;10,10,IF(VLOOKUP($C107,工时汇总!$B$2:$AH$2673,23,0)&gt;=8,5,IF(VLOOKUP($C107,工时汇总!$B$2:$AH$2673,23,0)&lt;8,0))))</f>
        <v>0</v>
      </c>
      <c r="Z107" s="24">
        <f ca="1">IF(VLOOKUP($C107,工时汇总!$B$2:$AH$2673,24,0)&gt;15,15,IF(VLOOKUP($C107,工时汇总!$B$2:$AH$2673,24,0)&gt;10,10,IF(VLOOKUP($C107,工时汇总!$B$2:$AH$2673,24,0)&gt;=8,5,IF(VLOOKUP($C107,工时汇总!$B$2:$AH$2673,24,0)&lt;8,0))))</f>
        <v>0</v>
      </c>
      <c r="AA107" s="24">
        <f ca="1">IF(VLOOKUP($C107,工时汇总!$B$2:$AH$2673,25,0)&gt;15,15,IF(VLOOKUP($C107,工时汇总!$B$2:$AH$2673,25,0)&gt;10,10,IF(VLOOKUP($C107,工时汇总!$B$2:$AH$2673,25,0)&gt;=8,5,IF(VLOOKUP($C107,工时汇总!$B$2:$AH$2673,25,0)&lt;8,0))))</f>
        <v>0</v>
      </c>
      <c r="AB107" s="24">
        <f ca="1">IF(VLOOKUP($C107,工时汇总!$B$2:$AH$2673,26,0)&gt;15,15,IF(VLOOKUP($C107,工时汇总!$B$2:$AH$2673,26,0)&gt;10,10,IF(VLOOKUP($C107,工时汇总!$B$2:$AH$2673,26,0)&gt;=8,5,IF(VLOOKUP($C107,工时汇总!$B$2:$AH$2673,26,0)&lt;8,0))))</f>
        <v>0</v>
      </c>
      <c r="AC107" s="24">
        <f ca="1">IF(VLOOKUP($C107,工时汇总!$B$2:$AH$2673,27,0)&gt;15,15,IF(VLOOKUP($C107,工时汇总!$B$2:$AH$2673,27,0)&gt;10,10,IF(VLOOKUP($C107,工时汇总!$B$2:$AH$2673,27,0)&gt;=8,5,IF(VLOOKUP($C107,工时汇总!$B$2:$AH$2673,27,0)&lt;8,0))))</f>
        <v>0</v>
      </c>
      <c r="AD107" s="24">
        <f ca="1">IF(VLOOKUP($C107,工时汇总!$B$2:$AH$2673,28,0)&gt;15,15,IF(VLOOKUP($C107,工时汇总!$B$2:$AH$2673,28,0)&gt;10,10,IF(VLOOKUP($C107,工时汇总!$B$2:$AH$2673,28,0)&gt;=8,5,IF(VLOOKUP($C107,工时汇总!$B$2:$AH$2673,28,0)&lt;8,0))))</f>
        <v>0</v>
      </c>
      <c r="AE107" s="24">
        <f ca="1">IF(VLOOKUP($C107,工时汇总!$B$2:$AH$2673,29,0)&gt;15,15,IF(VLOOKUP($C107,工时汇总!$B$2:$AH$2673,29,0)&gt;10,10,IF(VLOOKUP($C107,工时汇总!$B$2:$AH$2673,29,0)&gt;=8,5,IF(VLOOKUP($C107,工时汇总!$B$2:$AH$2673,29,0)&lt;8,0))))</f>
        <v>0</v>
      </c>
      <c r="AF107" s="24">
        <f ca="1">IF(VLOOKUP($C107,工时汇总!$B$2:$AH$2673,30,0)&gt;15,15,IF(VLOOKUP($C107,工时汇总!$B$2:$AH$2673,30,0)&gt;10,10,IF(VLOOKUP($C107,工时汇总!$B$2:$AH$2673,30,0)&gt;=8,5,IF(VLOOKUP($C107,工时汇总!$B$2:$AH$2673,30,0)&lt;8,0))))</f>
        <v>0</v>
      </c>
      <c r="AG107" s="24">
        <f ca="1">IF(VLOOKUP($C107,工时汇总!$B$2:$AH$2673,31,0)&gt;15,15,IF(VLOOKUP($C107,工时汇总!$B$2:$AH$2673,31,0)&gt;10,10,IF(VLOOKUP($C107,工时汇总!$B$2:$AH$2673,31,0)&gt;=8,5,IF(VLOOKUP($C107,工时汇总!$B$2:$AH$2673,31,0)&lt;8,0))))</f>
        <v>0</v>
      </c>
      <c r="AH107" s="24">
        <f ca="1">IF(VLOOKUP($C107,工时汇总!$B$2:$AH$2673,32,0)&gt;15,15,IF(VLOOKUP($C107,工时汇总!$B$2:$AH$2673,32,0)&gt;10,10,IF(VLOOKUP($C107,工时汇总!$B$2:$AH$2673,32,0)&gt;=8,5,IF(VLOOKUP($C107,工时汇总!$B$2:$AH$2673,32,0)&lt;8,0))))</f>
        <v>0</v>
      </c>
      <c r="AI107" s="24">
        <f ca="1">IF(VLOOKUP($C107,工时汇总!$B$2:$AH$2673,33,0)&gt;15,15,IF(VLOOKUP($C107,工时汇总!$B$2:$AH$2673,33,0)&gt;10,10,IF(VLOOKUP($C107,工时汇总!$B$2:$AH$2673,33,0)&gt;=8,5,IF(VLOOKUP($C107,工时汇总!$B$2:$AH$2673,33,0)&lt;8,0))))</f>
        <v>0</v>
      </c>
    </row>
    <row r="108" spans="1:35" ht="19.5" customHeight="1" x14ac:dyDescent="0.25">
      <c r="A108" s="21" t="s">
        <v>407</v>
      </c>
      <c r="B108" s="127" t="s">
        <v>306</v>
      </c>
      <c r="C108" s="53" t="s">
        <v>275</v>
      </c>
      <c r="D108" s="23">
        <f t="shared" ca="1" si="22"/>
        <v>0</v>
      </c>
      <c r="E108" s="24">
        <f ca="1">IF(VLOOKUP($C108,工时汇总!$B$2:$AH$2673,3,0)&gt;15,15,IF(VLOOKUP($C108,工时汇总!$B$2:$AH$2673,3,0)&gt;10,10,IF(VLOOKUP($C108,工时汇总!$B$2:$AH$2673,3,0)&gt;=8,5,IF(VLOOKUP($C108,工时汇总!$B$2:$AH$2673,3,0)&lt;8,0))))</f>
        <v>0</v>
      </c>
      <c r="F108" s="24">
        <f ca="1">IF(VLOOKUP($C108,工时汇总!$B$2:$AH$2673,4,0)&gt;15,15,IF(VLOOKUP($C108,工时汇总!$B$2:$AH$2673,4,0)&gt;10,10,IF(VLOOKUP($C108,工时汇总!$B$2:$AH$2673,4,0)&gt;=8,5,IF(VLOOKUP($C108,工时汇总!$B$2:$AH$2673,4,0)&lt;8,0))))</f>
        <v>0</v>
      </c>
      <c r="G108" s="24">
        <f ca="1">IF(VLOOKUP($C108,工时汇总!$B$2:$AH$2673,5,0)&gt;15,15,IF(VLOOKUP($C108,工时汇总!$B$2:$AH$2673,5,0)&gt;10,10,IF(VLOOKUP($C108,工时汇总!$B$2:$AH$2673,5,0)&gt;=8,5,IF(VLOOKUP($C108,工时汇总!$B$2:$AH$2673,5,0)&lt;8,0))))</f>
        <v>0</v>
      </c>
      <c r="H108" s="24">
        <f ca="1">IF(VLOOKUP($C108,工时汇总!$B$2:$AH$2673,6,0)&gt;15,15,IF(VLOOKUP($C108,工时汇总!$B$2:$AH$2673,6,0)&gt;10,10,IF(VLOOKUP($C108,工时汇总!$B$2:$AH$2673,6,0)&gt;=8,5,IF(VLOOKUP($C108,工时汇总!$B$2:$AH$2673,6,0)&lt;8,0))))</f>
        <v>0</v>
      </c>
      <c r="I108" s="24">
        <f ca="1">IF(VLOOKUP($C108,工时汇总!$B$2:$AH$2673,7,0)&gt;15,15,IF(VLOOKUP($C108,工时汇总!$B$2:$AH$2673,7,0)&gt;10,10,IF(VLOOKUP($C108,工时汇总!$B$2:$AH$2673,7,0)&gt;=8,5,IF(VLOOKUP($C108,工时汇总!$B$2:$AH$2673,7,0)&lt;8,0))))</f>
        <v>0</v>
      </c>
      <c r="J108" s="24">
        <f ca="1">IF(VLOOKUP($C108,工时汇总!$B$2:$AH$2673,8,0)&gt;15,15,IF(VLOOKUP($C108,工时汇总!$B$2:$AH$2673,8,0)&gt;10,10,IF(VLOOKUP($C108,工时汇总!$B$2:$AH$2673,8,0)&gt;=8,5,IF(VLOOKUP($C108,工时汇总!$B$2:$AH$2673,8,0)&lt;8,0))))</f>
        <v>0</v>
      </c>
      <c r="K108" s="24">
        <f ca="1">IF(VLOOKUP($C108,工时汇总!$B$2:$AH$2673,9,0)&gt;15,15,IF(VLOOKUP($C108,工时汇总!$B$2:$AH$2673,9,0)&gt;10,10,IF(VLOOKUP($C108,工时汇总!$B$2:$AH$2673,9,0)&gt;=8,5,IF(VLOOKUP($C108,工时汇总!$B$2:$AH$2673,9,0)&lt;8,0))))</f>
        <v>0</v>
      </c>
      <c r="L108" s="24">
        <f ca="1">IF(VLOOKUP($C108,工时汇总!$B$2:$AH$2673,10,0)&gt;15,15,IF(VLOOKUP($C108,工时汇总!$B$2:$AH$2673,10,0)&gt;10,10,IF(VLOOKUP($C108,工时汇总!$B$2:$AH$2673,10,0)&gt;=8,5,IF(VLOOKUP($C108,工时汇总!$B$2:$AH$2673,10,0)&lt;8,0))))</f>
        <v>0</v>
      </c>
      <c r="M108" s="24">
        <f ca="1">IF(VLOOKUP($C108,工时汇总!$B$2:$AH$2673,11,0)&gt;15,15,IF(VLOOKUP($C108,工时汇总!$B$2:$AH$2673,11,0)&gt;10,10,IF(VLOOKUP($C108,工时汇总!$B$2:$AH$2673,11,0)&gt;=8,5,IF(VLOOKUP($C108,工时汇总!$B$2:$AH$2673,11,0)&lt;8,0))))</f>
        <v>0</v>
      </c>
      <c r="N108" s="24">
        <f ca="1">IF(VLOOKUP($C108,工时汇总!$B$2:$AH$2673,12,0)&gt;15,15,IF(VLOOKUP($C108,工时汇总!$B$2:$AH$2673,12,0)&gt;10,10,IF(VLOOKUP($C108,工时汇总!$B$2:$AH$2673,12,0)&gt;=8,5,IF(VLOOKUP($C108,工时汇总!$B$2:$AH$2673,12,0)&lt;8,0))))</f>
        <v>0</v>
      </c>
      <c r="O108" s="24">
        <f ca="1">IF(VLOOKUP($C108,工时汇总!$B$2:$AH$2673,13,0)&gt;15,15,IF(VLOOKUP($C108,工时汇总!$B$2:$AH$2673,13,0)&gt;10,10,IF(VLOOKUP($C108,工时汇总!$B$2:$AH$2673,13,0)&gt;=8,5,IF(VLOOKUP($C108,工时汇总!$B$2:$AH$2673,13,0)&lt;8,0))))</f>
        <v>0</v>
      </c>
      <c r="P108" s="24">
        <f ca="1">IF(VLOOKUP($C108,工时汇总!$B$2:$AH$2673,14,0)&gt;15,15,IF(VLOOKUP($C108,工时汇总!$B$2:$AH$2673,14,0)&gt;10,10,IF(VLOOKUP($C108,工时汇总!$B$2:$AH$2673,14,0)&gt;=8,5,IF(VLOOKUP($C108,工时汇总!$B$2:$AH$2673,14,0)&lt;8,0))))</f>
        <v>0</v>
      </c>
      <c r="Q108" s="24">
        <f ca="1">IF(VLOOKUP($C108,工时汇总!$B$2:$AH$2673,15,0)&gt;15,15,IF(VLOOKUP($C108,工时汇总!$B$2:$AH$2673,15,0)&gt;10,10,IF(VLOOKUP($C108,工时汇总!$B$2:$AH$2673,15,0)&gt;=8,5,IF(VLOOKUP($C108,工时汇总!$B$2:$AH$2673,15,0)&lt;8,0))))</f>
        <v>0</v>
      </c>
      <c r="R108" s="24">
        <f ca="1">IF(VLOOKUP($C108,工时汇总!$B$2:$AH$2673,16,0)&gt;15,15,IF(VLOOKUP($C108,工时汇总!$B$2:$AH$2673,16,0)&gt;10,10,IF(VLOOKUP($C108,工时汇总!$B$2:$AH$2673,16,0)&gt;=8,5,IF(VLOOKUP($C108,工时汇总!$B$2:$AH$2673,16,0)&lt;8,0))))</f>
        <v>0</v>
      </c>
      <c r="S108" s="24">
        <f ca="1">IF(VLOOKUP($C108,工时汇总!$B$2:$AH$2673,17,0)&gt;15,15,IF(VLOOKUP($C108,工时汇总!$B$2:$AH$2673,17,0)&gt;10,10,IF(VLOOKUP($C108,工时汇总!$B$2:$AH$2673,17,0)&gt;=8,5,IF(VLOOKUP($C108,工时汇总!$B$2:$AH$2673,17,0)&lt;8,0))))</f>
        <v>0</v>
      </c>
      <c r="T108" s="24">
        <f ca="1">IF(VLOOKUP($C108,工时汇总!$B$2:$AH$2673,18,0)&gt;15,15,IF(VLOOKUP($C108,工时汇总!$B$2:$AH$2673,18,0)&gt;10,10,IF(VLOOKUP($C108,工时汇总!$B$2:$AH$2673,18,0)&gt;=8,5,IF(VLOOKUP($C108,工时汇总!$B$2:$AH$2673,18,0)&lt;8,0))))</f>
        <v>0</v>
      </c>
      <c r="U108" s="24">
        <f ca="1">IF(VLOOKUP($C108,工时汇总!$B$2:$AH$2673,19,0)&gt;15,15,IF(VLOOKUP($C108,工时汇总!$B$2:$AH$2673,19,0)&gt;10,10,IF(VLOOKUP($C108,工时汇总!$B$2:$AH$2673,19,0)&gt;=8,5,IF(VLOOKUP($C108,工时汇总!$B$2:$AH$2673,19,0)&lt;8,0))))</f>
        <v>0</v>
      </c>
      <c r="V108" s="24">
        <f ca="1">IF(VLOOKUP($C108,工时汇总!$B$2:$AH$2673,20,0)&gt;15,15,IF(VLOOKUP($C108,工时汇总!$B$2:$AH$2673,20,0)&gt;10,10,IF(VLOOKUP($C108,工时汇总!$B$2:$AH$2673,20,0)&gt;=8,5,IF(VLOOKUP($C108,工时汇总!$B$2:$AH$2673,20,0)&lt;8,0))))</f>
        <v>0</v>
      </c>
      <c r="W108" s="24">
        <f ca="1">IF(VLOOKUP($C108,工时汇总!$B$2:$AH$2673,21,0)&gt;15,15,IF(VLOOKUP($C108,工时汇总!$B$2:$AH$2673,21,0)&gt;10,10,IF(VLOOKUP($C108,工时汇总!$B$2:$AH$2673,21,0)&gt;=8,5,IF(VLOOKUP($C108,工时汇总!$B$2:$AH$2673,21,0)&lt;8,0))))</f>
        <v>0</v>
      </c>
      <c r="X108" s="24">
        <f ca="1">IF(VLOOKUP($C108,工时汇总!$B$2:$AH$2673,22,0)&gt;15,15,IF(VLOOKUP($C108,工时汇总!$B$2:$AH$2673,22,0)&gt;10,10,IF(VLOOKUP($C108,工时汇总!$B$2:$AH$2673,22,0)&gt;=8,5,IF(VLOOKUP($C108,工时汇总!$B$2:$AH$2673,22,0)&lt;8,0))))</f>
        <v>0</v>
      </c>
      <c r="Y108" s="24">
        <f ca="1">IF(VLOOKUP($C108,工时汇总!$B$2:$AH$2673,23,0)&gt;15,15,IF(VLOOKUP($C108,工时汇总!$B$2:$AH$2673,23,0)&gt;10,10,IF(VLOOKUP($C108,工时汇总!$B$2:$AH$2673,23,0)&gt;=8,5,IF(VLOOKUP($C108,工时汇总!$B$2:$AH$2673,23,0)&lt;8,0))))</f>
        <v>0</v>
      </c>
      <c r="Z108" s="24">
        <f ca="1">IF(VLOOKUP($C108,工时汇总!$B$2:$AH$2673,24,0)&gt;15,15,IF(VLOOKUP($C108,工时汇总!$B$2:$AH$2673,24,0)&gt;10,10,IF(VLOOKUP($C108,工时汇总!$B$2:$AH$2673,24,0)&gt;=8,5,IF(VLOOKUP($C108,工时汇总!$B$2:$AH$2673,24,0)&lt;8,0))))</f>
        <v>0</v>
      </c>
      <c r="AA108" s="24">
        <f ca="1">IF(VLOOKUP($C108,工时汇总!$B$2:$AH$2673,25,0)&gt;15,15,IF(VLOOKUP($C108,工时汇总!$B$2:$AH$2673,25,0)&gt;10,10,IF(VLOOKUP($C108,工时汇总!$B$2:$AH$2673,25,0)&gt;=8,5,IF(VLOOKUP($C108,工时汇总!$B$2:$AH$2673,25,0)&lt;8,0))))</f>
        <v>0</v>
      </c>
      <c r="AB108" s="24">
        <f ca="1">IF(VLOOKUP($C108,工时汇总!$B$2:$AH$2673,26,0)&gt;15,15,IF(VLOOKUP($C108,工时汇总!$B$2:$AH$2673,26,0)&gt;10,10,IF(VLOOKUP($C108,工时汇总!$B$2:$AH$2673,26,0)&gt;=8,5,IF(VLOOKUP($C108,工时汇总!$B$2:$AH$2673,26,0)&lt;8,0))))</f>
        <v>0</v>
      </c>
      <c r="AC108" s="24">
        <f ca="1">IF(VLOOKUP($C108,工时汇总!$B$2:$AH$2673,27,0)&gt;15,15,IF(VLOOKUP($C108,工时汇总!$B$2:$AH$2673,27,0)&gt;10,10,IF(VLOOKUP($C108,工时汇总!$B$2:$AH$2673,27,0)&gt;=8,5,IF(VLOOKUP($C108,工时汇总!$B$2:$AH$2673,27,0)&lt;8,0))))</f>
        <v>0</v>
      </c>
      <c r="AD108" s="24">
        <f ca="1">IF(VLOOKUP($C108,工时汇总!$B$2:$AH$2673,28,0)&gt;15,15,IF(VLOOKUP($C108,工时汇总!$B$2:$AH$2673,28,0)&gt;10,10,IF(VLOOKUP($C108,工时汇总!$B$2:$AH$2673,28,0)&gt;=8,5,IF(VLOOKUP($C108,工时汇总!$B$2:$AH$2673,28,0)&lt;8,0))))</f>
        <v>0</v>
      </c>
      <c r="AE108" s="24">
        <f ca="1">IF(VLOOKUP($C108,工时汇总!$B$2:$AH$2673,29,0)&gt;15,15,IF(VLOOKUP($C108,工时汇总!$B$2:$AH$2673,29,0)&gt;10,10,IF(VLOOKUP($C108,工时汇总!$B$2:$AH$2673,29,0)&gt;=8,5,IF(VLOOKUP($C108,工时汇总!$B$2:$AH$2673,29,0)&lt;8,0))))</f>
        <v>0</v>
      </c>
      <c r="AF108" s="24">
        <f ca="1">IF(VLOOKUP($C108,工时汇总!$B$2:$AH$2673,30,0)&gt;15,15,IF(VLOOKUP($C108,工时汇总!$B$2:$AH$2673,30,0)&gt;10,10,IF(VLOOKUP($C108,工时汇总!$B$2:$AH$2673,30,0)&gt;=8,5,IF(VLOOKUP($C108,工时汇总!$B$2:$AH$2673,30,0)&lt;8,0))))</f>
        <v>0</v>
      </c>
      <c r="AG108" s="24">
        <f ca="1">IF(VLOOKUP($C108,工时汇总!$B$2:$AH$2673,31,0)&gt;15,15,IF(VLOOKUP($C108,工时汇总!$B$2:$AH$2673,31,0)&gt;10,10,IF(VLOOKUP($C108,工时汇总!$B$2:$AH$2673,31,0)&gt;=8,5,IF(VLOOKUP($C108,工时汇总!$B$2:$AH$2673,31,0)&lt;8,0))))</f>
        <v>0</v>
      </c>
      <c r="AH108" s="24">
        <f ca="1">IF(VLOOKUP($C108,工时汇总!$B$2:$AH$2673,32,0)&gt;15,15,IF(VLOOKUP($C108,工时汇总!$B$2:$AH$2673,32,0)&gt;10,10,IF(VLOOKUP($C108,工时汇总!$B$2:$AH$2673,32,0)&gt;=8,5,IF(VLOOKUP($C108,工时汇总!$B$2:$AH$2673,32,0)&lt;8,0))))</f>
        <v>0</v>
      </c>
      <c r="AI108" s="24">
        <f ca="1">IF(VLOOKUP($C108,工时汇总!$B$2:$AH$2673,33,0)&gt;15,15,IF(VLOOKUP($C108,工时汇总!$B$2:$AH$2673,33,0)&gt;10,10,IF(VLOOKUP($C108,工时汇总!$B$2:$AH$2673,33,0)&gt;=8,5,IF(VLOOKUP($C108,工时汇总!$B$2:$AH$2673,33,0)&lt;8,0))))</f>
        <v>0</v>
      </c>
    </row>
    <row r="109" spans="1:35" ht="19.5" customHeight="1" x14ac:dyDescent="0.25">
      <c r="A109" s="21" t="s">
        <v>407</v>
      </c>
      <c r="B109" s="127" t="s">
        <v>74</v>
      </c>
      <c r="C109" s="53" t="s">
        <v>73</v>
      </c>
      <c r="D109" s="23">
        <f t="shared" ca="1" si="22"/>
        <v>275</v>
      </c>
      <c r="E109" s="24">
        <f ca="1">IF(VLOOKUP($C109,工时汇总!$B$2:$AH$2673,3,0)&gt;15,15,IF(VLOOKUP($C109,工时汇总!$B$2:$AH$2673,3,0)&gt;10,10,IF(VLOOKUP($C109,工时汇总!$B$2:$AH$2673,3,0)&gt;=8,5,IF(VLOOKUP($C109,工时汇总!$B$2:$AH$2673,3,0)&lt;8,0))))</f>
        <v>0</v>
      </c>
      <c r="F109" s="24">
        <f ca="1">IF(VLOOKUP($C109,工时汇总!$B$2:$AH$2673,4,0)&gt;15,15,IF(VLOOKUP($C109,工时汇总!$B$2:$AH$2673,4,0)&gt;10,10,IF(VLOOKUP($C109,工时汇总!$B$2:$AH$2673,4,0)&gt;=8,5,IF(VLOOKUP($C109,工时汇总!$B$2:$AH$2673,4,0)&lt;8,0))))</f>
        <v>10</v>
      </c>
      <c r="G109" s="24">
        <f ca="1">IF(VLOOKUP($C109,工时汇总!$B$2:$AH$2673,5,0)&gt;15,15,IF(VLOOKUP($C109,工时汇总!$B$2:$AH$2673,5,0)&gt;10,10,IF(VLOOKUP($C109,工时汇总!$B$2:$AH$2673,5,0)&gt;=8,5,IF(VLOOKUP($C109,工时汇总!$B$2:$AH$2673,5,0)&lt;8,0))))</f>
        <v>10</v>
      </c>
      <c r="H109" s="24">
        <f ca="1">IF(VLOOKUP($C109,工时汇总!$B$2:$AH$2673,6,0)&gt;15,15,IF(VLOOKUP($C109,工时汇总!$B$2:$AH$2673,6,0)&gt;10,10,IF(VLOOKUP($C109,工时汇总!$B$2:$AH$2673,6,0)&gt;=8,5,IF(VLOOKUP($C109,工时汇总!$B$2:$AH$2673,6,0)&lt;8,0))))</f>
        <v>10</v>
      </c>
      <c r="I109" s="24">
        <f ca="1">IF(VLOOKUP($C109,工时汇总!$B$2:$AH$2673,7,0)&gt;15,15,IF(VLOOKUP($C109,工时汇总!$B$2:$AH$2673,7,0)&gt;10,10,IF(VLOOKUP($C109,工时汇总!$B$2:$AH$2673,7,0)&gt;=8,5,IF(VLOOKUP($C109,工时汇总!$B$2:$AH$2673,7,0)&lt;8,0))))</f>
        <v>10</v>
      </c>
      <c r="J109" s="24">
        <f ca="1">IF(VLOOKUP($C109,工时汇总!$B$2:$AH$2673,8,0)&gt;15,15,IF(VLOOKUP($C109,工时汇总!$B$2:$AH$2673,8,0)&gt;10,10,IF(VLOOKUP($C109,工时汇总!$B$2:$AH$2673,8,0)&gt;=8,5,IF(VLOOKUP($C109,工时汇总!$B$2:$AH$2673,8,0)&lt;8,0))))</f>
        <v>10</v>
      </c>
      <c r="K109" s="24">
        <f ca="1">IF(VLOOKUP($C109,工时汇总!$B$2:$AH$2673,9,0)&gt;15,15,IF(VLOOKUP($C109,工时汇总!$B$2:$AH$2673,9,0)&gt;10,10,IF(VLOOKUP($C109,工时汇总!$B$2:$AH$2673,9,0)&gt;=8,5,IF(VLOOKUP($C109,工时汇总!$B$2:$AH$2673,9,0)&lt;8,0))))</f>
        <v>10</v>
      </c>
      <c r="L109" s="24">
        <f ca="1">IF(VLOOKUP($C109,工时汇总!$B$2:$AH$2673,10,0)&gt;15,15,IF(VLOOKUP($C109,工时汇总!$B$2:$AH$2673,10,0)&gt;10,10,IF(VLOOKUP($C109,工时汇总!$B$2:$AH$2673,10,0)&gt;=8,5,IF(VLOOKUP($C109,工时汇总!$B$2:$AH$2673,10,0)&lt;8,0))))</f>
        <v>10</v>
      </c>
      <c r="M109" s="24">
        <f ca="1">IF(VLOOKUP($C109,工时汇总!$B$2:$AH$2673,11,0)&gt;15,15,IF(VLOOKUP($C109,工时汇总!$B$2:$AH$2673,11,0)&gt;10,10,IF(VLOOKUP($C109,工时汇总!$B$2:$AH$2673,11,0)&gt;=8,5,IF(VLOOKUP($C109,工时汇总!$B$2:$AH$2673,11,0)&lt;8,0))))</f>
        <v>10</v>
      </c>
      <c r="N109" s="24">
        <f ca="1">IF(VLOOKUP($C109,工时汇总!$B$2:$AH$2673,12,0)&gt;15,15,IF(VLOOKUP($C109,工时汇总!$B$2:$AH$2673,12,0)&gt;10,10,IF(VLOOKUP($C109,工时汇总!$B$2:$AH$2673,12,0)&gt;=8,5,IF(VLOOKUP($C109,工时汇总!$B$2:$AH$2673,12,0)&lt;8,0))))</f>
        <v>10</v>
      </c>
      <c r="O109" s="24">
        <f ca="1">IF(VLOOKUP($C109,工时汇总!$B$2:$AH$2673,13,0)&gt;15,15,IF(VLOOKUP($C109,工时汇总!$B$2:$AH$2673,13,0)&gt;10,10,IF(VLOOKUP($C109,工时汇总!$B$2:$AH$2673,13,0)&gt;=8,5,IF(VLOOKUP($C109,工时汇总!$B$2:$AH$2673,13,0)&lt;8,0))))</f>
        <v>10</v>
      </c>
      <c r="P109" s="24">
        <f ca="1">IF(VLOOKUP($C109,工时汇总!$B$2:$AH$2673,14,0)&gt;15,15,IF(VLOOKUP($C109,工时汇总!$B$2:$AH$2673,14,0)&gt;10,10,IF(VLOOKUP($C109,工时汇总!$B$2:$AH$2673,14,0)&gt;=8,5,IF(VLOOKUP($C109,工时汇总!$B$2:$AH$2673,14,0)&lt;8,0))))</f>
        <v>10</v>
      </c>
      <c r="Q109" s="24">
        <f ca="1">IF(VLOOKUP($C109,工时汇总!$B$2:$AH$2673,15,0)&gt;15,15,IF(VLOOKUP($C109,工时汇总!$B$2:$AH$2673,15,0)&gt;10,10,IF(VLOOKUP($C109,工时汇总!$B$2:$AH$2673,15,0)&gt;=8,5,IF(VLOOKUP($C109,工时汇总!$B$2:$AH$2673,15,0)&lt;8,0))))</f>
        <v>10</v>
      </c>
      <c r="R109" s="24">
        <f ca="1">IF(VLOOKUP($C109,工时汇总!$B$2:$AH$2673,16,0)&gt;15,15,IF(VLOOKUP($C109,工时汇总!$B$2:$AH$2673,16,0)&gt;10,10,IF(VLOOKUP($C109,工时汇总!$B$2:$AH$2673,16,0)&gt;=8,5,IF(VLOOKUP($C109,工时汇总!$B$2:$AH$2673,16,0)&lt;8,0))))</f>
        <v>10</v>
      </c>
      <c r="S109" s="24">
        <f ca="1">IF(VLOOKUP($C109,工时汇总!$B$2:$AH$2673,17,0)&gt;15,15,IF(VLOOKUP($C109,工时汇总!$B$2:$AH$2673,17,0)&gt;10,10,IF(VLOOKUP($C109,工时汇总!$B$2:$AH$2673,17,0)&gt;=8,5,IF(VLOOKUP($C109,工时汇总!$B$2:$AH$2673,17,0)&lt;8,0))))</f>
        <v>10</v>
      </c>
      <c r="T109" s="24">
        <f ca="1">IF(VLOOKUP($C109,工时汇总!$B$2:$AH$2673,18,0)&gt;15,15,IF(VLOOKUP($C109,工时汇总!$B$2:$AH$2673,18,0)&gt;10,10,IF(VLOOKUP($C109,工时汇总!$B$2:$AH$2673,18,0)&gt;=8,5,IF(VLOOKUP($C109,工时汇总!$B$2:$AH$2673,18,0)&lt;8,0))))</f>
        <v>10</v>
      </c>
      <c r="U109" s="24">
        <f ca="1">IF(VLOOKUP($C109,工时汇总!$B$2:$AH$2673,19,0)&gt;15,15,IF(VLOOKUP($C109,工时汇总!$B$2:$AH$2673,19,0)&gt;10,10,IF(VLOOKUP($C109,工时汇总!$B$2:$AH$2673,19,0)&gt;=8,5,IF(VLOOKUP($C109,工时汇总!$B$2:$AH$2673,19,0)&lt;8,0))))</f>
        <v>10</v>
      </c>
      <c r="V109" s="24">
        <f ca="1">IF(VLOOKUP($C109,工时汇总!$B$2:$AH$2673,20,0)&gt;15,15,IF(VLOOKUP($C109,工时汇总!$B$2:$AH$2673,20,0)&gt;10,10,IF(VLOOKUP($C109,工时汇总!$B$2:$AH$2673,20,0)&gt;=8,5,IF(VLOOKUP($C109,工时汇总!$B$2:$AH$2673,20,0)&lt;8,0))))</f>
        <v>5</v>
      </c>
      <c r="W109" s="24">
        <f ca="1">IF(VLOOKUP($C109,工时汇总!$B$2:$AH$2673,21,0)&gt;15,15,IF(VLOOKUP($C109,工时汇总!$B$2:$AH$2673,21,0)&gt;10,10,IF(VLOOKUP($C109,工时汇总!$B$2:$AH$2673,21,0)&gt;=8,5,IF(VLOOKUP($C109,工时汇总!$B$2:$AH$2673,21,0)&lt;8,0))))</f>
        <v>10</v>
      </c>
      <c r="X109" s="24">
        <f ca="1">IF(VLOOKUP($C109,工时汇总!$B$2:$AH$2673,22,0)&gt;15,15,IF(VLOOKUP($C109,工时汇总!$B$2:$AH$2673,22,0)&gt;10,10,IF(VLOOKUP($C109,工时汇总!$B$2:$AH$2673,22,0)&gt;=8,5,IF(VLOOKUP($C109,工时汇总!$B$2:$AH$2673,22,0)&lt;8,0))))</f>
        <v>10</v>
      </c>
      <c r="Y109" s="24">
        <f ca="1">IF(VLOOKUP($C109,工时汇总!$B$2:$AH$2673,23,0)&gt;15,15,IF(VLOOKUP($C109,工时汇总!$B$2:$AH$2673,23,0)&gt;10,10,IF(VLOOKUP($C109,工时汇总!$B$2:$AH$2673,23,0)&gt;=8,5,IF(VLOOKUP($C109,工时汇总!$B$2:$AH$2673,23,0)&lt;8,0))))</f>
        <v>10</v>
      </c>
      <c r="Z109" s="24">
        <f ca="1">IF(VLOOKUP($C109,工时汇总!$B$2:$AH$2673,24,0)&gt;15,15,IF(VLOOKUP($C109,工时汇总!$B$2:$AH$2673,24,0)&gt;10,10,IF(VLOOKUP($C109,工时汇总!$B$2:$AH$2673,24,0)&gt;=8,5,IF(VLOOKUP($C109,工时汇总!$B$2:$AH$2673,24,0)&lt;8,0))))</f>
        <v>10</v>
      </c>
      <c r="AA109" s="24">
        <f ca="1">IF(VLOOKUP($C109,工时汇总!$B$2:$AH$2673,25,0)&gt;15,15,IF(VLOOKUP($C109,工时汇总!$B$2:$AH$2673,25,0)&gt;10,10,IF(VLOOKUP($C109,工时汇总!$B$2:$AH$2673,25,0)&gt;=8,5,IF(VLOOKUP($C109,工时汇总!$B$2:$AH$2673,25,0)&lt;8,0))))</f>
        <v>10</v>
      </c>
      <c r="AB109" s="24">
        <f ca="1">IF(VLOOKUP($C109,工时汇总!$B$2:$AH$2673,26,0)&gt;15,15,IF(VLOOKUP($C109,工时汇总!$B$2:$AH$2673,26,0)&gt;10,10,IF(VLOOKUP($C109,工时汇总!$B$2:$AH$2673,26,0)&gt;=8,5,IF(VLOOKUP($C109,工时汇总!$B$2:$AH$2673,26,0)&lt;8,0))))</f>
        <v>10</v>
      </c>
      <c r="AC109" s="24">
        <f ca="1">IF(VLOOKUP($C109,工时汇总!$B$2:$AH$2673,27,0)&gt;15,15,IF(VLOOKUP($C109,工时汇总!$B$2:$AH$2673,27,0)&gt;10,10,IF(VLOOKUP($C109,工时汇总!$B$2:$AH$2673,27,0)&gt;=8,5,IF(VLOOKUP($C109,工时汇总!$B$2:$AH$2673,27,0)&lt;8,0))))</f>
        <v>10</v>
      </c>
      <c r="AD109" s="24">
        <f ca="1">IF(VLOOKUP($C109,工时汇总!$B$2:$AH$2673,28,0)&gt;15,15,IF(VLOOKUP($C109,工时汇总!$B$2:$AH$2673,28,0)&gt;10,10,IF(VLOOKUP($C109,工时汇总!$B$2:$AH$2673,28,0)&gt;=8,5,IF(VLOOKUP($C109,工时汇总!$B$2:$AH$2673,28,0)&lt;8,0))))</f>
        <v>10</v>
      </c>
      <c r="AE109" s="24">
        <f ca="1">IF(VLOOKUP($C109,工时汇总!$B$2:$AH$2673,29,0)&gt;15,15,IF(VLOOKUP($C109,工时汇总!$B$2:$AH$2673,29,0)&gt;10,10,IF(VLOOKUP($C109,工时汇总!$B$2:$AH$2673,29,0)&gt;=8,5,IF(VLOOKUP($C109,工时汇总!$B$2:$AH$2673,29,0)&lt;8,0))))</f>
        <v>10</v>
      </c>
      <c r="AF109" s="24">
        <f ca="1">IF(VLOOKUP($C109,工时汇总!$B$2:$AH$2673,30,0)&gt;15,15,IF(VLOOKUP($C109,工时汇总!$B$2:$AH$2673,30,0)&gt;10,10,IF(VLOOKUP($C109,工时汇总!$B$2:$AH$2673,30,0)&gt;=8,5,IF(VLOOKUP($C109,工时汇总!$B$2:$AH$2673,30,0)&lt;8,0))))</f>
        <v>5</v>
      </c>
      <c r="AG109" s="24">
        <f ca="1">IF(VLOOKUP($C109,工时汇总!$B$2:$AH$2673,31,0)&gt;15,15,IF(VLOOKUP($C109,工时汇总!$B$2:$AH$2673,31,0)&gt;10,10,IF(VLOOKUP($C109,工时汇总!$B$2:$AH$2673,31,0)&gt;=8,5,IF(VLOOKUP($C109,工时汇总!$B$2:$AH$2673,31,0)&lt;8,0))))</f>
        <v>5</v>
      </c>
      <c r="AH109" s="24">
        <f ca="1">IF(VLOOKUP($C109,工时汇总!$B$2:$AH$2673,32,0)&gt;15,15,IF(VLOOKUP($C109,工时汇总!$B$2:$AH$2673,32,0)&gt;10,10,IF(VLOOKUP($C109,工时汇总!$B$2:$AH$2673,32,0)&gt;=8,5,IF(VLOOKUP($C109,工时汇总!$B$2:$AH$2673,32,0)&lt;8,0))))</f>
        <v>5</v>
      </c>
      <c r="AI109" s="24">
        <f ca="1">IF(VLOOKUP($C109,工时汇总!$B$2:$AH$2673,33,0)&gt;15,15,IF(VLOOKUP($C109,工时汇总!$B$2:$AH$2673,33,0)&gt;10,10,IF(VLOOKUP($C109,工时汇总!$B$2:$AH$2673,33,0)&gt;=8,5,IF(VLOOKUP($C109,工时汇总!$B$2:$AH$2673,33,0)&lt;8,0))))</f>
        <v>5</v>
      </c>
    </row>
    <row r="110" spans="1:35" ht="19.5" customHeight="1" x14ac:dyDescent="0.25">
      <c r="A110" s="21" t="s">
        <v>407</v>
      </c>
      <c r="B110" s="127" t="s">
        <v>370</v>
      </c>
      <c r="C110" s="53" t="s">
        <v>274</v>
      </c>
      <c r="D110" s="23">
        <f t="shared" ca="1" si="22"/>
        <v>270</v>
      </c>
      <c r="E110" s="24">
        <f ca="1">IF(VLOOKUP($C110,工时汇总!$B$2:$AH$2673,3,0)&gt;15,15,IF(VLOOKUP($C110,工时汇总!$B$2:$AH$2673,3,0)&gt;10,10,IF(VLOOKUP($C110,工时汇总!$B$2:$AH$2673,3,0)&gt;=8,5,IF(VLOOKUP($C110,工时汇总!$B$2:$AH$2673,3,0)&lt;8,0))))</f>
        <v>0</v>
      </c>
      <c r="F110" s="24">
        <f ca="1">IF(VLOOKUP($C110,工时汇总!$B$2:$AH$2673,4,0)&gt;15,15,IF(VLOOKUP($C110,工时汇总!$B$2:$AH$2673,4,0)&gt;10,10,IF(VLOOKUP($C110,工时汇总!$B$2:$AH$2673,4,0)&gt;=8,5,IF(VLOOKUP($C110,工时汇总!$B$2:$AH$2673,4,0)&lt;8,0))))</f>
        <v>10</v>
      </c>
      <c r="G110" s="24">
        <f ca="1">IF(VLOOKUP($C110,工时汇总!$B$2:$AH$2673,5,0)&gt;15,15,IF(VLOOKUP($C110,工时汇总!$B$2:$AH$2673,5,0)&gt;10,10,IF(VLOOKUP($C110,工时汇总!$B$2:$AH$2673,5,0)&gt;=8,5,IF(VLOOKUP($C110,工时汇总!$B$2:$AH$2673,5,0)&lt;8,0))))</f>
        <v>10</v>
      </c>
      <c r="H110" s="24">
        <f ca="1">IF(VLOOKUP($C110,工时汇总!$B$2:$AH$2673,6,0)&gt;15,15,IF(VLOOKUP($C110,工时汇总!$B$2:$AH$2673,6,0)&gt;10,10,IF(VLOOKUP($C110,工时汇总!$B$2:$AH$2673,6,0)&gt;=8,5,IF(VLOOKUP($C110,工时汇总!$B$2:$AH$2673,6,0)&lt;8,0))))</f>
        <v>10</v>
      </c>
      <c r="I110" s="24">
        <f ca="1">IF(VLOOKUP($C110,工时汇总!$B$2:$AH$2673,7,0)&gt;15,15,IF(VLOOKUP($C110,工时汇总!$B$2:$AH$2673,7,0)&gt;10,10,IF(VLOOKUP($C110,工时汇总!$B$2:$AH$2673,7,0)&gt;=8,5,IF(VLOOKUP($C110,工时汇总!$B$2:$AH$2673,7,0)&lt;8,0))))</f>
        <v>10</v>
      </c>
      <c r="J110" s="24">
        <f ca="1">IF(VLOOKUP($C110,工时汇总!$B$2:$AH$2673,8,0)&gt;15,15,IF(VLOOKUP($C110,工时汇总!$B$2:$AH$2673,8,0)&gt;10,10,IF(VLOOKUP($C110,工时汇总!$B$2:$AH$2673,8,0)&gt;=8,5,IF(VLOOKUP($C110,工时汇总!$B$2:$AH$2673,8,0)&lt;8,0))))</f>
        <v>10</v>
      </c>
      <c r="K110" s="24">
        <f ca="1">IF(VLOOKUP($C110,工时汇总!$B$2:$AH$2673,9,0)&gt;15,15,IF(VLOOKUP($C110,工时汇总!$B$2:$AH$2673,9,0)&gt;10,10,IF(VLOOKUP($C110,工时汇总!$B$2:$AH$2673,9,0)&gt;=8,5,IF(VLOOKUP($C110,工时汇总!$B$2:$AH$2673,9,0)&lt;8,0))))</f>
        <v>10</v>
      </c>
      <c r="L110" s="24">
        <f ca="1">IF(VLOOKUP($C110,工时汇总!$B$2:$AH$2673,10,0)&gt;15,15,IF(VLOOKUP($C110,工时汇总!$B$2:$AH$2673,10,0)&gt;10,10,IF(VLOOKUP($C110,工时汇总!$B$2:$AH$2673,10,0)&gt;=8,5,IF(VLOOKUP($C110,工时汇总!$B$2:$AH$2673,10,0)&lt;8,0))))</f>
        <v>10</v>
      </c>
      <c r="M110" s="24">
        <f ca="1">IF(VLOOKUP($C110,工时汇总!$B$2:$AH$2673,11,0)&gt;15,15,IF(VLOOKUP($C110,工时汇总!$B$2:$AH$2673,11,0)&gt;10,10,IF(VLOOKUP($C110,工时汇总!$B$2:$AH$2673,11,0)&gt;=8,5,IF(VLOOKUP($C110,工时汇总!$B$2:$AH$2673,11,0)&lt;8,0))))</f>
        <v>10</v>
      </c>
      <c r="N110" s="24">
        <f ca="1">IF(VLOOKUP($C110,工时汇总!$B$2:$AH$2673,12,0)&gt;15,15,IF(VLOOKUP($C110,工时汇总!$B$2:$AH$2673,12,0)&gt;10,10,IF(VLOOKUP($C110,工时汇总!$B$2:$AH$2673,12,0)&gt;=8,5,IF(VLOOKUP($C110,工时汇总!$B$2:$AH$2673,12,0)&lt;8,0))))</f>
        <v>10</v>
      </c>
      <c r="O110" s="24">
        <f ca="1">IF(VLOOKUP($C110,工时汇总!$B$2:$AH$2673,13,0)&gt;15,15,IF(VLOOKUP($C110,工时汇总!$B$2:$AH$2673,13,0)&gt;10,10,IF(VLOOKUP($C110,工时汇总!$B$2:$AH$2673,13,0)&gt;=8,5,IF(VLOOKUP($C110,工时汇总!$B$2:$AH$2673,13,0)&lt;8,0))))</f>
        <v>10</v>
      </c>
      <c r="P110" s="24">
        <f ca="1">IF(VLOOKUP($C110,工时汇总!$B$2:$AH$2673,14,0)&gt;15,15,IF(VLOOKUP($C110,工时汇总!$B$2:$AH$2673,14,0)&gt;10,10,IF(VLOOKUP($C110,工时汇总!$B$2:$AH$2673,14,0)&gt;=8,5,IF(VLOOKUP($C110,工时汇总!$B$2:$AH$2673,14,0)&lt;8,0))))</f>
        <v>10</v>
      </c>
      <c r="Q110" s="24">
        <f ca="1">IF(VLOOKUP($C110,工时汇总!$B$2:$AH$2673,15,0)&gt;15,15,IF(VLOOKUP($C110,工时汇总!$B$2:$AH$2673,15,0)&gt;10,10,IF(VLOOKUP($C110,工时汇总!$B$2:$AH$2673,15,0)&gt;=8,5,IF(VLOOKUP($C110,工时汇总!$B$2:$AH$2673,15,0)&lt;8,0))))</f>
        <v>10</v>
      </c>
      <c r="R110" s="24">
        <f ca="1">IF(VLOOKUP($C110,工时汇总!$B$2:$AH$2673,16,0)&gt;15,15,IF(VLOOKUP($C110,工时汇总!$B$2:$AH$2673,16,0)&gt;10,10,IF(VLOOKUP($C110,工时汇总!$B$2:$AH$2673,16,0)&gt;=8,5,IF(VLOOKUP($C110,工时汇总!$B$2:$AH$2673,16,0)&lt;8,0))))</f>
        <v>10</v>
      </c>
      <c r="S110" s="24">
        <f ca="1">IF(VLOOKUP($C110,工时汇总!$B$2:$AH$2673,17,0)&gt;15,15,IF(VLOOKUP($C110,工时汇总!$B$2:$AH$2673,17,0)&gt;10,10,IF(VLOOKUP($C110,工时汇总!$B$2:$AH$2673,17,0)&gt;=8,5,IF(VLOOKUP($C110,工时汇总!$B$2:$AH$2673,17,0)&lt;8,0))))</f>
        <v>10</v>
      </c>
      <c r="T110" s="24">
        <f ca="1">IF(VLOOKUP($C110,工时汇总!$B$2:$AH$2673,18,0)&gt;15,15,IF(VLOOKUP($C110,工时汇总!$B$2:$AH$2673,18,0)&gt;10,10,IF(VLOOKUP($C110,工时汇总!$B$2:$AH$2673,18,0)&gt;=8,5,IF(VLOOKUP($C110,工时汇总!$B$2:$AH$2673,18,0)&lt;8,0))))</f>
        <v>10</v>
      </c>
      <c r="U110" s="24">
        <f ca="1">IF(VLOOKUP($C110,工时汇总!$B$2:$AH$2673,19,0)&gt;15,15,IF(VLOOKUP($C110,工时汇总!$B$2:$AH$2673,19,0)&gt;10,10,IF(VLOOKUP($C110,工时汇总!$B$2:$AH$2673,19,0)&gt;=8,5,IF(VLOOKUP($C110,工时汇总!$B$2:$AH$2673,19,0)&lt;8,0))))</f>
        <v>10</v>
      </c>
      <c r="V110" s="24">
        <f ca="1">IF(VLOOKUP($C110,工时汇总!$B$2:$AH$2673,20,0)&gt;15,15,IF(VLOOKUP($C110,工时汇总!$B$2:$AH$2673,20,0)&gt;10,10,IF(VLOOKUP($C110,工时汇总!$B$2:$AH$2673,20,0)&gt;=8,5,IF(VLOOKUP($C110,工时汇总!$B$2:$AH$2673,20,0)&lt;8,0))))</f>
        <v>10</v>
      </c>
      <c r="W110" s="24">
        <f ca="1">IF(VLOOKUP($C110,工时汇总!$B$2:$AH$2673,21,0)&gt;15,15,IF(VLOOKUP($C110,工时汇总!$B$2:$AH$2673,21,0)&gt;10,10,IF(VLOOKUP($C110,工时汇总!$B$2:$AH$2673,21,0)&gt;=8,5,IF(VLOOKUP($C110,工时汇总!$B$2:$AH$2673,21,0)&lt;8,0))))</f>
        <v>10</v>
      </c>
      <c r="X110" s="24">
        <f ca="1">IF(VLOOKUP($C110,工时汇总!$B$2:$AH$2673,22,0)&gt;15,15,IF(VLOOKUP($C110,工时汇总!$B$2:$AH$2673,22,0)&gt;10,10,IF(VLOOKUP($C110,工时汇总!$B$2:$AH$2673,22,0)&gt;=8,5,IF(VLOOKUP($C110,工时汇总!$B$2:$AH$2673,22,0)&lt;8,0))))</f>
        <v>0</v>
      </c>
      <c r="Y110" s="24">
        <f ca="1">IF(VLOOKUP($C110,工时汇总!$B$2:$AH$2673,23,0)&gt;15,15,IF(VLOOKUP($C110,工时汇总!$B$2:$AH$2673,23,0)&gt;10,10,IF(VLOOKUP($C110,工时汇总!$B$2:$AH$2673,23,0)&gt;=8,5,IF(VLOOKUP($C110,工时汇总!$B$2:$AH$2673,23,0)&lt;8,0))))</f>
        <v>10</v>
      </c>
      <c r="Z110" s="24">
        <f ca="1">IF(VLOOKUP($C110,工时汇总!$B$2:$AH$2673,24,0)&gt;15,15,IF(VLOOKUP($C110,工时汇总!$B$2:$AH$2673,24,0)&gt;10,10,IF(VLOOKUP($C110,工时汇总!$B$2:$AH$2673,24,0)&gt;=8,5,IF(VLOOKUP($C110,工时汇总!$B$2:$AH$2673,24,0)&lt;8,0))))</f>
        <v>10</v>
      </c>
      <c r="AA110" s="24">
        <f ca="1">IF(VLOOKUP($C110,工时汇总!$B$2:$AH$2673,25,0)&gt;15,15,IF(VLOOKUP($C110,工时汇总!$B$2:$AH$2673,25,0)&gt;10,10,IF(VLOOKUP($C110,工时汇总!$B$2:$AH$2673,25,0)&gt;=8,5,IF(VLOOKUP($C110,工时汇总!$B$2:$AH$2673,25,0)&lt;8,0))))</f>
        <v>10</v>
      </c>
      <c r="AB110" s="24">
        <f ca="1">IF(VLOOKUP($C110,工时汇总!$B$2:$AH$2673,26,0)&gt;15,15,IF(VLOOKUP($C110,工时汇总!$B$2:$AH$2673,26,0)&gt;10,10,IF(VLOOKUP($C110,工时汇总!$B$2:$AH$2673,26,0)&gt;=8,5,IF(VLOOKUP($C110,工时汇总!$B$2:$AH$2673,26,0)&lt;8,0))))</f>
        <v>10</v>
      </c>
      <c r="AC110" s="24">
        <f ca="1">IF(VLOOKUP($C110,工时汇总!$B$2:$AH$2673,27,0)&gt;15,15,IF(VLOOKUP($C110,工时汇总!$B$2:$AH$2673,27,0)&gt;10,10,IF(VLOOKUP($C110,工时汇总!$B$2:$AH$2673,27,0)&gt;=8,5,IF(VLOOKUP($C110,工时汇总!$B$2:$AH$2673,27,0)&lt;8,0))))</f>
        <v>10</v>
      </c>
      <c r="AD110" s="24">
        <f ca="1">IF(VLOOKUP($C110,工时汇总!$B$2:$AH$2673,28,0)&gt;15,15,IF(VLOOKUP($C110,工时汇总!$B$2:$AH$2673,28,0)&gt;10,10,IF(VLOOKUP($C110,工时汇总!$B$2:$AH$2673,28,0)&gt;=8,5,IF(VLOOKUP($C110,工时汇总!$B$2:$AH$2673,28,0)&lt;8,0))))</f>
        <v>10</v>
      </c>
      <c r="AE110" s="24">
        <f ca="1">IF(VLOOKUP($C110,工时汇总!$B$2:$AH$2673,29,0)&gt;15,15,IF(VLOOKUP($C110,工时汇总!$B$2:$AH$2673,29,0)&gt;10,10,IF(VLOOKUP($C110,工时汇总!$B$2:$AH$2673,29,0)&gt;=8,5,IF(VLOOKUP($C110,工时汇总!$B$2:$AH$2673,29,0)&lt;8,0))))</f>
        <v>10</v>
      </c>
      <c r="AF110" s="24">
        <f ca="1">IF(VLOOKUP($C110,工时汇总!$B$2:$AH$2673,30,0)&gt;15,15,IF(VLOOKUP($C110,工时汇总!$B$2:$AH$2673,30,0)&gt;10,10,IF(VLOOKUP($C110,工时汇总!$B$2:$AH$2673,30,0)&gt;=8,5,IF(VLOOKUP($C110,工时汇总!$B$2:$AH$2673,30,0)&lt;8,0))))</f>
        <v>5</v>
      </c>
      <c r="AG110" s="24">
        <f ca="1">IF(VLOOKUP($C110,工时汇总!$B$2:$AH$2673,31,0)&gt;15,15,IF(VLOOKUP($C110,工时汇总!$B$2:$AH$2673,31,0)&gt;10,10,IF(VLOOKUP($C110,工时汇总!$B$2:$AH$2673,31,0)&gt;=8,5,IF(VLOOKUP($C110,工时汇总!$B$2:$AH$2673,31,0)&lt;8,0))))</f>
        <v>5</v>
      </c>
      <c r="AH110" s="24">
        <f ca="1">IF(VLOOKUP($C110,工时汇总!$B$2:$AH$2673,32,0)&gt;15,15,IF(VLOOKUP($C110,工时汇总!$B$2:$AH$2673,32,0)&gt;10,10,IF(VLOOKUP($C110,工时汇总!$B$2:$AH$2673,32,0)&gt;=8,5,IF(VLOOKUP($C110,工时汇总!$B$2:$AH$2673,32,0)&lt;8,0))))</f>
        <v>5</v>
      </c>
      <c r="AI110" s="24">
        <f ca="1">IF(VLOOKUP($C110,工时汇总!$B$2:$AH$2673,33,0)&gt;15,15,IF(VLOOKUP($C110,工时汇总!$B$2:$AH$2673,33,0)&gt;10,10,IF(VLOOKUP($C110,工时汇总!$B$2:$AH$2673,33,0)&gt;=8,5,IF(VLOOKUP($C110,工时汇总!$B$2:$AH$2673,33,0)&lt;8,0))))</f>
        <v>5</v>
      </c>
    </row>
    <row r="111" spans="1:35" ht="19.5" customHeight="1" x14ac:dyDescent="0.25">
      <c r="A111" s="21" t="s">
        <v>407</v>
      </c>
      <c r="B111" s="127" t="s">
        <v>307</v>
      </c>
      <c r="C111" s="53" t="s">
        <v>273</v>
      </c>
      <c r="D111" s="23">
        <f t="shared" ca="1" si="22"/>
        <v>250</v>
      </c>
      <c r="E111" s="24">
        <f ca="1">IF(VLOOKUP($C111,工时汇总!$B$2:$AH$2673,3,0)&gt;15,15,IF(VLOOKUP($C111,工时汇总!$B$2:$AH$2673,3,0)&gt;10,10,IF(VLOOKUP($C111,工时汇总!$B$2:$AH$2673,3,0)&gt;=8,5,IF(VLOOKUP($C111,工时汇总!$B$2:$AH$2673,3,0)&lt;8,0))))</f>
        <v>0</v>
      </c>
      <c r="F111" s="24">
        <f ca="1">IF(VLOOKUP($C111,工时汇总!$B$2:$AH$2673,4,0)&gt;15,15,IF(VLOOKUP($C111,工时汇总!$B$2:$AH$2673,4,0)&gt;10,10,IF(VLOOKUP($C111,工时汇总!$B$2:$AH$2673,4,0)&gt;=8,5,IF(VLOOKUP($C111,工时汇总!$B$2:$AH$2673,4,0)&lt;8,0))))</f>
        <v>10</v>
      </c>
      <c r="G111" s="24">
        <f ca="1">IF(VLOOKUP($C111,工时汇总!$B$2:$AH$2673,5,0)&gt;15,15,IF(VLOOKUP($C111,工时汇总!$B$2:$AH$2673,5,0)&gt;10,10,IF(VLOOKUP($C111,工时汇总!$B$2:$AH$2673,5,0)&gt;=8,5,IF(VLOOKUP($C111,工时汇总!$B$2:$AH$2673,5,0)&lt;8,0))))</f>
        <v>10</v>
      </c>
      <c r="H111" s="24">
        <f ca="1">IF(VLOOKUP($C111,工时汇总!$B$2:$AH$2673,6,0)&gt;15,15,IF(VLOOKUP($C111,工时汇总!$B$2:$AH$2673,6,0)&gt;10,10,IF(VLOOKUP($C111,工时汇总!$B$2:$AH$2673,6,0)&gt;=8,5,IF(VLOOKUP($C111,工时汇总!$B$2:$AH$2673,6,0)&lt;8,0))))</f>
        <v>10</v>
      </c>
      <c r="I111" s="24">
        <f ca="1">IF(VLOOKUP($C111,工时汇总!$B$2:$AH$2673,7,0)&gt;15,15,IF(VLOOKUP($C111,工时汇总!$B$2:$AH$2673,7,0)&gt;10,10,IF(VLOOKUP($C111,工时汇总!$B$2:$AH$2673,7,0)&gt;=8,5,IF(VLOOKUP($C111,工时汇总!$B$2:$AH$2673,7,0)&lt;8,0))))</f>
        <v>10</v>
      </c>
      <c r="J111" s="24">
        <f ca="1">IF(VLOOKUP($C111,工时汇总!$B$2:$AH$2673,8,0)&gt;15,15,IF(VLOOKUP($C111,工时汇总!$B$2:$AH$2673,8,0)&gt;10,10,IF(VLOOKUP($C111,工时汇总!$B$2:$AH$2673,8,0)&gt;=8,5,IF(VLOOKUP($C111,工时汇总!$B$2:$AH$2673,8,0)&lt;8,0))))</f>
        <v>10</v>
      </c>
      <c r="K111" s="24">
        <f ca="1">IF(VLOOKUP($C111,工时汇总!$B$2:$AH$2673,9,0)&gt;15,15,IF(VLOOKUP($C111,工时汇总!$B$2:$AH$2673,9,0)&gt;10,10,IF(VLOOKUP($C111,工时汇总!$B$2:$AH$2673,9,0)&gt;=8,5,IF(VLOOKUP($C111,工时汇总!$B$2:$AH$2673,9,0)&lt;8,0))))</f>
        <v>10</v>
      </c>
      <c r="L111" s="24">
        <f ca="1">IF(VLOOKUP($C111,工时汇总!$B$2:$AH$2673,10,0)&gt;15,15,IF(VLOOKUP($C111,工时汇总!$B$2:$AH$2673,10,0)&gt;10,10,IF(VLOOKUP($C111,工时汇总!$B$2:$AH$2673,10,0)&gt;=8,5,IF(VLOOKUP($C111,工时汇总!$B$2:$AH$2673,10,0)&lt;8,0))))</f>
        <v>10</v>
      </c>
      <c r="M111" s="24">
        <f ca="1">IF(VLOOKUP($C111,工时汇总!$B$2:$AH$2673,11,0)&gt;15,15,IF(VLOOKUP($C111,工时汇总!$B$2:$AH$2673,11,0)&gt;10,10,IF(VLOOKUP($C111,工时汇总!$B$2:$AH$2673,11,0)&gt;=8,5,IF(VLOOKUP($C111,工时汇总!$B$2:$AH$2673,11,0)&lt;8,0))))</f>
        <v>10</v>
      </c>
      <c r="N111" s="24">
        <f ca="1">IF(VLOOKUP($C111,工时汇总!$B$2:$AH$2673,12,0)&gt;15,15,IF(VLOOKUP($C111,工时汇总!$B$2:$AH$2673,12,0)&gt;10,10,IF(VLOOKUP($C111,工时汇总!$B$2:$AH$2673,12,0)&gt;=8,5,IF(VLOOKUP($C111,工时汇总!$B$2:$AH$2673,12,0)&lt;8,0))))</f>
        <v>10</v>
      </c>
      <c r="O111" s="24">
        <f ca="1">IF(VLOOKUP($C111,工时汇总!$B$2:$AH$2673,13,0)&gt;15,15,IF(VLOOKUP($C111,工时汇总!$B$2:$AH$2673,13,0)&gt;10,10,IF(VLOOKUP($C111,工时汇总!$B$2:$AH$2673,13,0)&gt;=8,5,IF(VLOOKUP($C111,工时汇总!$B$2:$AH$2673,13,0)&lt;8,0))))</f>
        <v>10</v>
      </c>
      <c r="P111" s="24">
        <f ca="1">IF(VLOOKUP($C111,工时汇总!$B$2:$AH$2673,14,0)&gt;15,15,IF(VLOOKUP($C111,工时汇总!$B$2:$AH$2673,14,0)&gt;10,10,IF(VLOOKUP($C111,工时汇总!$B$2:$AH$2673,14,0)&gt;=8,5,IF(VLOOKUP($C111,工时汇总!$B$2:$AH$2673,14,0)&lt;8,0))))</f>
        <v>10</v>
      </c>
      <c r="Q111" s="24">
        <f ca="1">IF(VLOOKUP($C111,工时汇总!$B$2:$AH$2673,15,0)&gt;15,15,IF(VLOOKUP($C111,工时汇总!$B$2:$AH$2673,15,0)&gt;10,10,IF(VLOOKUP($C111,工时汇总!$B$2:$AH$2673,15,0)&gt;=8,5,IF(VLOOKUP($C111,工时汇总!$B$2:$AH$2673,15,0)&lt;8,0))))</f>
        <v>10</v>
      </c>
      <c r="R111" s="24">
        <f ca="1">IF(VLOOKUP($C111,工时汇总!$B$2:$AH$2673,16,0)&gt;15,15,IF(VLOOKUP($C111,工时汇总!$B$2:$AH$2673,16,0)&gt;10,10,IF(VLOOKUP($C111,工时汇总!$B$2:$AH$2673,16,0)&gt;=8,5,IF(VLOOKUP($C111,工时汇总!$B$2:$AH$2673,16,0)&lt;8,0))))</f>
        <v>10</v>
      </c>
      <c r="S111" s="24">
        <f ca="1">IF(VLOOKUP($C111,工时汇总!$B$2:$AH$2673,17,0)&gt;15,15,IF(VLOOKUP($C111,工时汇总!$B$2:$AH$2673,17,0)&gt;10,10,IF(VLOOKUP($C111,工时汇总!$B$2:$AH$2673,17,0)&gt;=8,5,IF(VLOOKUP($C111,工时汇总!$B$2:$AH$2673,17,0)&lt;8,0))))</f>
        <v>10</v>
      </c>
      <c r="T111" s="24">
        <f ca="1">IF(VLOOKUP($C111,工时汇总!$B$2:$AH$2673,18,0)&gt;15,15,IF(VLOOKUP($C111,工时汇总!$B$2:$AH$2673,18,0)&gt;10,10,IF(VLOOKUP($C111,工时汇总!$B$2:$AH$2673,18,0)&gt;=8,5,IF(VLOOKUP($C111,工时汇总!$B$2:$AH$2673,18,0)&lt;8,0))))</f>
        <v>10</v>
      </c>
      <c r="U111" s="24">
        <f ca="1">IF(VLOOKUP($C111,工时汇总!$B$2:$AH$2673,19,0)&gt;15,15,IF(VLOOKUP($C111,工时汇总!$B$2:$AH$2673,19,0)&gt;10,10,IF(VLOOKUP($C111,工时汇总!$B$2:$AH$2673,19,0)&gt;=8,5,IF(VLOOKUP($C111,工时汇总!$B$2:$AH$2673,19,0)&lt;8,0))))</f>
        <v>10</v>
      </c>
      <c r="V111" s="24">
        <f ca="1">IF(VLOOKUP($C111,工时汇总!$B$2:$AH$2673,20,0)&gt;15,15,IF(VLOOKUP($C111,工时汇总!$B$2:$AH$2673,20,0)&gt;10,10,IF(VLOOKUP($C111,工时汇总!$B$2:$AH$2673,20,0)&gt;=8,5,IF(VLOOKUP($C111,工时汇总!$B$2:$AH$2673,20,0)&lt;8,0))))</f>
        <v>10</v>
      </c>
      <c r="W111" s="24">
        <f ca="1">IF(VLOOKUP($C111,工时汇总!$B$2:$AH$2673,21,0)&gt;15,15,IF(VLOOKUP($C111,工时汇总!$B$2:$AH$2673,21,0)&gt;10,10,IF(VLOOKUP($C111,工时汇总!$B$2:$AH$2673,21,0)&gt;=8,5,IF(VLOOKUP($C111,工时汇总!$B$2:$AH$2673,21,0)&lt;8,0))))</f>
        <v>10</v>
      </c>
      <c r="X111" s="24">
        <f ca="1">IF(VLOOKUP($C111,工时汇总!$B$2:$AH$2673,22,0)&gt;15,15,IF(VLOOKUP($C111,工时汇总!$B$2:$AH$2673,22,0)&gt;10,10,IF(VLOOKUP($C111,工时汇总!$B$2:$AH$2673,22,0)&gt;=8,5,IF(VLOOKUP($C111,工时汇总!$B$2:$AH$2673,22,0)&lt;8,0))))</f>
        <v>10</v>
      </c>
      <c r="Y111" s="24">
        <f ca="1">IF(VLOOKUP($C111,工时汇总!$B$2:$AH$2673,23,0)&gt;15,15,IF(VLOOKUP($C111,工时汇总!$B$2:$AH$2673,23,0)&gt;10,10,IF(VLOOKUP($C111,工时汇总!$B$2:$AH$2673,23,0)&gt;=8,5,IF(VLOOKUP($C111,工时汇总!$B$2:$AH$2673,23,0)&lt;8,0))))</f>
        <v>10</v>
      </c>
      <c r="Z111" s="24">
        <f ca="1">IF(VLOOKUP($C111,工时汇总!$B$2:$AH$2673,24,0)&gt;15,15,IF(VLOOKUP($C111,工时汇总!$B$2:$AH$2673,24,0)&gt;10,10,IF(VLOOKUP($C111,工时汇总!$B$2:$AH$2673,24,0)&gt;=8,5,IF(VLOOKUP($C111,工时汇总!$B$2:$AH$2673,24,0)&lt;8,0))))</f>
        <v>10</v>
      </c>
      <c r="AA111" s="24">
        <f ca="1">IF(VLOOKUP($C111,工时汇总!$B$2:$AH$2673,25,0)&gt;15,15,IF(VLOOKUP($C111,工时汇总!$B$2:$AH$2673,25,0)&gt;10,10,IF(VLOOKUP($C111,工时汇总!$B$2:$AH$2673,25,0)&gt;=8,5,IF(VLOOKUP($C111,工时汇总!$B$2:$AH$2673,25,0)&lt;8,0))))</f>
        <v>10</v>
      </c>
      <c r="AB111" s="24">
        <f ca="1">IF(VLOOKUP($C111,工时汇总!$B$2:$AH$2673,26,0)&gt;15,15,IF(VLOOKUP($C111,工时汇总!$B$2:$AH$2673,26,0)&gt;10,10,IF(VLOOKUP($C111,工时汇总!$B$2:$AH$2673,26,0)&gt;=8,5,IF(VLOOKUP($C111,工时汇总!$B$2:$AH$2673,26,0)&lt;8,0))))</f>
        <v>10</v>
      </c>
      <c r="AC111" s="24">
        <f ca="1">IF(VLOOKUP($C111,工时汇总!$B$2:$AH$2673,27,0)&gt;15,15,IF(VLOOKUP($C111,工时汇总!$B$2:$AH$2673,27,0)&gt;10,10,IF(VLOOKUP($C111,工时汇总!$B$2:$AH$2673,27,0)&gt;=8,5,IF(VLOOKUP($C111,工时汇总!$B$2:$AH$2673,27,0)&lt;8,0))))</f>
        <v>10</v>
      </c>
      <c r="AD111" s="24">
        <f ca="1">IF(VLOOKUP($C111,工时汇总!$B$2:$AH$2673,28,0)&gt;15,15,IF(VLOOKUP($C111,工时汇总!$B$2:$AH$2673,28,0)&gt;10,10,IF(VLOOKUP($C111,工时汇总!$B$2:$AH$2673,28,0)&gt;=8,5,IF(VLOOKUP($C111,工时汇总!$B$2:$AH$2673,28,0)&lt;8,0))))</f>
        <v>10</v>
      </c>
      <c r="AE111" s="24">
        <f ca="1">IF(VLOOKUP($C111,工时汇总!$B$2:$AH$2673,29,0)&gt;15,15,IF(VLOOKUP($C111,工时汇总!$B$2:$AH$2673,29,0)&gt;10,10,IF(VLOOKUP($C111,工时汇总!$B$2:$AH$2673,29,0)&gt;=8,5,IF(VLOOKUP($C111,工时汇总!$B$2:$AH$2673,29,0)&lt;8,0))))</f>
        <v>0</v>
      </c>
      <c r="AF111" s="24">
        <f ca="1">IF(VLOOKUP($C111,工时汇总!$B$2:$AH$2673,30,0)&gt;15,15,IF(VLOOKUP($C111,工时汇总!$B$2:$AH$2673,30,0)&gt;10,10,IF(VLOOKUP($C111,工时汇总!$B$2:$AH$2673,30,0)&gt;=8,5,IF(VLOOKUP($C111,工时汇总!$B$2:$AH$2673,30,0)&lt;8,0))))</f>
        <v>0</v>
      </c>
      <c r="AG111" s="24">
        <f ca="1">IF(VLOOKUP($C111,工时汇总!$B$2:$AH$2673,31,0)&gt;15,15,IF(VLOOKUP($C111,工时汇总!$B$2:$AH$2673,31,0)&gt;10,10,IF(VLOOKUP($C111,工时汇总!$B$2:$AH$2673,31,0)&gt;=8,5,IF(VLOOKUP($C111,工时汇总!$B$2:$AH$2673,31,0)&lt;8,0))))</f>
        <v>0</v>
      </c>
      <c r="AH111" s="24">
        <f ca="1">IF(VLOOKUP($C111,工时汇总!$B$2:$AH$2673,32,0)&gt;15,15,IF(VLOOKUP($C111,工时汇总!$B$2:$AH$2673,32,0)&gt;10,10,IF(VLOOKUP($C111,工时汇总!$B$2:$AH$2673,32,0)&gt;=8,5,IF(VLOOKUP($C111,工时汇总!$B$2:$AH$2673,32,0)&lt;8,0))))</f>
        <v>0</v>
      </c>
      <c r="AI111" s="24">
        <f ca="1">IF(VLOOKUP($C111,工时汇总!$B$2:$AH$2673,33,0)&gt;15,15,IF(VLOOKUP($C111,工时汇总!$B$2:$AH$2673,33,0)&gt;10,10,IF(VLOOKUP($C111,工时汇总!$B$2:$AH$2673,33,0)&gt;=8,5,IF(VLOOKUP($C111,工时汇总!$B$2:$AH$2673,33,0)&lt;8,0))))</f>
        <v>0</v>
      </c>
    </row>
    <row r="112" spans="1:35" ht="19.5" customHeight="1" x14ac:dyDescent="0.25">
      <c r="A112" s="21" t="s">
        <v>407</v>
      </c>
      <c r="B112" s="127" t="s">
        <v>70</v>
      </c>
      <c r="C112" s="53" t="s">
        <v>69</v>
      </c>
      <c r="D112" s="23">
        <f t="shared" ca="1" si="22"/>
        <v>280</v>
      </c>
      <c r="E112" s="24">
        <f ca="1">IF(VLOOKUP($C112,工时汇总!$B$2:$AH$2673,3,0)&gt;15,15,IF(VLOOKUP($C112,工时汇总!$B$2:$AH$2673,3,0)&gt;10,10,IF(VLOOKUP($C112,工时汇总!$B$2:$AH$2673,3,0)&gt;=8,5,IF(VLOOKUP($C112,工时汇总!$B$2:$AH$2673,3,0)&lt;8,0))))</f>
        <v>0</v>
      </c>
      <c r="F112" s="24">
        <f ca="1">IF(VLOOKUP($C112,工时汇总!$B$2:$AH$2673,4,0)&gt;15,15,IF(VLOOKUP($C112,工时汇总!$B$2:$AH$2673,4,0)&gt;10,10,IF(VLOOKUP($C112,工时汇总!$B$2:$AH$2673,4,0)&gt;=8,5,IF(VLOOKUP($C112,工时汇总!$B$2:$AH$2673,4,0)&lt;8,0))))</f>
        <v>10</v>
      </c>
      <c r="G112" s="24">
        <f ca="1">IF(VLOOKUP($C112,工时汇总!$B$2:$AH$2673,5,0)&gt;15,15,IF(VLOOKUP($C112,工时汇总!$B$2:$AH$2673,5,0)&gt;10,10,IF(VLOOKUP($C112,工时汇总!$B$2:$AH$2673,5,0)&gt;=8,5,IF(VLOOKUP($C112,工时汇总!$B$2:$AH$2673,5,0)&lt;8,0))))</f>
        <v>10</v>
      </c>
      <c r="H112" s="24">
        <f ca="1">IF(VLOOKUP($C112,工时汇总!$B$2:$AH$2673,6,0)&gt;15,15,IF(VLOOKUP($C112,工时汇总!$B$2:$AH$2673,6,0)&gt;10,10,IF(VLOOKUP($C112,工时汇总!$B$2:$AH$2673,6,0)&gt;=8,5,IF(VLOOKUP($C112,工时汇总!$B$2:$AH$2673,6,0)&lt;8,0))))</f>
        <v>10</v>
      </c>
      <c r="I112" s="24">
        <f ca="1">IF(VLOOKUP($C112,工时汇总!$B$2:$AH$2673,7,0)&gt;15,15,IF(VLOOKUP($C112,工时汇总!$B$2:$AH$2673,7,0)&gt;10,10,IF(VLOOKUP($C112,工时汇总!$B$2:$AH$2673,7,0)&gt;=8,5,IF(VLOOKUP($C112,工时汇总!$B$2:$AH$2673,7,0)&lt;8,0))))</f>
        <v>10</v>
      </c>
      <c r="J112" s="24">
        <f ca="1">IF(VLOOKUP($C112,工时汇总!$B$2:$AH$2673,8,0)&gt;15,15,IF(VLOOKUP($C112,工时汇总!$B$2:$AH$2673,8,0)&gt;10,10,IF(VLOOKUP($C112,工时汇总!$B$2:$AH$2673,8,0)&gt;=8,5,IF(VLOOKUP($C112,工时汇总!$B$2:$AH$2673,8,0)&lt;8,0))))</f>
        <v>10</v>
      </c>
      <c r="K112" s="24">
        <f ca="1">IF(VLOOKUP($C112,工时汇总!$B$2:$AH$2673,9,0)&gt;15,15,IF(VLOOKUP($C112,工时汇总!$B$2:$AH$2673,9,0)&gt;10,10,IF(VLOOKUP($C112,工时汇总!$B$2:$AH$2673,9,0)&gt;=8,5,IF(VLOOKUP($C112,工时汇总!$B$2:$AH$2673,9,0)&lt;8,0))))</f>
        <v>10</v>
      </c>
      <c r="L112" s="24">
        <f ca="1">IF(VLOOKUP($C112,工时汇总!$B$2:$AH$2673,10,0)&gt;15,15,IF(VLOOKUP($C112,工时汇总!$B$2:$AH$2673,10,0)&gt;10,10,IF(VLOOKUP($C112,工时汇总!$B$2:$AH$2673,10,0)&gt;=8,5,IF(VLOOKUP($C112,工时汇总!$B$2:$AH$2673,10,0)&lt;8,0))))</f>
        <v>10</v>
      </c>
      <c r="M112" s="24">
        <f ca="1">IF(VLOOKUP($C112,工时汇总!$B$2:$AH$2673,11,0)&gt;15,15,IF(VLOOKUP($C112,工时汇总!$B$2:$AH$2673,11,0)&gt;10,10,IF(VLOOKUP($C112,工时汇总!$B$2:$AH$2673,11,0)&gt;=8,5,IF(VLOOKUP($C112,工时汇总!$B$2:$AH$2673,11,0)&lt;8,0))))</f>
        <v>10</v>
      </c>
      <c r="N112" s="24">
        <f ca="1">IF(VLOOKUP($C112,工时汇总!$B$2:$AH$2673,12,0)&gt;15,15,IF(VLOOKUP($C112,工时汇总!$B$2:$AH$2673,12,0)&gt;10,10,IF(VLOOKUP($C112,工时汇总!$B$2:$AH$2673,12,0)&gt;=8,5,IF(VLOOKUP($C112,工时汇总!$B$2:$AH$2673,12,0)&lt;8,0))))</f>
        <v>10</v>
      </c>
      <c r="O112" s="24">
        <f ca="1">IF(VLOOKUP($C112,工时汇总!$B$2:$AH$2673,13,0)&gt;15,15,IF(VLOOKUP($C112,工时汇总!$B$2:$AH$2673,13,0)&gt;10,10,IF(VLOOKUP($C112,工时汇总!$B$2:$AH$2673,13,0)&gt;=8,5,IF(VLOOKUP($C112,工时汇总!$B$2:$AH$2673,13,0)&lt;8,0))))</f>
        <v>10</v>
      </c>
      <c r="P112" s="24">
        <f ca="1">IF(VLOOKUP($C112,工时汇总!$B$2:$AH$2673,14,0)&gt;15,15,IF(VLOOKUP($C112,工时汇总!$B$2:$AH$2673,14,0)&gt;10,10,IF(VLOOKUP($C112,工时汇总!$B$2:$AH$2673,14,0)&gt;=8,5,IF(VLOOKUP($C112,工时汇总!$B$2:$AH$2673,14,0)&lt;8,0))))</f>
        <v>10</v>
      </c>
      <c r="Q112" s="24">
        <f ca="1">IF(VLOOKUP($C112,工时汇总!$B$2:$AH$2673,15,0)&gt;15,15,IF(VLOOKUP($C112,工时汇总!$B$2:$AH$2673,15,0)&gt;10,10,IF(VLOOKUP($C112,工时汇总!$B$2:$AH$2673,15,0)&gt;=8,5,IF(VLOOKUP($C112,工时汇总!$B$2:$AH$2673,15,0)&lt;8,0))))</f>
        <v>10</v>
      </c>
      <c r="R112" s="24">
        <f ca="1">IF(VLOOKUP($C112,工时汇总!$B$2:$AH$2673,16,0)&gt;15,15,IF(VLOOKUP($C112,工时汇总!$B$2:$AH$2673,16,0)&gt;10,10,IF(VLOOKUP($C112,工时汇总!$B$2:$AH$2673,16,0)&gt;=8,5,IF(VLOOKUP($C112,工时汇总!$B$2:$AH$2673,16,0)&lt;8,0))))</f>
        <v>10</v>
      </c>
      <c r="S112" s="24">
        <f ca="1">IF(VLOOKUP($C112,工时汇总!$B$2:$AH$2673,17,0)&gt;15,15,IF(VLOOKUP($C112,工时汇总!$B$2:$AH$2673,17,0)&gt;10,10,IF(VLOOKUP($C112,工时汇总!$B$2:$AH$2673,17,0)&gt;=8,5,IF(VLOOKUP($C112,工时汇总!$B$2:$AH$2673,17,0)&lt;8,0))))</f>
        <v>10</v>
      </c>
      <c r="T112" s="24">
        <f ca="1">IF(VLOOKUP($C112,工时汇总!$B$2:$AH$2673,18,0)&gt;15,15,IF(VLOOKUP($C112,工时汇总!$B$2:$AH$2673,18,0)&gt;10,10,IF(VLOOKUP($C112,工时汇总!$B$2:$AH$2673,18,0)&gt;=8,5,IF(VLOOKUP($C112,工时汇总!$B$2:$AH$2673,18,0)&lt;8,0))))</f>
        <v>10</v>
      </c>
      <c r="U112" s="24">
        <f ca="1">IF(VLOOKUP($C112,工时汇总!$B$2:$AH$2673,19,0)&gt;15,15,IF(VLOOKUP($C112,工时汇总!$B$2:$AH$2673,19,0)&gt;10,10,IF(VLOOKUP($C112,工时汇总!$B$2:$AH$2673,19,0)&gt;=8,5,IF(VLOOKUP($C112,工时汇总!$B$2:$AH$2673,19,0)&lt;8,0))))</f>
        <v>10</v>
      </c>
      <c r="V112" s="24">
        <f ca="1">IF(VLOOKUP($C112,工时汇总!$B$2:$AH$2673,20,0)&gt;15,15,IF(VLOOKUP($C112,工时汇总!$B$2:$AH$2673,20,0)&gt;10,10,IF(VLOOKUP($C112,工时汇总!$B$2:$AH$2673,20,0)&gt;=8,5,IF(VLOOKUP($C112,工时汇总!$B$2:$AH$2673,20,0)&lt;8,0))))</f>
        <v>10</v>
      </c>
      <c r="W112" s="24">
        <f ca="1">IF(VLOOKUP($C112,工时汇总!$B$2:$AH$2673,21,0)&gt;15,15,IF(VLOOKUP($C112,工时汇总!$B$2:$AH$2673,21,0)&gt;10,10,IF(VLOOKUP($C112,工时汇总!$B$2:$AH$2673,21,0)&gt;=8,5,IF(VLOOKUP($C112,工时汇总!$B$2:$AH$2673,21,0)&lt;8,0))))</f>
        <v>10</v>
      </c>
      <c r="X112" s="24">
        <f ca="1">IF(VLOOKUP($C112,工时汇总!$B$2:$AH$2673,22,0)&gt;15,15,IF(VLOOKUP($C112,工时汇总!$B$2:$AH$2673,22,0)&gt;10,10,IF(VLOOKUP($C112,工时汇总!$B$2:$AH$2673,22,0)&gt;=8,5,IF(VLOOKUP($C112,工时汇总!$B$2:$AH$2673,22,0)&lt;8,0))))</f>
        <v>10</v>
      </c>
      <c r="Y112" s="24">
        <f ca="1">IF(VLOOKUP($C112,工时汇总!$B$2:$AH$2673,23,0)&gt;15,15,IF(VLOOKUP($C112,工时汇总!$B$2:$AH$2673,23,0)&gt;10,10,IF(VLOOKUP($C112,工时汇总!$B$2:$AH$2673,23,0)&gt;=8,5,IF(VLOOKUP($C112,工时汇总!$B$2:$AH$2673,23,0)&lt;8,0))))</f>
        <v>10</v>
      </c>
      <c r="Z112" s="24">
        <f ca="1">IF(VLOOKUP($C112,工时汇总!$B$2:$AH$2673,24,0)&gt;15,15,IF(VLOOKUP($C112,工时汇总!$B$2:$AH$2673,24,0)&gt;10,10,IF(VLOOKUP($C112,工时汇总!$B$2:$AH$2673,24,0)&gt;=8,5,IF(VLOOKUP($C112,工时汇总!$B$2:$AH$2673,24,0)&lt;8,0))))</f>
        <v>10</v>
      </c>
      <c r="AA112" s="24">
        <f ca="1">IF(VLOOKUP($C112,工时汇总!$B$2:$AH$2673,25,0)&gt;15,15,IF(VLOOKUP($C112,工时汇总!$B$2:$AH$2673,25,0)&gt;10,10,IF(VLOOKUP($C112,工时汇总!$B$2:$AH$2673,25,0)&gt;=8,5,IF(VLOOKUP($C112,工时汇总!$B$2:$AH$2673,25,0)&lt;8,0))))</f>
        <v>10</v>
      </c>
      <c r="AB112" s="24">
        <f ca="1">IF(VLOOKUP($C112,工时汇总!$B$2:$AH$2673,26,0)&gt;15,15,IF(VLOOKUP($C112,工时汇总!$B$2:$AH$2673,26,0)&gt;10,10,IF(VLOOKUP($C112,工时汇总!$B$2:$AH$2673,26,0)&gt;=8,5,IF(VLOOKUP($C112,工时汇总!$B$2:$AH$2673,26,0)&lt;8,0))))</f>
        <v>10</v>
      </c>
      <c r="AC112" s="24">
        <f ca="1">IF(VLOOKUP($C112,工时汇总!$B$2:$AH$2673,27,0)&gt;15,15,IF(VLOOKUP($C112,工时汇总!$B$2:$AH$2673,27,0)&gt;10,10,IF(VLOOKUP($C112,工时汇总!$B$2:$AH$2673,27,0)&gt;=8,5,IF(VLOOKUP($C112,工时汇总!$B$2:$AH$2673,27,0)&lt;8,0))))</f>
        <v>10</v>
      </c>
      <c r="AD112" s="24">
        <f ca="1">IF(VLOOKUP($C112,工时汇总!$B$2:$AH$2673,28,0)&gt;15,15,IF(VLOOKUP($C112,工时汇总!$B$2:$AH$2673,28,0)&gt;10,10,IF(VLOOKUP($C112,工时汇总!$B$2:$AH$2673,28,0)&gt;=8,5,IF(VLOOKUP($C112,工时汇总!$B$2:$AH$2673,28,0)&lt;8,0))))</f>
        <v>10</v>
      </c>
      <c r="AE112" s="24">
        <f ca="1">IF(VLOOKUP($C112,工时汇总!$B$2:$AH$2673,29,0)&gt;15,15,IF(VLOOKUP($C112,工时汇总!$B$2:$AH$2673,29,0)&gt;10,10,IF(VLOOKUP($C112,工时汇总!$B$2:$AH$2673,29,0)&gt;=8,5,IF(VLOOKUP($C112,工时汇总!$B$2:$AH$2673,29,0)&lt;8,0))))</f>
        <v>10</v>
      </c>
      <c r="AF112" s="24">
        <f ca="1">IF(VLOOKUP($C112,工时汇总!$B$2:$AH$2673,30,0)&gt;15,15,IF(VLOOKUP($C112,工时汇总!$B$2:$AH$2673,30,0)&gt;10,10,IF(VLOOKUP($C112,工时汇总!$B$2:$AH$2673,30,0)&gt;=8,5,IF(VLOOKUP($C112,工时汇总!$B$2:$AH$2673,30,0)&lt;8,0))))</f>
        <v>5</v>
      </c>
      <c r="AG112" s="24">
        <f ca="1">IF(VLOOKUP($C112,工时汇总!$B$2:$AH$2673,31,0)&gt;15,15,IF(VLOOKUP($C112,工时汇总!$B$2:$AH$2673,31,0)&gt;10,10,IF(VLOOKUP($C112,工时汇总!$B$2:$AH$2673,31,0)&gt;=8,5,IF(VLOOKUP($C112,工时汇总!$B$2:$AH$2673,31,0)&lt;8,0))))</f>
        <v>5</v>
      </c>
      <c r="AH112" s="24">
        <f ca="1">IF(VLOOKUP($C112,工时汇总!$B$2:$AH$2673,32,0)&gt;15,15,IF(VLOOKUP($C112,工时汇总!$B$2:$AH$2673,32,0)&gt;10,10,IF(VLOOKUP($C112,工时汇总!$B$2:$AH$2673,32,0)&gt;=8,5,IF(VLOOKUP($C112,工时汇总!$B$2:$AH$2673,32,0)&lt;8,0))))</f>
        <v>5</v>
      </c>
      <c r="AI112" s="24">
        <f ca="1">IF(VLOOKUP($C112,工时汇总!$B$2:$AH$2673,33,0)&gt;15,15,IF(VLOOKUP($C112,工时汇总!$B$2:$AH$2673,33,0)&gt;10,10,IF(VLOOKUP($C112,工时汇总!$B$2:$AH$2673,33,0)&gt;=8,5,IF(VLOOKUP($C112,工时汇总!$B$2:$AH$2673,33,0)&lt;8,0))))</f>
        <v>5</v>
      </c>
    </row>
    <row r="113" spans="1:35" ht="19.5" customHeight="1" x14ac:dyDescent="0.25">
      <c r="A113" s="21" t="s">
        <v>407</v>
      </c>
      <c r="B113" s="127" t="s">
        <v>295</v>
      </c>
      <c r="C113" s="53" t="s">
        <v>282</v>
      </c>
      <c r="D113" s="23">
        <f t="shared" ca="1" si="22"/>
        <v>290</v>
      </c>
      <c r="E113" s="24">
        <f ca="1">IF(VLOOKUP($C113,工时汇总!$B$2:$AH$2673,3,0)&gt;15,15,IF(VLOOKUP($C113,工时汇总!$B$2:$AH$2673,3,0)&gt;10,10,IF(VLOOKUP($C113,工时汇总!$B$2:$AH$2673,3,0)&gt;=8,5,IF(VLOOKUP($C113,工时汇总!$B$2:$AH$2673,3,0)&lt;8,0))))</f>
        <v>0</v>
      </c>
      <c r="F113" s="24">
        <f ca="1">IF(VLOOKUP($C113,工时汇总!$B$2:$AH$2673,4,0)&gt;15,15,IF(VLOOKUP($C113,工时汇总!$B$2:$AH$2673,4,0)&gt;10,10,IF(VLOOKUP($C113,工时汇总!$B$2:$AH$2673,4,0)&gt;=8,5,IF(VLOOKUP($C113,工时汇总!$B$2:$AH$2673,4,0)&lt;8,0))))</f>
        <v>10</v>
      </c>
      <c r="G113" s="24">
        <f ca="1">IF(VLOOKUP($C113,工时汇总!$B$2:$AH$2673,5,0)&gt;15,15,IF(VLOOKUP($C113,工时汇总!$B$2:$AH$2673,5,0)&gt;10,10,IF(VLOOKUP($C113,工时汇总!$B$2:$AH$2673,5,0)&gt;=8,5,IF(VLOOKUP($C113,工时汇总!$B$2:$AH$2673,5,0)&lt;8,0))))</f>
        <v>10</v>
      </c>
      <c r="H113" s="24">
        <f ca="1">IF(VLOOKUP($C113,工时汇总!$B$2:$AH$2673,6,0)&gt;15,15,IF(VLOOKUP($C113,工时汇总!$B$2:$AH$2673,6,0)&gt;10,10,IF(VLOOKUP($C113,工时汇总!$B$2:$AH$2673,6,0)&gt;=8,5,IF(VLOOKUP($C113,工时汇总!$B$2:$AH$2673,6,0)&lt;8,0))))</f>
        <v>10</v>
      </c>
      <c r="I113" s="24">
        <f ca="1">IF(VLOOKUP($C113,工时汇总!$B$2:$AH$2673,7,0)&gt;15,15,IF(VLOOKUP($C113,工时汇总!$B$2:$AH$2673,7,0)&gt;10,10,IF(VLOOKUP($C113,工时汇总!$B$2:$AH$2673,7,0)&gt;=8,5,IF(VLOOKUP($C113,工时汇总!$B$2:$AH$2673,7,0)&lt;8,0))))</f>
        <v>10</v>
      </c>
      <c r="J113" s="24">
        <f ca="1">IF(VLOOKUP($C113,工时汇总!$B$2:$AH$2673,8,0)&gt;15,15,IF(VLOOKUP($C113,工时汇总!$B$2:$AH$2673,8,0)&gt;10,10,IF(VLOOKUP($C113,工时汇总!$B$2:$AH$2673,8,0)&gt;=8,5,IF(VLOOKUP($C113,工时汇总!$B$2:$AH$2673,8,0)&lt;8,0))))</f>
        <v>10</v>
      </c>
      <c r="K113" s="24">
        <f ca="1">IF(VLOOKUP($C113,工时汇总!$B$2:$AH$2673,9,0)&gt;15,15,IF(VLOOKUP($C113,工时汇总!$B$2:$AH$2673,9,0)&gt;10,10,IF(VLOOKUP($C113,工时汇总!$B$2:$AH$2673,9,0)&gt;=8,5,IF(VLOOKUP($C113,工时汇总!$B$2:$AH$2673,9,0)&lt;8,0))))</f>
        <v>10</v>
      </c>
      <c r="L113" s="24">
        <f ca="1">IF(VLOOKUP($C113,工时汇总!$B$2:$AH$2673,10,0)&gt;15,15,IF(VLOOKUP($C113,工时汇总!$B$2:$AH$2673,10,0)&gt;10,10,IF(VLOOKUP($C113,工时汇总!$B$2:$AH$2673,10,0)&gt;=8,5,IF(VLOOKUP($C113,工时汇总!$B$2:$AH$2673,10,0)&lt;8,0))))</f>
        <v>10</v>
      </c>
      <c r="M113" s="24">
        <f ca="1">IF(VLOOKUP($C113,工时汇总!$B$2:$AH$2673,11,0)&gt;15,15,IF(VLOOKUP($C113,工时汇总!$B$2:$AH$2673,11,0)&gt;10,10,IF(VLOOKUP($C113,工时汇总!$B$2:$AH$2673,11,0)&gt;=8,5,IF(VLOOKUP($C113,工时汇总!$B$2:$AH$2673,11,0)&lt;8,0))))</f>
        <v>10</v>
      </c>
      <c r="N113" s="24">
        <f ca="1">IF(VLOOKUP($C113,工时汇总!$B$2:$AH$2673,12,0)&gt;15,15,IF(VLOOKUP($C113,工时汇总!$B$2:$AH$2673,12,0)&gt;10,10,IF(VLOOKUP($C113,工时汇总!$B$2:$AH$2673,12,0)&gt;=8,5,IF(VLOOKUP($C113,工时汇总!$B$2:$AH$2673,12,0)&lt;8,0))))</f>
        <v>10</v>
      </c>
      <c r="O113" s="24">
        <f ca="1">IF(VLOOKUP($C113,工时汇总!$B$2:$AH$2673,13,0)&gt;15,15,IF(VLOOKUP($C113,工时汇总!$B$2:$AH$2673,13,0)&gt;10,10,IF(VLOOKUP($C113,工时汇总!$B$2:$AH$2673,13,0)&gt;=8,5,IF(VLOOKUP($C113,工时汇总!$B$2:$AH$2673,13,0)&lt;8,0))))</f>
        <v>10</v>
      </c>
      <c r="P113" s="24">
        <f ca="1">IF(VLOOKUP($C113,工时汇总!$B$2:$AH$2673,14,0)&gt;15,15,IF(VLOOKUP($C113,工时汇总!$B$2:$AH$2673,14,0)&gt;10,10,IF(VLOOKUP($C113,工时汇总!$B$2:$AH$2673,14,0)&gt;=8,5,IF(VLOOKUP($C113,工时汇总!$B$2:$AH$2673,14,0)&lt;8,0))))</f>
        <v>10</v>
      </c>
      <c r="Q113" s="24">
        <f ca="1">IF(VLOOKUP($C113,工时汇总!$B$2:$AH$2673,15,0)&gt;15,15,IF(VLOOKUP($C113,工时汇总!$B$2:$AH$2673,15,0)&gt;10,10,IF(VLOOKUP($C113,工时汇总!$B$2:$AH$2673,15,0)&gt;=8,5,IF(VLOOKUP($C113,工时汇总!$B$2:$AH$2673,15,0)&lt;8,0))))</f>
        <v>10</v>
      </c>
      <c r="R113" s="24">
        <f ca="1">IF(VLOOKUP($C113,工时汇总!$B$2:$AH$2673,16,0)&gt;15,15,IF(VLOOKUP($C113,工时汇总!$B$2:$AH$2673,16,0)&gt;10,10,IF(VLOOKUP($C113,工时汇总!$B$2:$AH$2673,16,0)&gt;=8,5,IF(VLOOKUP($C113,工时汇总!$B$2:$AH$2673,16,0)&lt;8,0))))</f>
        <v>10</v>
      </c>
      <c r="S113" s="24">
        <f ca="1">IF(VLOOKUP($C113,工时汇总!$B$2:$AH$2673,17,0)&gt;15,15,IF(VLOOKUP($C113,工时汇总!$B$2:$AH$2673,17,0)&gt;10,10,IF(VLOOKUP($C113,工时汇总!$B$2:$AH$2673,17,0)&gt;=8,5,IF(VLOOKUP($C113,工时汇总!$B$2:$AH$2673,17,0)&lt;8,0))))</f>
        <v>10</v>
      </c>
      <c r="T113" s="24">
        <f ca="1">IF(VLOOKUP($C113,工时汇总!$B$2:$AH$2673,18,0)&gt;15,15,IF(VLOOKUP($C113,工时汇总!$B$2:$AH$2673,18,0)&gt;10,10,IF(VLOOKUP($C113,工时汇总!$B$2:$AH$2673,18,0)&gt;=8,5,IF(VLOOKUP($C113,工时汇总!$B$2:$AH$2673,18,0)&lt;8,0))))</f>
        <v>10</v>
      </c>
      <c r="U113" s="24">
        <f ca="1">IF(VLOOKUP($C113,工时汇总!$B$2:$AH$2673,19,0)&gt;15,15,IF(VLOOKUP($C113,工时汇总!$B$2:$AH$2673,19,0)&gt;10,10,IF(VLOOKUP($C113,工时汇总!$B$2:$AH$2673,19,0)&gt;=8,5,IF(VLOOKUP($C113,工时汇总!$B$2:$AH$2673,19,0)&lt;8,0))))</f>
        <v>10</v>
      </c>
      <c r="V113" s="24">
        <f ca="1">IF(VLOOKUP($C113,工时汇总!$B$2:$AH$2673,20,0)&gt;15,15,IF(VLOOKUP($C113,工时汇总!$B$2:$AH$2673,20,0)&gt;10,10,IF(VLOOKUP($C113,工时汇总!$B$2:$AH$2673,20,0)&gt;=8,5,IF(VLOOKUP($C113,工时汇总!$B$2:$AH$2673,20,0)&lt;8,0))))</f>
        <v>10</v>
      </c>
      <c r="W113" s="24">
        <f ca="1">IF(VLOOKUP($C113,工时汇总!$B$2:$AH$2673,21,0)&gt;15,15,IF(VLOOKUP($C113,工时汇总!$B$2:$AH$2673,21,0)&gt;10,10,IF(VLOOKUP($C113,工时汇总!$B$2:$AH$2673,21,0)&gt;=8,5,IF(VLOOKUP($C113,工时汇总!$B$2:$AH$2673,21,0)&lt;8,0))))</f>
        <v>10</v>
      </c>
      <c r="X113" s="24">
        <f ca="1">IF(VLOOKUP($C113,工时汇总!$B$2:$AH$2673,22,0)&gt;15,15,IF(VLOOKUP($C113,工时汇总!$B$2:$AH$2673,22,0)&gt;10,10,IF(VLOOKUP($C113,工时汇总!$B$2:$AH$2673,22,0)&gt;=8,5,IF(VLOOKUP($C113,工时汇总!$B$2:$AH$2673,22,0)&lt;8,0))))</f>
        <v>10</v>
      </c>
      <c r="Y113" s="24">
        <f ca="1">IF(VLOOKUP($C113,工时汇总!$B$2:$AH$2673,23,0)&gt;15,15,IF(VLOOKUP($C113,工时汇总!$B$2:$AH$2673,23,0)&gt;10,10,IF(VLOOKUP($C113,工时汇总!$B$2:$AH$2673,23,0)&gt;=8,5,IF(VLOOKUP($C113,工时汇总!$B$2:$AH$2673,23,0)&lt;8,0))))</f>
        <v>15</v>
      </c>
      <c r="Z113" s="24">
        <f ca="1">IF(VLOOKUP($C113,工时汇总!$B$2:$AH$2673,24,0)&gt;15,15,IF(VLOOKUP($C113,工时汇总!$B$2:$AH$2673,24,0)&gt;10,10,IF(VLOOKUP($C113,工时汇总!$B$2:$AH$2673,24,0)&gt;=8,5,IF(VLOOKUP($C113,工时汇总!$B$2:$AH$2673,24,0)&lt;8,0))))</f>
        <v>10</v>
      </c>
      <c r="AA113" s="24">
        <f ca="1">IF(VLOOKUP($C113,工时汇总!$B$2:$AH$2673,25,0)&gt;15,15,IF(VLOOKUP($C113,工时汇总!$B$2:$AH$2673,25,0)&gt;10,10,IF(VLOOKUP($C113,工时汇总!$B$2:$AH$2673,25,0)&gt;=8,5,IF(VLOOKUP($C113,工时汇总!$B$2:$AH$2673,25,0)&lt;8,0))))</f>
        <v>10</v>
      </c>
      <c r="AB113" s="24">
        <f ca="1">IF(VLOOKUP($C113,工时汇总!$B$2:$AH$2673,26,0)&gt;15,15,IF(VLOOKUP($C113,工时汇总!$B$2:$AH$2673,26,0)&gt;10,10,IF(VLOOKUP($C113,工时汇总!$B$2:$AH$2673,26,0)&gt;=8,5,IF(VLOOKUP($C113,工时汇总!$B$2:$AH$2673,26,0)&lt;8,0))))</f>
        <v>10</v>
      </c>
      <c r="AC113" s="24">
        <f ca="1">IF(VLOOKUP($C113,工时汇总!$B$2:$AH$2673,27,0)&gt;15,15,IF(VLOOKUP($C113,工时汇总!$B$2:$AH$2673,27,0)&gt;10,10,IF(VLOOKUP($C113,工时汇总!$B$2:$AH$2673,27,0)&gt;=8,5,IF(VLOOKUP($C113,工时汇总!$B$2:$AH$2673,27,0)&lt;8,0))))</f>
        <v>10</v>
      </c>
      <c r="AD113" s="24">
        <f ca="1">IF(VLOOKUP($C113,工时汇总!$B$2:$AH$2673,28,0)&gt;15,15,IF(VLOOKUP($C113,工时汇总!$B$2:$AH$2673,28,0)&gt;10,10,IF(VLOOKUP($C113,工时汇总!$B$2:$AH$2673,28,0)&gt;=8,5,IF(VLOOKUP($C113,工时汇总!$B$2:$AH$2673,28,0)&lt;8,0))))</f>
        <v>10</v>
      </c>
      <c r="AE113" s="24">
        <f ca="1">IF(VLOOKUP($C113,工时汇总!$B$2:$AH$2673,29,0)&gt;15,15,IF(VLOOKUP($C113,工时汇总!$B$2:$AH$2673,29,0)&gt;10,10,IF(VLOOKUP($C113,工时汇总!$B$2:$AH$2673,29,0)&gt;=8,5,IF(VLOOKUP($C113,工时汇总!$B$2:$AH$2673,29,0)&lt;8,0))))</f>
        <v>5</v>
      </c>
      <c r="AF113" s="24">
        <f ca="1">IF(VLOOKUP($C113,工时汇总!$B$2:$AH$2673,30,0)&gt;15,15,IF(VLOOKUP($C113,工时汇总!$B$2:$AH$2673,30,0)&gt;10,10,IF(VLOOKUP($C113,工时汇总!$B$2:$AH$2673,30,0)&gt;=8,5,IF(VLOOKUP($C113,工时汇总!$B$2:$AH$2673,30,0)&lt;8,0))))</f>
        <v>5</v>
      </c>
      <c r="AG113" s="24">
        <f ca="1">IF(VLOOKUP($C113,工时汇总!$B$2:$AH$2673,31,0)&gt;15,15,IF(VLOOKUP($C113,工时汇总!$B$2:$AH$2673,31,0)&gt;10,10,IF(VLOOKUP($C113,工时汇总!$B$2:$AH$2673,31,0)&gt;=8,5,IF(VLOOKUP($C113,工时汇总!$B$2:$AH$2673,31,0)&lt;8,0))))</f>
        <v>10</v>
      </c>
      <c r="AH113" s="24">
        <f ca="1">IF(VLOOKUP($C113,工时汇总!$B$2:$AH$2673,32,0)&gt;15,15,IF(VLOOKUP($C113,工时汇总!$B$2:$AH$2673,32,0)&gt;10,10,IF(VLOOKUP($C113,工时汇总!$B$2:$AH$2673,32,0)&gt;=8,5,IF(VLOOKUP($C113,工时汇总!$B$2:$AH$2673,32,0)&lt;8,0))))</f>
        <v>10</v>
      </c>
      <c r="AI113" s="24">
        <f ca="1">IF(VLOOKUP($C113,工时汇总!$B$2:$AH$2673,33,0)&gt;15,15,IF(VLOOKUP($C113,工时汇总!$B$2:$AH$2673,33,0)&gt;10,10,IF(VLOOKUP($C113,工时汇总!$B$2:$AH$2673,33,0)&gt;=8,5,IF(VLOOKUP($C113,工时汇总!$B$2:$AH$2673,33,0)&lt;8,0))))</f>
        <v>5</v>
      </c>
    </row>
    <row r="114" spans="1:35" ht="19.5" customHeight="1" x14ac:dyDescent="0.25">
      <c r="A114" s="21" t="s">
        <v>407</v>
      </c>
      <c r="B114" s="127" t="s">
        <v>331</v>
      </c>
      <c r="C114" s="53" t="s">
        <v>324</v>
      </c>
      <c r="D114" s="23">
        <f t="shared" ca="1" si="22"/>
        <v>255</v>
      </c>
      <c r="E114" s="24">
        <f ca="1">IF(VLOOKUP($C114,工时汇总!$B$2:$AH$2673,3,0)&gt;15,15,IF(VLOOKUP($C114,工时汇总!$B$2:$AH$2673,3,0)&gt;10,10,IF(VLOOKUP($C114,工时汇总!$B$2:$AH$2673,3,0)&gt;=8,5,IF(VLOOKUP($C114,工时汇总!$B$2:$AH$2673,3,0)&lt;8,0))))</f>
        <v>0</v>
      </c>
      <c r="F114" s="24">
        <f ca="1">IF(VLOOKUP($C114,工时汇总!$B$2:$AH$2673,4,0)&gt;15,15,IF(VLOOKUP($C114,工时汇总!$B$2:$AH$2673,4,0)&gt;10,10,IF(VLOOKUP($C114,工时汇总!$B$2:$AH$2673,4,0)&gt;=8,5,IF(VLOOKUP($C114,工时汇总!$B$2:$AH$2673,4,0)&lt;8,0))))</f>
        <v>10</v>
      </c>
      <c r="G114" s="24">
        <f ca="1">IF(VLOOKUP($C114,工时汇总!$B$2:$AH$2673,5,0)&gt;15,15,IF(VLOOKUP($C114,工时汇总!$B$2:$AH$2673,5,0)&gt;10,10,IF(VLOOKUP($C114,工时汇总!$B$2:$AH$2673,5,0)&gt;=8,5,IF(VLOOKUP($C114,工时汇总!$B$2:$AH$2673,5,0)&lt;8,0))))</f>
        <v>10</v>
      </c>
      <c r="H114" s="24">
        <f ca="1">IF(VLOOKUP($C114,工时汇总!$B$2:$AH$2673,6,0)&gt;15,15,IF(VLOOKUP($C114,工时汇总!$B$2:$AH$2673,6,0)&gt;10,10,IF(VLOOKUP($C114,工时汇总!$B$2:$AH$2673,6,0)&gt;=8,5,IF(VLOOKUP($C114,工时汇总!$B$2:$AH$2673,6,0)&lt;8,0))))</f>
        <v>5</v>
      </c>
      <c r="I114" s="24">
        <f ca="1">IF(VLOOKUP($C114,工时汇总!$B$2:$AH$2673,7,0)&gt;15,15,IF(VLOOKUP($C114,工时汇总!$B$2:$AH$2673,7,0)&gt;10,10,IF(VLOOKUP($C114,工时汇总!$B$2:$AH$2673,7,0)&gt;=8,5,IF(VLOOKUP($C114,工时汇总!$B$2:$AH$2673,7,0)&lt;8,0))))</f>
        <v>10</v>
      </c>
      <c r="J114" s="24">
        <f ca="1">IF(VLOOKUP($C114,工时汇总!$B$2:$AH$2673,8,0)&gt;15,15,IF(VLOOKUP($C114,工时汇总!$B$2:$AH$2673,8,0)&gt;10,10,IF(VLOOKUP($C114,工时汇总!$B$2:$AH$2673,8,0)&gt;=8,5,IF(VLOOKUP($C114,工时汇总!$B$2:$AH$2673,8,0)&lt;8,0))))</f>
        <v>10</v>
      </c>
      <c r="K114" s="24">
        <f ca="1">IF(VLOOKUP($C114,工时汇总!$B$2:$AH$2673,9,0)&gt;15,15,IF(VLOOKUP($C114,工时汇总!$B$2:$AH$2673,9,0)&gt;10,10,IF(VLOOKUP($C114,工时汇总!$B$2:$AH$2673,9,0)&gt;=8,5,IF(VLOOKUP($C114,工时汇总!$B$2:$AH$2673,9,0)&lt;8,0))))</f>
        <v>5</v>
      </c>
      <c r="L114" s="24">
        <f ca="1">IF(VLOOKUP($C114,工时汇总!$B$2:$AH$2673,10,0)&gt;15,15,IF(VLOOKUP($C114,工时汇总!$B$2:$AH$2673,10,0)&gt;10,10,IF(VLOOKUP($C114,工时汇总!$B$2:$AH$2673,10,0)&gt;=8,5,IF(VLOOKUP($C114,工时汇总!$B$2:$AH$2673,10,0)&lt;8,0))))</f>
        <v>10</v>
      </c>
      <c r="M114" s="24">
        <f ca="1">IF(VLOOKUP($C114,工时汇总!$B$2:$AH$2673,11,0)&gt;15,15,IF(VLOOKUP($C114,工时汇总!$B$2:$AH$2673,11,0)&gt;10,10,IF(VLOOKUP($C114,工时汇总!$B$2:$AH$2673,11,0)&gt;=8,5,IF(VLOOKUP($C114,工时汇总!$B$2:$AH$2673,11,0)&lt;8,0))))</f>
        <v>10</v>
      </c>
      <c r="N114" s="24">
        <f ca="1">IF(VLOOKUP($C114,工时汇总!$B$2:$AH$2673,12,0)&gt;15,15,IF(VLOOKUP($C114,工时汇总!$B$2:$AH$2673,12,0)&gt;10,10,IF(VLOOKUP($C114,工时汇总!$B$2:$AH$2673,12,0)&gt;=8,5,IF(VLOOKUP($C114,工时汇总!$B$2:$AH$2673,12,0)&lt;8,0))))</f>
        <v>10</v>
      </c>
      <c r="O114" s="24">
        <f ca="1">IF(VLOOKUP($C114,工时汇总!$B$2:$AH$2673,13,0)&gt;15,15,IF(VLOOKUP($C114,工时汇总!$B$2:$AH$2673,13,0)&gt;10,10,IF(VLOOKUP($C114,工时汇总!$B$2:$AH$2673,13,0)&gt;=8,5,IF(VLOOKUP($C114,工时汇总!$B$2:$AH$2673,13,0)&lt;8,0))))</f>
        <v>10</v>
      </c>
      <c r="P114" s="24">
        <f ca="1">IF(VLOOKUP($C114,工时汇总!$B$2:$AH$2673,14,0)&gt;15,15,IF(VLOOKUP($C114,工时汇总!$B$2:$AH$2673,14,0)&gt;10,10,IF(VLOOKUP($C114,工时汇总!$B$2:$AH$2673,14,0)&gt;=8,5,IF(VLOOKUP($C114,工时汇总!$B$2:$AH$2673,14,0)&lt;8,0))))</f>
        <v>10</v>
      </c>
      <c r="Q114" s="24">
        <f ca="1">IF(VLOOKUP($C114,工时汇总!$B$2:$AH$2673,15,0)&gt;15,15,IF(VLOOKUP($C114,工时汇总!$B$2:$AH$2673,15,0)&gt;10,10,IF(VLOOKUP($C114,工时汇总!$B$2:$AH$2673,15,0)&gt;=8,5,IF(VLOOKUP($C114,工时汇总!$B$2:$AH$2673,15,0)&lt;8,0))))</f>
        <v>10</v>
      </c>
      <c r="R114" s="24">
        <f ca="1">IF(VLOOKUP($C114,工时汇总!$B$2:$AH$2673,16,0)&gt;15,15,IF(VLOOKUP($C114,工时汇总!$B$2:$AH$2673,16,0)&gt;10,10,IF(VLOOKUP($C114,工时汇总!$B$2:$AH$2673,16,0)&gt;=8,5,IF(VLOOKUP($C114,工时汇总!$B$2:$AH$2673,16,0)&lt;8,0))))</f>
        <v>10</v>
      </c>
      <c r="S114" s="24">
        <f ca="1">IF(VLOOKUP($C114,工时汇总!$B$2:$AH$2673,17,0)&gt;15,15,IF(VLOOKUP($C114,工时汇总!$B$2:$AH$2673,17,0)&gt;10,10,IF(VLOOKUP($C114,工时汇总!$B$2:$AH$2673,17,0)&gt;=8,5,IF(VLOOKUP($C114,工时汇总!$B$2:$AH$2673,17,0)&lt;8,0))))</f>
        <v>10</v>
      </c>
      <c r="T114" s="24">
        <f ca="1">IF(VLOOKUP($C114,工时汇总!$B$2:$AH$2673,18,0)&gt;15,15,IF(VLOOKUP($C114,工时汇总!$B$2:$AH$2673,18,0)&gt;10,10,IF(VLOOKUP($C114,工时汇总!$B$2:$AH$2673,18,0)&gt;=8,5,IF(VLOOKUP($C114,工时汇总!$B$2:$AH$2673,18,0)&lt;8,0))))</f>
        <v>10</v>
      </c>
      <c r="U114" s="24">
        <f ca="1">IF(VLOOKUP($C114,工时汇总!$B$2:$AH$2673,19,0)&gt;15,15,IF(VLOOKUP($C114,工时汇总!$B$2:$AH$2673,19,0)&gt;10,10,IF(VLOOKUP($C114,工时汇总!$B$2:$AH$2673,19,0)&gt;=8,5,IF(VLOOKUP($C114,工时汇总!$B$2:$AH$2673,19,0)&lt;8,0))))</f>
        <v>10</v>
      </c>
      <c r="V114" s="24">
        <f ca="1">IF(VLOOKUP($C114,工时汇总!$B$2:$AH$2673,20,0)&gt;15,15,IF(VLOOKUP($C114,工时汇总!$B$2:$AH$2673,20,0)&gt;10,10,IF(VLOOKUP($C114,工时汇总!$B$2:$AH$2673,20,0)&gt;=8,5,IF(VLOOKUP($C114,工时汇总!$B$2:$AH$2673,20,0)&lt;8,0))))</f>
        <v>10</v>
      </c>
      <c r="W114" s="24">
        <f ca="1">IF(VLOOKUP($C114,工时汇总!$B$2:$AH$2673,21,0)&gt;15,15,IF(VLOOKUP($C114,工时汇总!$B$2:$AH$2673,21,0)&gt;10,10,IF(VLOOKUP($C114,工时汇总!$B$2:$AH$2673,21,0)&gt;=8,5,IF(VLOOKUP($C114,工时汇总!$B$2:$AH$2673,21,0)&lt;8,0))))</f>
        <v>10</v>
      </c>
      <c r="X114" s="24">
        <f ca="1">IF(VLOOKUP($C114,工时汇总!$B$2:$AH$2673,22,0)&gt;15,15,IF(VLOOKUP($C114,工时汇总!$B$2:$AH$2673,22,0)&gt;10,10,IF(VLOOKUP($C114,工时汇总!$B$2:$AH$2673,22,0)&gt;=8,5,IF(VLOOKUP($C114,工时汇总!$B$2:$AH$2673,22,0)&lt;8,0))))</f>
        <v>10</v>
      </c>
      <c r="Y114" s="24">
        <f ca="1">IF(VLOOKUP($C114,工时汇总!$B$2:$AH$2673,23,0)&gt;15,15,IF(VLOOKUP($C114,工时汇总!$B$2:$AH$2673,23,0)&gt;10,10,IF(VLOOKUP($C114,工时汇总!$B$2:$AH$2673,23,0)&gt;=8,5,IF(VLOOKUP($C114,工时汇总!$B$2:$AH$2673,23,0)&lt;8,0))))</f>
        <v>10</v>
      </c>
      <c r="Z114" s="24">
        <f ca="1">IF(VLOOKUP($C114,工时汇总!$B$2:$AH$2673,24,0)&gt;15,15,IF(VLOOKUP($C114,工时汇总!$B$2:$AH$2673,24,0)&gt;10,10,IF(VLOOKUP($C114,工时汇总!$B$2:$AH$2673,24,0)&gt;=8,5,IF(VLOOKUP($C114,工时汇总!$B$2:$AH$2673,24,0)&lt;8,0))))</f>
        <v>10</v>
      </c>
      <c r="AA114" s="24">
        <f ca="1">IF(VLOOKUP($C114,工时汇总!$B$2:$AH$2673,25,0)&gt;15,15,IF(VLOOKUP($C114,工时汇总!$B$2:$AH$2673,25,0)&gt;10,10,IF(VLOOKUP($C114,工时汇总!$B$2:$AH$2673,25,0)&gt;=8,5,IF(VLOOKUP($C114,工时汇总!$B$2:$AH$2673,25,0)&lt;8,0))))</f>
        <v>10</v>
      </c>
      <c r="AB114" s="24">
        <f ca="1">IF(VLOOKUP($C114,工时汇总!$B$2:$AH$2673,26,0)&gt;15,15,IF(VLOOKUP($C114,工时汇总!$B$2:$AH$2673,26,0)&gt;10,10,IF(VLOOKUP($C114,工时汇总!$B$2:$AH$2673,26,0)&gt;=8,5,IF(VLOOKUP($C114,工时汇总!$B$2:$AH$2673,26,0)&lt;8,0))))</f>
        <v>10</v>
      </c>
      <c r="AC114" s="24">
        <f ca="1">IF(VLOOKUP($C114,工时汇总!$B$2:$AH$2673,27,0)&gt;15,15,IF(VLOOKUP($C114,工时汇总!$B$2:$AH$2673,27,0)&gt;10,10,IF(VLOOKUP($C114,工时汇总!$B$2:$AH$2673,27,0)&gt;=8,5,IF(VLOOKUP($C114,工时汇总!$B$2:$AH$2673,27,0)&lt;8,0))))</f>
        <v>10</v>
      </c>
      <c r="AD114" s="24">
        <f ca="1">IF(VLOOKUP($C114,工时汇总!$B$2:$AH$2673,28,0)&gt;15,15,IF(VLOOKUP($C114,工时汇总!$B$2:$AH$2673,28,0)&gt;10,10,IF(VLOOKUP($C114,工时汇总!$B$2:$AH$2673,28,0)&gt;=8,5,IF(VLOOKUP($C114,工时汇总!$B$2:$AH$2673,28,0)&lt;8,0))))</f>
        <v>5</v>
      </c>
      <c r="AE114" s="24">
        <f ca="1">IF(VLOOKUP($C114,工时汇总!$B$2:$AH$2673,29,0)&gt;15,15,IF(VLOOKUP($C114,工时汇总!$B$2:$AH$2673,29,0)&gt;10,10,IF(VLOOKUP($C114,工时汇总!$B$2:$AH$2673,29,0)&gt;=8,5,IF(VLOOKUP($C114,工时汇总!$B$2:$AH$2673,29,0)&lt;8,0))))</f>
        <v>10</v>
      </c>
      <c r="AF114" s="24">
        <f ca="1">IF(VLOOKUP($C114,工时汇总!$B$2:$AH$2673,30,0)&gt;15,15,IF(VLOOKUP($C114,工时汇总!$B$2:$AH$2673,30,0)&gt;10,10,IF(VLOOKUP($C114,工时汇总!$B$2:$AH$2673,30,0)&gt;=8,5,IF(VLOOKUP($C114,工时汇总!$B$2:$AH$2673,30,0)&lt;8,0))))</f>
        <v>5</v>
      </c>
      <c r="AG114" s="24">
        <f ca="1">IF(VLOOKUP($C114,工时汇总!$B$2:$AH$2673,31,0)&gt;15,15,IF(VLOOKUP($C114,工时汇总!$B$2:$AH$2673,31,0)&gt;10,10,IF(VLOOKUP($C114,工时汇总!$B$2:$AH$2673,31,0)&gt;=8,5,IF(VLOOKUP($C114,工时汇总!$B$2:$AH$2673,31,0)&lt;8,0))))</f>
        <v>5</v>
      </c>
      <c r="AH114" s="24">
        <f ca="1">IF(VLOOKUP($C114,工时汇总!$B$2:$AH$2673,32,0)&gt;15,15,IF(VLOOKUP($C114,工时汇总!$B$2:$AH$2673,32,0)&gt;10,10,IF(VLOOKUP($C114,工时汇总!$B$2:$AH$2673,32,0)&gt;=8,5,IF(VLOOKUP($C114,工时汇总!$B$2:$AH$2673,32,0)&lt;8,0))))</f>
        <v>0</v>
      </c>
      <c r="AI114" s="24">
        <f ca="1">IF(VLOOKUP($C114,工时汇总!$B$2:$AH$2673,33,0)&gt;15,15,IF(VLOOKUP($C114,工时汇总!$B$2:$AH$2673,33,0)&gt;10,10,IF(VLOOKUP($C114,工时汇总!$B$2:$AH$2673,33,0)&gt;=8,5,IF(VLOOKUP($C114,工时汇总!$B$2:$AH$2673,33,0)&lt;8,0))))</f>
        <v>0</v>
      </c>
    </row>
    <row r="115" spans="1:35" ht="19.5" customHeight="1" x14ac:dyDescent="0.25">
      <c r="A115" s="21" t="s">
        <v>407</v>
      </c>
      <c r="B115" s="127" t="s">
        <v>682</v>
      </c>
      <c r="C115" s="53" t="s">
        <v>681</v>
      </c>
      <c r="D115" s="23">
        <f t="shared" ca="1" si="22"/>
        <v>230</v>
      </c>
      <c r="E115" s="24">
        <f ca="1">IF(VLOOKUP($C115,工时汇总!$B$2:$AH$2673,3,0)&gt;15,15,IF(VLOOKUP($C115,工时汇总!$B$2:$AH$2673,3,0)&gt;10,10,IF(VLOOKUP($C115,工时汇总!$B$2:$AH$2673,3,0)&gt;=8,5,IF(VLOOKUP($C115,工时汇总!$B$2:$AH$2673,3,0)&lt;8,0))))</f>
        <v>0</v>
      </c>
      <c r="F115" s="24">
        <f ca="1">IF(VLOOKUP($C115,工时汇总!$B$2:$AH$2673,4,0)&gt;15,15,IF(VLOOKUP($C115,工时汇总!$B$2:$AH$2673,4,0)&gt;10,10,IF(VLOOKUP($C115,工时汇总!$B$2:$AH$2673,4,0)&gt;=8,5,IF(VLOOKUP($C115,工时汇总!$B$2:$AH$2673,4,0)&lt;8,0))))</f>
        <v>10</v>
      </c>
      <c r="G115" s="24">
        <f ca="1">IF(VLOOKUP($C115,工时汇总!$B$2:$AH$2673,5,0)&gt;15,15,IF(VLOOKUP($C115,工时汇总!$B$2:$AH$2673,5,0)&gt;10,10,IF(VLOOKUP($C115,工时汇总!$B$2:$AH$2673,5,0)&gt;=8,5,IF(VLOOKUP($C115,工时汇总!$B$2:$AH$2673,5,0)&lt;8,0))))</f>
        <v>10</v>
      </c>
      <c r="H115" s="24">
        <f ca="1">IF(VLOOKUP($C115,工时汇总!$B$2:$AH$2673,6,0)&gt;15,15,IF(VLOOKUP($C115,工时汇总!$B$2:$AH$2673,6,0)&gt;10,10,IF(VLOOKUP($C115,工时汇总!$B$2:$AH$2673,6,0)&gt;=8,5,IF(VLOOKUP($C115,工时汇总!$B$2:$AH$2673,6,0)&lt;8,0))))</f>
        <v>10</v>
      </c>
      <c r="I115" s="24">
        <f ca="1">IF(VLOOKUP($C115,工时汇总!$B$2:$AH$2673,7,0)&gt;15,15,IF(VLOOKUP($C115,工时汇总!$B$2:$AH$2673,7,0)&gt;10,10,IF(VLOOKUP($C115,工时汇总!$B$2:$AH$2673,7,0)&gt;=8,5,IF(VLOOKUP($C115,工时汇总!$B$2:$AH$2673,7,0)&lt;8,0))))</f>
        <v>10</v>
      </c>
      <c r="J115" s="24">
        <f ca="1">IF(VLOOKUP($C115,工时汇总!$B$2:$AH$2673,8,0)&gt;15,15,IF(VLOOKUP($C115,工时汇总!$B$2:$AH$2673,8,0)&gt;10,10,IF(VLOOKUP($C115,工时汇总!$B$2:$AH$2673,8,0)&gt;=8,5,IF(VLOOKUP($C115,工时汇总!$B$2:$AH$2673,8,0)&lt;8,0))))</f>
        <v>10</v>
      </c>
      <c r="K115" s="24">
        <f ca="1">IF(VLOOKUP($C115,工时汇总!$B$2:$AH$2673,9,0)&gt;15,15,IF(VLOOKUP($C115,工时汇总!$B$2:$AH$2673,9,0)&gt;10,10,IF(VLOOKUP($C115,工时汇总!$B$2:$AH$2673,9,0)&gt;=8,5,IF(VLOOKUP($C115,工时汇总!$B$2:$AH$2673,9,0)&lt;8,0))))</f>
        <v>10</v>
      </c>
      <c r="L115" s="24">
        <f ca="1">IF(VLOOKUP($C115,工时汇总!$B$2:$AH$2673,10,0)&gt;15,15,IF(VLOOKUP($C115,工时汇总!$B$2:$AH$2673,10,0)&gt;10,10,IF(VLOOKUP($C115,工时汇总!$B$2:$AH$2673,10,0)&gt;=8,5,IF(VLOOKUP($C115,工时汇总!$B$2:$AH$2673,10,0)&lt;8,0))))</f>
        <v>10</v>
      </c>
      <c r="M115" s="24">
        <f ca="1">IF(VLOOKUP($C115,工时汇总!$B$2:$AH$2673,11,0)&gt;15,15,IF(VLOOKUP($C115,工时汇总!$B$2:$AH$2673,11,0)&gt;10,10,IF(VLOOKUP($C115,工时汇总!$B$2:$AH$2673,11,0)&gt;=8,5,IF(VLOOKUP($C115,工时汇总!$B$2:$AH$2673,11,0)&lt;8,0))))</f>
        <v>10</v>
      </c>
      <c r="N115" s="24">
        <f ca="1">IF(VLOOKUP($C115,工时汇总!$B$2:$AH$2673,12,0)&gt;15,15,IF(VLOOKUP($C115,工时汇总!$B$2:$AH$2673,12,0)&gt;10,10,IF(VLOOKUP($C115,工时汇总!$B$2:$AH$2673,12,0)&gt;=8,5,IF(VLOOKUP($C115,工时汇总!$B$2:$AH$2673,12,0)&lt;8,0))))</f>
        <v>10</v>
      </c>
      <c r="O115" s="24">
        <f ca="1">IF(VLOOKUP($C115,工时汇总!$B$2:$AH$2673,13,0)&gt;15,15,IF(VLOOKUP($C115,工时汇总!$B$2:$AH$2673,13,0)&gt;10,10,IF(VLOOKUP($C115,工时汇总!$B$2:$AH$2673,13,0)&gt;=8,5,IF(VLOOKUP($C115,工时汇总!$B$2:$AH$2673,13,0)&lt;8,0))))</f>
        <v>10</v>
      </c>
      <c r="P115" s="24">
        <f ca="1">IF(VLOOKUP($C115,工时汇总!$B$2:$AH$2673,14,0)&gt;15,15,IF(VLOOKUP($C115,工时汇总!$B$2:$AH$2673,14,0)&gt;10,10,IF(VLOOKUP($C115,工时汇总!$B$2:$AH$2673,14,0)&gt;=8,5,IF(VLOOKUP($C115,工时汇总!$B$2:$AH$2673,14,0)&lt;8,0))))</f>
        <v>10</v>
      </c>
      <c r="Q115" s="24">
        <f ca="1">IF(VLOOKUP($C115,工时汇总!$B$2:$AH$2673,15,0)&gt;15,15,IF(VLOOKUP($C115,工时汇总!$B$2:$AH$2673,15,0)&gt;10,10,IF(VLOOKUP($C115,工时汇总!$B$2:$AH$2673,15,0)&gt;=8,5,IF(VLOOKUP($C115,工时汇总!$B$2:$AH$2673,15,0)&lt;8,0))))</f>
        <v>10</v>
      </c>
      <c r="R115" s="24">
        <f ca="1">IF(VLOOKUP($C115,工时汇总!$B$2:$AH$2673,16,0)&gt;15,15,IF(VLOOKUP($C115,工时汇总!$B$2:$AH$2673,16,0)&gt;10,10,IF(VLOOKUP($C115,工时汇总!$B$2:$AH$2673,16,0)&gt;=8,5,IF(VLOOKUP($C115,工时汇总!$B$2:$AH$2673,16,0)&lt;8,0))))</f>
        <v>10</v>
      </c>
      <c r="S115" s="24">
        <f ca="1">IF(VLOOKUP($C115,工时汇总!$B$2:$AH$2673,17,0)&gt;15,15,IF(VLOOKUP($C115,工时汇总!$B$2:$AH$2673,17,0)&gt;10,10,IF(VLOOKUP($C115,工时汇总!$B$2:$AH$2673,17,0)&gt;=8,5,IF(VLOOKUP($C115,工时汇总!$B$2:$AH$2673,17,0)&lt;8,0))))</f>
        <v>10</v>
      </c>
      <c r="T115" s="24">
        <f ca="1">IF(VLOOKUP($C115,工时汇总!$B$2:$AH$2673,18,0)&gt;15,15,IF(VLOOKUP($C115,工时汇总!$B$2:$AH$2673,18,0)&gt;10,10,IF(VLOOKUP($C115,工时汇总!$B$2:$AH$2673,18,0)&gt;=8,5,IF(VLOOKUP($C115,工时汇总!$B$2:$AH$2673,18,0)&lt;8,0))))</f>
        <v>10</v>
      </c>
      <c r="U115" s="24">
        <f ca="1">IF(VLOOKUP($C115,工时汇总!$B$2:$AH$2673,19,0)&gt;15,15,IF(VLOOKUP($C115,工时汇总!$B$2:$AH$2673,19,0)&gt;10,10,IF(VLOOKUP($C115,工时汇总!$B$2:$AH$2673,19,0)&gt;=8,5,IF(VLOOKUP($C115,工时汇总!$B$2:$AH$2673,19,0)&lt;8,0))))</f>
        <v>10</v>
      </c>
      <c r="V115" s="24">
        <f ca="1">IF(VLOOKUP($C115,工时汇总!$B$2:$AH$2673,20,0)&gt;15,15,IF(VLOOKUP($C115,工时汇总!$B$2:$AH$2673,20,0)&gt;10,10,IF(VLOOKUP($C115,工时汇总!$B$2:$AH$2673,20,0)&gt;=8,5,IF(VLOOKUP($C115,工时汇总!$B$2:$AH$2673,20,0)&lt;8,0))))</f>
        <v>10</v>
      </c>
      <c r="W115" s="24">
        <f ca="1">IF(VLOOKUP($C115,工时汇总!$B$2:$AH$2673,21,0)&gt;15,15,IF(VLOOKUP($C115,工时汇总!$B$2:$AH$2673,21,0)&gt;10,10,IF(VLOOKUP($C115,工时汇总!$B$2:$AH$2673,21,0)&gt;=8,5,IF(VLOOKUP($C115,工时汇总!$B$2:$AH$2673,21,0)&lt;8,0))))</f>
        <v>10</v>
      </c>
      <c r="X115" s="24">
        <f ca="1">IF(VLOOKUP($C115,工时汇总!$B$2:$AH$2673,22,0)&gt;15,15,IF(VLOOKUP($C115,工时汇总!$B$2:$AH$2673,22,0)&gt;10,10,IF(VLOOKUP($C115,工时汇总!$B$2:$AH$2673,22,0)&gt;=8,5,IF(VLOOKUP($C115,工时汇总!$B$2:$AH$2673,22,0)&lt;8,0))))</f>
        <v>10</v>
      </c>
      <c r="Y115" s="24">
        <f ca="1">IF(VLOOKUP($C115,工时汇总!$B$2:$AH$2673,23,0)&gt;15,15,IF(VLOOKUP($C115,工时汇总!$B$2:$AH$2673,23,0)&gt;10,10,IF(VLOOKUP($C115,工时汇总!$B$2:$AH$2673,23,0)&gt;=8,5,IF(VLOOKUP($C115,工时汇总!$B$2:$AH$2673,23,0)&lt;8,0))))</f>
        <v>10</v>
      </c>
      <c r="Z115" s="24">
        <f ca="1">IF(VLOOKUP($C115,工时汇总!$B$2:$AH$2673,24,0)&gt;15,15,IF(VLOOKUP($C115,工时汇总!$B$2:$AH$2673,24,0)&gt;10,10,IF(VLOOKUP($C115,工时汇总!$B$2:$AH$2673,24,0)&gt;=8,5,IF(VLOOKUP($C115,工时汇总!$B$2:$AH$2673,24,0)&lt;8,0))))</f>
        <v>10</v>
      </c>
      <c r="AA115" s="24">
        <f ca="1">IF(VLOOKUP($C115,工时汇总!$B$2:$AH$2673,25,0)&gt;15,15,IF(VLOOKUP($C115,工时汇总!$B$2:$AH$2673,25,0)&gt;10,10,IF(VLOOKUP($C115,工时汇总!$B$2:$AH$2673,25,0)&gt;=8,5,IF(VLOOKUP($C115,工时汇总!$B$2:$AH$2673,25,0)&lt;8,0))))</f>
        <v>10</v>
      </c>
      <c r="AB115" s="24">
        <f ca="1">IF(VLOOKUP($C115,工时汇总!$B$2:$AH$2673,26,0)&gt;15,15,IF(VLOOKUP($C115,工时汇总!$B$2:$AH$2673,26,0)&gt;10,10,IF(VLOOKUP($C115,工时汇总!$B$2:$AH$2673,26,0)&gt;=8,5,IF(VLOOKUP($C115,工时汇总!$B$2:$AH$2673,26,0)&lt;8,0))))</f>
        <v>10</v>
      </c>
      <c r="AC115" s="24">
        <f ca="1">IF(VLOOKUP($C115,工时汇总!$B$2:$AH$2673,27,0)&gt;15,15,IF(VLOOKUP($C115,工时汇总!$B$2:$AH$2673,27,0)&gt;10,10,IF(VLOOKUP($C115,工时汇总!$B$2:$AH$2673,27,0)&gt;=8,5,IF(VLOOKUP($C115,工时汇总!$B$2:$AH$2673,27,0)&lt;8,0))))</f>
        <v>0</v>
      </c>
      <c r="AD115" s="24">
        <f ca="1">IF(VLOOKUP($C115,工时汇总!$B$2:$AH$2673,28,0)&gt;15,15,IF(VLOOKUP($C115,工时汇总!$B$2:$AH$2673,28,0)&gt;10,10,IF(VLOOKUP($C115,工时汇总!$B$2:$AH$2673,28,0)&gt;=8,5,IF(VLOOKUP($C115,工时汇总!$B$2:$AH$2673,28,0)&lt;8,0))))</f>
        <v>0</v>
      </c>
      <c r="AE115" s="24">
        <f ca="1">IF(VLOOKUP($C115,工时汇总!$B$2:$AH$2673,29,0)&gt;15,15,IF(VLOOKUP($C115,工时汇总!$B$2:$AH$2673,29,0)&gt;10,10,IF(VLOOKUP($C115,工时汇总!$B$2:$AH$2673,29,0)&gt;=8,5,IF(VLOOKUP($C115,工时汇总!$B$2:$AH$2673,29,0)&lt;8,0))))</f>
        <v>0</v>
      </c>
      <c r="AF115" s="24">
        <f ca="1">IF(VLOOKUP($C115,工时汇总!$B$2:$AH$2673,30,0)&gt;15,15,IF(VLOOKUP($C115,工时汇总!$B$2:$AH$2673,30,0)&gt;10,10,IF(VLOOKUP($C115,工时汇总!$B$2:$AH$2673,30,0)&gt;=8,5,IF(VLOOKUP($C115,工时汇总!$B$2:$AH$2673,30,0)&lt;8,0))))</f>
        <v>0</v>
      </c>
      <c r="AG115" s="24">
        <f ca="1">IF(VLOOKUP($C115,工时汇总!$B$2:$AH$2673,31,0)&gt;15,15,IF(VLOOKUP($C115,工时汇总!$B$2:$AH$2673,31,0)&gt;10,10,IF(VLOOKUP($C115,工时汇总!$B$2:$AH$2673,31,0)&gt;=8,5,IF(VLOOKUP($C115,工时汇总!$B$2:$AH$2673,31,0)&lt;8,0))))</f>
        <v>0</v>
      </c>
      <c r="AH115" s="24">
        <f ca="1">IF(VLOOKUP($C115,工时汇总!$B$2:$AH$2673,32,0)&gt;15,15,IF(VLOOKUP($C115,工时汇总!$B$2:$AH$2673,32,0)&gt;10,10,IF(VLOOKUP($C115,工时汇总!$B$2:$AH$2673,32,0)&gt;=8,5,IF(VLOOKUP($C115,工时汇总!$B$2:$AH$2673,32,0)&lt;8,0))))</f>
        <v>0</v>
      </c>
      <c r="AI115" s="24">
        <f ca="1">IF(VLOOKUP($C115,工时汇总!$B$2:$AH$2673,33,0)&gt;15,15,IF(VLOOKUP($C115,工时汇总!$B$2:$AH$2673,33,0)&gt;10,10,IF(VLOOKUP($C115,工时汇总!$B$2:$AH$2673,33,0)&gt;=8,5,IF(VLOOKUP($C115,工时汇总!$B$2:$AH$2673,33,0)&lt;8,0))))</f>
        <v>0</v>
      </c>
    </row>
    <row r="116" spans="1:35" ht="19.5" customHeight="1" x14ac:dyDescent="0.25">
      <c r="A116" s="21" t="s">
        <v>407</v>
      </c>
      <c r="B116" s="127" t="s">
        <v>683</v>
      </c>
      <c r="C116" s="53" t="s">
        <v>629</v>
      </c>
      <c r="D116" s="23">
        <f t="shared" ca="1" si="22"/>
        <v>230</v>
      </c>
      <c r="E116" s="24">
        <f ca="1">IF(VLOOKUP($C116,工时汇总!$B$2:$AH$2673,3,0)&gt;15,15,IF(VLOOKUP($C116,工时汇总!$B$2:$AH$2673,3,0)&gt;10,10,IF(VLOOKUP($C116,工时汇总!$B$2:$AH$2673,3,0)&gt;=8,5,IF(VLOOKUP($C116,工时汇总!$B$2:$AH$2673,3,0)&lt;8,0))))</f>
        <v>0</v>
      </c>
      <c r="F116" s="24">
        <f ca="1">IF(VLOOKUP($C116,工时汇总!$B$2:$AH$2673,4,0)&gt;15,15,IF(VLOOKUP($C116,工时汇总!$B$2:$AH$2673,4,0)&gt;10,10,IF(VLOOKUP($C116,工时汇总!$B$2:$AH$2673,4,0)&gt;=8,5,IF(VLOOKUP($C116,工时汇总!$B$2:$AH$2673,4,0)&lt;8,0))))</f>
        <v>10</v>
      </c>
      <c r="G116" s="24">
        <f ca="1">IF(VLOOKUP($C116,工时汇总!$B$2:$AH$2673,5,0)&gt;15,15,IF(VLOOKUP($C116,工时汇总!$B$2:$AH$2673,5,0)&gt;10,10,IF(VLOOKUP($C116,工时汇总!$B$2:$AH$2673,5,0)&gt;=8,5,IF(VLOOKUP($C116,工时汇总!$B$2:$AH$2673,5,0)&lt;8,0))))</f>
        <v>10</v>
      </c>
      <c r="H116" s="24">
        <f ca="1">IF(VLOOKUP($C116,工时汇总!$B$2:$AH$2673,6,0)&gt;15,15,IF(VLOOKUP($C116,工时汇总!$B$2:$AH$2673,6,0)&gt;10,10,IF(VLOOKUP($C116,工时汇总!$B$2:$AH$2673,6,0)&gt;=8,5,IF(VLOOKUP($C116,工时汇总!$B$2:$AH$2673,6,0)&lt;8,0))))</f>
        <v>10</v>
      </c>
      <c r="I116" s="24">
        <f ca="1">IF(VLOOKUP($C116,工时汇总!$B$2:$AH$2673,7,0)&gt;15,15,IF(VLOOKUP($C116,工时汇总!$B$2:$AH$2673,7,0)&gt;10,10,IF(VLOOKUP($C116,工时汇总!$B$2:$AH$2673,7,0)&gt;=8,5,IF(VLOOKUP($C116,工时汇总!$B$2:$AH$2673,7,0)&lt;8,0))))</f>
        <v>10</v>
      </c>
      <c r="J116" s="24">
        <f ca="1">IF(VLOOKUP($C116,工时汇总!$B$2:$AH$2673,8,0)&gt;15,15,IF(VLOOKUP($C116,工时汇总!$B$2:$AH$2673,8,0)&gt;10,10,IF(VLOOKUP($C116,工时汇总!$B$2:$AH$2673,8,0)&gt;=8,5,IF(VLOOKUP($C116,工时汇总!$B$2:$AH$2673,8,0)&lt;8,0))))</f>
        <v>10</v>
      </c>
      <c r="K116" s="24">
        <f ca="1">IF(VLOOKUP($C116,工时汇总!$B$2:$AH$2673,9,0)&gt;15,15,IF(VLOOKUP($C116,工时汇总!$B$2:$AH$2673,9,0)&gt;10,10,IF(VLOOKUP($C116,工时汇总!$B$2:$AH$2673,9,0)&gt;=8,5,IF(VLOOKUP($C116,工时汇总!$B$2:$AH$2673,9,0)&lt;8,0))))</f>
        <v>10</v>
      </c>
      <c r="L116" s="24">
        <f ca="1">IF(VLOOKUP($C116,工时汇总!$B$2:$AH$2673,10,0)&gt;15,15,IF(VLOOKUP($C116,工时汇总!$B$2:$AH$2673,10,0)&gt;10,10,IF(VLOOKUP($C116,工时汇总!$B$2:$AH$2673,10,0)&gt;=8,5,IF(VLOOKUP($C116,工时汇总!$B$2:$AH$2673,10,0)&lt;8,0))))</f>
        <v>10</v>
      </c>
      <c r="M116" s="24">
        <f ca="1">IF(VLOOKUP($C116,工时汇总!$B$2:$AH$2673,11,0)&gt;15,15,IF(VLOOKUP($C116,工时汇总!$B$2:$AH$2673,11,0)&gt;10,10,IF(VLOOKUP($C116,工时汇总!$B$2:$AH$2673,11,0)&gt;=8,5,IF(VLOOKUP($C116,工时汇总!$B$2:$AH$2673,11,0)&lt;8,0))))</f>
        <v>10</v>
      </c>
      <c r="N116" s="24">
        <f ca="1">IF(VLOOKUP($C116,工时汇总!$B$2:$AH$2673,12,0)&gt;15,15,IF(VLOOKUP($C116,工时汇总!$B$2:$AH$2673,12,0)&gt;10,10,IF(VLOOKUP($C116,工时汇总!$B$2:$AH$2673,12,0)&gt;=8,5,IF(VLOOKUP($C116,工时汇总!$B$2:$AH$2673,12,0)&lt;8,0))))</f>
        <v>10</v>
      </c>
      <c r="O116" s="24">
        <f ca="1">IF(VLOOKUP($C116,工时汇总!$B$2:$AH$2673,13,0)&gt;15,15,IF(VLOOKUP($C116,工时汇总!$B$2:$AH$2673,13,0)&gt;10,10,IF(VLOOKUP($C116,工时汇总!$B$2:$AH$2673,13,0)&gt;=8,5,IF(VLOOKUP($C116,工时汇总!$B$2:$AH$2673,13,0)&lt;8,0))))</f>
        <v>10</v>
      </c>
      <c r="P116" s="24">
        <f ca="1">IF(VLOOKUP($C116,工时汇总!$B$2:$AH$2673,14,0)&gt;15,15,IF(VLOOKUP($C116,工时汇总!$B$2:$AH$2673,14,0)&gt;10,10,IF(VLOOKUP($C116,工时汇总!$B$2:$AH$2673,14,0)&gt;=8,5,IF(VLOOKUP($C116,工时汇总!$B$2:$AH$2673,14,0)&lt;8,0))))</f>
        <v>10</v>
      </c>
      <c r="Q116" s="24">
        <f ca="1">IF(VLOOKUP($C116,工时汇总!$B$2:$AH$2673,15,0)&gt;15,15,IF(VLOOKUP($C116,工时汇总!$B$2:$AH$2673,15,0)&gt;10,10,IF(VLOOKUP($C116,工时汇总!$B$2:$AH$2673,15,0)&gt;=8,5,IF(VLOOKUP($C116,工时汇总!$B$2:$AH$2673,15,0)&lt;8,0))))</f>
        <v>10</v>
      </c>
      <c r="R116" s="24">
        <f ca="1">IF(VLOOKUP($C116,工时汇总!$B$2:$AH$2673,16,0)&gt;15,15,IF(VLOOKUP($C116,工时汇总!$B$2:$AH$2673,16,0)&gt;10,10,IF(VLOOKUP($C116,工时汇总!$B$2:$AH$2673,16,0)&gt;=8,5,IF(VLOOKUP($C116,工时汇总!$B$2:$AH$2673,16,0)&lt;8,0))))</f>
        <v>10</v>
      </c>
      <c r="S116" s="24">
        <f ca="1">IF(VLOOKUP($C116,工时汇总!$B$2:$AH$2673,17,0)&gt;15,15,IF(VLOOKUP($C116,工时汇总!$B$2:$AH$2673,17,0)&gt;10,10,IF(VLOOKUP($C116,工时汇总!$B$2:$AH$2673,17,0)&gt;=8,5,IF(VLOOKUP($C116,工时汇总!$B$2:$AH$2673,17,0)&lt;8,0))))</f>
        <v>10</v>
      </c>
      <c r="T116" s="24">
        <f ca="1">IF(VLOOKUP($C116,工时汇总!$B$2:$AH$2673,18,0)&gt;15,15,IF(VLOOKUP($C116,工时汇总!$B$2:$AH$2673,18,0)&gt;10,10,IF(VLOOKUP($C116,工时汇总!$B$2:$AH$2673,18,0)&gt;=8,5,IF(VLOOKUP($C116,工时汇总!$B$2:$AH$2673,18,0)&lt;8,0))))</f>
        <v>10</v>
      </c>
      <c r="U116" s="24">
        <f ca="1">IF(VLOOKUP($C116,工时汇总!$B$2:$AH$2673,19,0)&gt;15,15,IF(VLOOKUP($C116,工时汇总!$B$2:$AH$2673,19,0)&gt;10,10,IF(VLOOKUP($C116,工时汇总!$B$2:$AH$2673,19,0)&gt;=8,5,IF(VLOOKUP($C116,工时汇总!$B$2:$AH$2673,19,0)&lt;8,0))))</f>
        <v>10</v>
      </c>
      <c r="V116" s="24">
        <f ca="1">IF(VLOOKUP($C116,工时汇总!$B$2:$AH$2673,20,0)&gt;15,15,IF(VLOOKUP($C116,工时汇总!$B$2:$AH$2673,20,0)&gt;10,10,IF(VLOOKUP($C116,工时汇总!$B$2:$AH$2673,20,0)&gt;=8,5,IF(VLOOKUP($C116,工时汇总!$B$2:$AH$2673,20,0)&lt;8,0))))</f>
        <v>10</v>
      </c>
      <c r="W116" s="24">
        <f ca="1">IF(VLOOKUP($C116,工时汇总!$B$2:$AH$2673,21,0)&gt;15,15,IF(VLOOKUP($C116,工时汇总!$B$2:$AH$2673,21,0)&gt;10,10,IF(VLOOKUP($C116,工时汇总!$B$2:$AH$2673,21,0)&gt;=8,5,IF(VLOOKUP($C116,工时汇总!$B$2:$AH$2673,21,0)&lt;8,0))))</f>
        <v>10</v>
      </c>
      <c r="X116" s="24">
        <f ca="1">IF(VLOOKUP($C116,工时汇总!$B$2:$AH$2673,22,0)&gt;15,15,IF(VLOOKUP($C116,工时汇总!$B$2:$AH$2673,22,0)&gt;10,10,IF(VLOOKUP($C116,工时汇总!$B$2:$AH$2673,22,0)&gt;=8,5,IF(VLOOKUP($C116,工时汇总!$B$2:$AH$2673,22,0)&lt;8,0))))</f>
        <v>10</v>
      </c>
      <c r="Y116" s="24">
        <f ca="1">IF(VLOOKUP($C116,工时汇总!$B$2:$AH$2673,23,0)&gt;15,15,IF(VLOOKUP($C116,工时汇总!$B$2:$AH$2673,23,0)&gt;10,10,IF(VLOOKUP($C116,工时汇总!$B$2:$AH$2673,23,0)&gt;=8,5,IF(VLOOKUP($C116,工时汇总!$B$2:$AH$2673,23,0)&lt;8,0))))</f>
        <v>10</v>
      </c>
      <c r="Z116" s="24">
        <f ca="1">IF(VLOOKUP($C116,工时汇总!$B$2:$AH$2673,24,0)&gt;15,15,IF(VLOOKUP($C116,工时汇总!$B$2:$AH$2673,24,0)&gt;10,10,IF(VLOOKUP($C116,工时汇总!$B$2:$AH$2673,24,0)&gt;=8,5,IF(VLOOKUP($C116,工时汇总!$B$2:$AH$2673,24,0)&lt;8,0))))</f>
        <v>10</v>
      </c>
      <c r="AA116" s="24">
        <f ca="1">IF(VLOOKUP($C116,工时汇总!$B$2:$AH$2673,25,0)&gt;15,15,IF(VLOOKUP($C116,工时汇总!$B$2:$AH$2673,25,0)&gt;10,10,IF(VLOOKUP($C116,工时汇总!$B$2:$AH$2673,25,0)&gt;=8,5,IF(VLOOKUP($C116,工时汇总!$B$2:$AH$2673,25,0)&lt;8,0))))</f>
        <v>10</v>
      </c>
      <c r="AB116" s="24">
        <f ca="1">IF(VLOOKUP($C116,工时汇总!$B$2:$AH$2673,26,0)&gt;15,15,IF(VLOOKUP($C116,工时汇总!$B$2:$AH$2673,26,0)&gt;10,10,IF(VLOOKUP($C116,工时汇总!$B$2:$AH$2673,26,0)&gt;=8,5,IF(VLOOKUP($C116,工时汇总!$B$2:$AH$2673,26,0)&lt;8,0))))</f>
        <v>10</v>
      </c>
      <c r="AC116" s="24">
        <f ca="1">IF(VLOOKUP($C116,工时汇总!$B$2:$AH$2673,27,0)&gt;15,15,IF(VLOOKUP($C116,工时汇总!$B$2:$AH$2673,27,0)&gt;10,10,IF(VLOOKUP($C116,工时汇总!$B$2:$AH$2673,27,0)&gt;=8,5,IF(VLOOKUP($C116,工时汇总!$B$2:$AH$2673,27,0)&lt;8,0))))</f>
        <v>0</v>
      </c>
      <c r="AD116" s="24">
        <f ca="1">IF(VLOOKUP($C116,工时汇总!$B$2:$AH$2673,28,0)&gt;15,15,IF(VLOOKUP($C116,工时汇总!$B$2:$AH$2673,28,0)&gt;10,10,IF(VLOOKUP($C116,工时汇总!$B$2:$AH$2673,28,0)&gt;=8,5,IF(VLOOKUP($C116,工时汇总!$B$2:$AH$2673,28,0)&lt;8,0))))</f>
        <v>0</v>
      </c>
      <c r="AE116" s="24">
        <f ca="1">IF(VLOOKUP($C116,工时汇总!$B$2:$AH$2673,29,0)&gt;15,15,IF(VLOOKUP($C116,工时汇总!$B$2:$AH$2673,29,0)&gt;10,10,IF(VLOOKUP($C116,工时汇总!$B$2:$AH$2673,29,0)&gt;=8,5,IF(VLOOKUP($C116,工时汇总!$B$2:$AH$2673,29,0)&lt;8,0))))</f>
        <v>0</v>
      </c>
      <c r="AF116" s="24">
        <f ca="1">IF(VLOOKUP($C116,工时汇总!$B$2:$AH$2673,30,0)&gt;15,15,IF(VLOOKUP($C116,工时汇总!$B$2:$AH$2673,30,0)&gt;10,10,IF(VLOOKUP($C116,工时汇总!$B$2:$AH$2673,30,0)&gt;=8,5,IF(VLOOKUP($C116,工时汇总!$B$2:$AH$2673,30,0)&lt;8,0))))</f>
        <v>0</v>
      </c>
      <c r="AG116" s="24">
        <f ca="1">IF(VLOOKUP($C116,工时汇总!$B$2:$AH$2673,31,0)&gt;15,15,IF(VLOOKUP($C116,工时汇总!$B$2:$AH$2673,31,0)&gt;10,10,IF(VLOOKUP($C116,工时汇总!$B$2:$AH$2673,31,0)&gt;=8,5,IF(VLOOKUP($C116,工时汇总!$B$2:$AH$2673,31,0)&lt;8,0))))</f>
        <v>0</v>
      </c>
      <c r="AH116" s="24">
        <f ca="1">IF(VLOOKUP($C116,工时汇总!$B$2:$AH$2673,32,0)&gt;15,15,IF(VLOOKUP($C116,工时汇总!$B$2:$AH$2673,32,0)&gt;10,10,IF(VLOOKUP($C116,工时汇总!$B$2:$AH$2673,32,0)&gt;=8,5,IF(VLOOKUP($C116,工时汇总!$B$2:$AH$2673,32,0)&lt;8,0))))</f>
        <v>0</v>
      </c>
      <c r="AI116" s="24">
        <f ca="1">IF(VLOOKUP($C116,工时汇总!$B$2:$AH$2673,33,0)&gt;15,15,IF(VLOOKUP($C116,工时汇总!$B$2:$AH$2673,33,0)&gt;10,10,IF(VLOOKUP($C116,工时汇总!$B$2:$AH$2673,33,0)&gt;=8,5,IF(VLOOKUP($C116,工时汇总!$B$2:$AH$2673,33,0)&lt;8,0))))</f>
        <v>0</v>
      </c>
    </row>
    <row r="117" spans="1:35" ht="19.5" customHeight="1" x14ac:dyDescent="0.25">
      <c r="A117" s="21" t="s">
        <v>576</v>
      </c>
      <c r="B117" s="127" t="s">
        <v>293</v>
      </c>
      <c r="C117" s="53" t="s">
        <v>290</v>
      </c>
      <c r="D117" s="23">
        <f t="shared" ca="1" si="22"/>
        <v>255</v>
      </c>
      <c r="E117" s="24">
        <f ca="1">IF(VLOOKUP($C117,工时汇总!$B$2:$AH$2673,3,0)&gt;15,15,IF(VLOOKUP($C117,工时汇总!$B$2:$AH$2673,3,0)&gt;10,10,IF(VLOOKUP($C117,工时汇总!$B$2:$AH$2673,3,0)&gt;=8,5,IF(VLOOKUP($C117,工时汇总!$B$2:$AH$2673,3,0)&lt;8,0))))</f>
        <v>0</v>
      </c>
      <c r="F117" s="24">
        <f ca="1">IF(VLOOKUP($C117,工时汇总!$B$2:$AH$2673,4,0)&gt;15,15,IF(VLOOKUP($C117,工时汇总!$B$2:$AH$2673,4,0)&gt;10,10,IF(VLOOKUP($C117,工时汇总!$B$2:$AH$2673,4,0)&gt;=8,5,IF(VLOOKUP($C117,工时汇总!$B$2:$AH$2673,4,0)&lt;8,0))))</f>
        <v>10</v>
      </c>
      <c r="G117" s="24">
        <f ca="1">IF(VLOOKUP($C117,工时汇总!$B$2:$AH$2673,5,0)&gt;15,15,IF(VLOOKUP($C117,工时汇总!$B$2:$AH$2673,5,0)&gt;10,10,IF(VLOOKUP($C117,工时汇总!$B$2:$AH$2673,5,0)&gt;=8,5,IF(VLOOKUP($C117,工时汇总!$B$2:$AH$2673,5,0)&lt;8,0))))</f>
        <v>10</v>
      </c>
      <c r="H117" s="24">
        <f ca="1">IF(VLOOKUP($C117,工时汇总!$B$2:$AH$2673,6,0)&gt;15,15,IF(VLOOKUP($C117,工时汇总!$B$2:$AH$2673,6,0)&gt;10,10,IF(VLOOKUP($C117,工时汇总!$B$2:$AH$2673,6,0)&gt;=8,5,IF(VLOOKUP($C117,工时汇总!$B$2:$AH$2673,6,0)&lt;8,0))))</f>
        <v>5</v>
      </c>
      <c r="I117" s="24">
        <f ca="1">IF(VLOOKUP($C117,工时汇总!$B$2:$AH$2673,7,0)&gt;15,15,IF(VLOOKUP($C117,工时汇总!$B$2:$AH$2673,7,0)&gt;10,10,IF(VLOOKUP($C117,工时汇总!$B$2:$AH$2673,7,0)&gt;=8,5,IF(VLOOKUP($C117,工时汇总!$B$2:$AH$2673,7,0)&lt;8,0))))</f>
        <v>5</v>
      </c>
      <c r="J117" s="24">
        <f ca="1">IF(VLOOKUP($C117,工时汇总!$B$2:$AH$2673,8,0)&gt;15,15,IF(VLOOKUP($C117,工时汇总!$B$2:$AH$2673,8,0)&gt;10,10,IF(VLOOKUP($C117,工时汇总!$B$2:$AH$2673,8,0)&gt;=8,5,IF(VLOOKUP($C117,工时汇总!$B$2:$AH$2673,8,0)&lt;8,0))))</f>
        <v>10</v>
      </c>
      <c r="K117" s="24">
        <f ca="1">IF(VLOOKUP($C117,工时汇总!$B$2:$AH$2673,9,0)&gt;15,15,IF(VLOOKUP($C117,工时汇总!$B$2:$AH$2673,9,0)&gt;10,10,IF(VLOOKUP($C117,工时汇总!$B$2:$AH$2673,9,0)&gt;=8,5,IF(VLOOKUP($C117,工时汇总!$B$2:$AH$2673,9,0)&lt;8,0))))</f>
        <v>10</v>
      </c>
      <c r="L117" s="24">
        <f ca="1">IF(VLOOKUP($C117,工时汇总!$B$2:$AH$2673,10,0)&gt;15,15,IF(VLOOKUP($C117,工时汇总!$B$2:$AH$2673,10,0)&gt;10,10,IF(VLOOKUP($C117,工时汇总!$B$2:$AH$2673,10,0)&gt;=8,5,IF(VLOOKUP($C117,工时汇总!$B$2:$AH$2673,10,0)&lt;8,0))))</f>
        <v>5</v>
      </c>
      <c r="M117" s="24">
        <f ca="1">IF(VLOOKUP($C117,工时汇总!$B$2:$AH$2673,11,0)&gt;15,15,IF(VLOOKUP($C117,工时汇总!$B$2:$AH$2673,11,0)&gt;10,10,IF(VLOOKUP($C117,工时汇总!$B$2:$AH$2673,11,0)&gt;=8,5,IF(VLOOKUP($C117,工时汇总!$B$2:$AH$2673,11,0)&lt;8,0))))</f>
        <v>10</v>
      </c>
      <c r="N117" s="24">
        <f ca="1">IF(VLOOKUP($C117,工时汇总!$B$2:$AH$2673,12,0)&gt;15,15,IF(VLOOKUP($C117,工时汇总!$B$2:$AH$2673,12,0)&gt;10,10,IF(VLOOKUP($C117,工时汇总!$B$2:$AH$2673,12,0)&gt;=8,5,IF(VLOOKUP($C117,工时汇总!$B$2:$AH$2673,12,0)&lt;8,0))))</f>
        <v>10</v>
      </c>
      <c r="O117" s="24">
        <f ca="1">IF(VLOOKUP($C117,工时汇总!$B$2:$AH$2673,13,0)&gt;15,15,IF(VLOOKUP($C117,工时汇总!$B$2:$AH$2673,13,0)&gt;10,10,IF(VLOOKUP($C117,工时汇总!$B$2:$AH$2673,13,0)&gt;=8,5,IF(VLOOKUP($C117,工时汇总!$B$2:$AH$2673,13,0)&lt;8,0))))</f>
        <v>10</v>
      </c>
      <c r="P117" s="24">
        <f ca="1">IF(VLOOKUP($C117,工时汇总!$B$2:$AH$2673,14,0)&gt;15,15,IF(VLOOKUP($C117,工时汇总!$B$2:$AH$2673,14,0)&gt;10,10,IF(VLOOKUP($C117,工时汇总!$B$2:$AH$2673,14,0)&gt;=8,5,IF(VLOOKUP($C117,工时汇总!$B$2:$AH$2673,14,0)&lt;8,0))))</f>
        <v>10</v>
      </c>
      <c r="Q117" s="24">
        <f ca="1">IF(VLOOKUP($C117,工时汇总!$B$2:$AH$2673,15,0)&gt;15,15,IF(VLOOKUP($C117,工时汇总!$B$2:$AH$2673,15,0)&gt;10,10,IF(VLOOKUP($C117,工时汇总!$B$2:$AH$2673,15,0)&gt;=8,5,IF(VLOOKUP($C117,工时汇总!$B$2:$AH$2673,15,0)&lt;8,0))))</f>
        <v>5</v>
      </c>
      <c r="R117" s="24">
        <f ca="1">IF(VLOOKUP($C117,工时汇总!$B$2:$AH$2673,16,0)&gt;15,15,IF(VLOOKUP($C117,工时汇总!$B$2:$AH$2673,16,0)&gt;10,10,IF(VLOOKUP($C117,工时汇总!$B$2:$AH$2673,16,0)&gt;=8,5,IF(VLOOKUP($C117,工时汇总!$B$2:$AH$2673,16,0)&lt;8,0))))</f>
        <v>5</v>
      </c>
      <c r="S117" s="24">
        <f ca="1">IF(VLOOKUP($C117,工时汇总!$B$2:$AH$2673,17,0)&gt;15,15,IF(VLOOKUP($C117,工时汇总!$B$2:$AH$2673,17,0)&gt;10,10,IF(VLOOKUP($C117,工时汇总!$B$2:$AH$2673,17,0)&gt;=8,5,IF(VLOOKUP($C117,工时汇总!$B$2:$AH$2673,17,0)&lt;8,0))))</f>
        <v>10</v>
      </c>
      <c r="T117" s="24">
        <f ca="1">IF(VLOOKUP($C117,工时汇总!$B$2:$AH$2673,18,0)&gt;15,15,IF(VLOOKUP($C117,工时汇总!$B$2:$AH$2673,18,0)&gt;10,10,IF(VLOOKUP($C117,工时汇总!$B$2:$AH$2673,18,0)&gt;=8,5,IF(VLOOKUP($C117,工时汇总!$B$2:$AH$2673,18,0)&lt;8,0))))</f>
        <v>10</v>
      </c>
      <c r="U117" s="24">
        <f ca="1">IF(VLOOKUP($C117,工时汇总!$B$2:$AH$2673,19,0)&gt;15,15,IF(VLOOKUP($C117,工时汇总!$B$2:$AH$2673,19,0)&gt;10,10,IF(VLOOKUP($C117,工时汇总!$B$2:$AH$2673,19,0)&gt;=8,5,IF(VLOOKUP($C117,工时汇总!$B$2:$AH$2673,19,0)&lt;8,0))))</f>
        <v>10</v>
      </c>
      <c r="V117" s="24">
        <f ca="1">IF(VLOOKUP($C117,工时汇总!$B$2:$AH$2673,20,0)&gt;15,15,IF(VLOOKUP($C117,工时汇总!$B$2:$AH$2673,20,0)&gt;10,10,IF(VLOOKUP($C117,工时汇总!$B$2:$AH$2673,20,0)&gt;=8,5,IF(VLOOKUP($C117,工时汇总!$B$2:$AH$2673,20,0)&lt;8,0))))</f>
        <v>10</v>
      </c>
      <c r="W117" s="24">
        <f ca="1">IF(VLOOKUP($C117,工时汇总!$B$2:$AH$2673,21,0)&gt;15,15,IF(VLOOKUP($C117,工时汇总!$B$2:$AH$2673,21,0)&gt;10,10,IF(VLOOKUP($C117,工时汇总!$B$2:$AH$2673,21,0)&gt;=8,5,IF(VLOOKUP($C117,工时汇总!$B$2:$AH$2673,21,0)&lt;8,0))))</f>
        <v>10</v>
      </c>
      <c r="X117" s="24">
        <f ca="1">IF(VLOOKUP($C117,工时汇总!$B$2:$AH$2673,22,0)&gt;15,15,IF(VLOOKUP($C117,工时汇总!$B$2:$AH$2673,22,0)&gt;10,10,IF(VLOOKUP($C117,工时汇总!$B$2:$AH$2673,22,0)&gt;=8,5,IF(VLOOKUP($C117,工时汇总!$B$2:$AH$2673,22,0)&lt;8,0))))</f>
        <v>10</v>
      </c>
      <c r="Y117" s="24">
        <f ca="1">IF(VLOOKUP($C117,工时汇总!$B$2:$AH$2673,23,0)&gt;15,15,IF(VLOOKUP($C117,工时汇总!$B$2:$AH$2673,23,0)&gt;10,10,IF(VLOOKUP($C117,工时汇总!$B$2:$AH$2673,23,0)&gt;=8,5,IF(VLOOKUP($C117,工时汇总!$B$2:$AH$2673,23,0)&lt;8,0))))</f>
        <v>0</v>
      </c>
      <c r="Z117" s="24">
        <f ca="1">IF(VLOOKUP($C117,工时汇总!$B$2:$AH$2673,24,0)&gt;15,15,IF(VLOOKUP($C117,工时汇总!$B$2:$AH$2673,24,0)&gt;10,10,IF(VLOOKUP($C117,工时汇总!$B$2:$AH$2673,24,0)&gt;=8,5,IF(VLOOKUP($C117,工时汇总!$B$2:$AH$2673,24,0)&lt;8,0))))</f>
        <v>10</v>
      </c>
      <c r="AA117" s="24">
        <f ca="1">IF(VLOOKUP($C117,工时汇总!$B$2:$AH$2673,25,0)&gt;15,15,IF(VLOOKUP($C117,工时汇总!$B$2:$AH$2673,25,0)&gt;10,10,IF(VLOOKUP($C117,工时汇总!$B$2:$AH$2673,25,0)&gt;=8,5,IF(VLOOKUP($C117,工时汇总!$B$2:$AH$2673,25,0)&lt;8,0))))</f>
        <v>10</v>
      </c>
      <c r="AB117" s="24">
        <f ca="1">IF(VLOOKUP($C117,工时汇总!$B$2:$AH$2673,26,0)&gt;15,15,IF(VLOOKUP($C117,工时汇总!$B$2:$AH$2673,26,0)&gt;10,10,IF(VLOOKUP($C117,工时汇总!$B$2:$AH$2673,26,0)&gt;=8,5,IF(VLOOKUP($C117,工时汇总!$B$2:$AH$2673,26,0)&lt;8,0))))</f>
        <v>5</v>
      </c>
      <c r="AC117" s="24">
        <f ca="1">IF(VLOOKUP($C117,工时汇总!$B$2:$AH$2673,27,0)&gt;15,15,IF(VLOOKUP($C117,工时汇总!$B$2:$AH$2673,27,0)&gt;10,10,IF(VLOOKUP($C117,工时汇总!$B$2:$AH$2673,27,0)&gt;=8,5,IF(VLOOKUP($C117,工时汇总!$B$2:$AH$2673,27,0)&lt;8,0))))</f>
        <v>10</v>
      </c>
      <c r="AD117" s="24">
        <f ca="1">IF(VLOOKUP($C117,工时汇总!$B$2:$AH$2673,28,0)&gt;15,15,IF(VLOOKUP($C117,工时汇总!$B$2:$AH$2673,28,0)&gt;10,10,IF(VLOOKUP($C117,工时汇总!$B$2:$AH$2673,28,0)&gt;=8,5,IF(VLOOKUP($C117,工时汇总!$B$2:$AH$2673,28,0)&lt;8,0))))</f>
        <v>10</v>
      </c>
      <c r="AE117" s="24">
        <f ca="1">IF(VLOOKUP($C117,工时汇总!$B$2:$AH$2673,29,0)&gt;15,15,IF(VLOOKUP($C117,工时汇总!$B$2:$AH$2673,29,0)&gt;10,10,IF(VLOOKUP($C117,工时汇总!$B$2:$AH$2673,29,0)&gt;=8,5,IF(VLOOKUP($C117,工时汇总!$B$2:$AH$2673,29,0)&lt;8,0))))</f>
        <v>10</v>
      </c>
      <c r="AF117" s="24">
        <f ca="1">IF(VLOOKUP($C117,工时汇总!$B$2:$AH$2673,30,0)&gt;15,15,IF(VLOOKUP($C117,工时汇总!$B$2:$AH$2673,30,0)&gt;10,10,IF(VLOOKUP($C117,工时汇总!$B$2:$AH$2673,30,0)&gt;=8,5,IF(VLOOKUP($C117,工时汇总!$B$2:$AH$2673,30,0)&lt;8,0))))</f>
        <v>5</v>
      </c>
      <c r="AG117" s="24">
        <f ca="1">IF(VLOOKUP($C117,工时汇总!$B$2:$AH$2673,31,0)&gt;15,15,IF(VLOOKUP($C117,工时汇总!$B$2:$AH$2673,31,0)&gt;10,10,IF(VLOOKUP($C117,工时汇总!$B$2:$AH$2673,31,0)&gt;=8,5,IF(VLOOKUP($C117,工时汇总!$B$2:$AH$2673,31,0)&lt;8,0))))</f>
        <v>10</v>
      </c>
      <c r="AH117" s="24">
        <f ca="1">IF(VLOOKUP($C117,工时汇总!$B$2:$AH$2673,32,0)&gt;15,15,IF(VLOOKUP($C117,工时汇总!$B$2:$AH$2673,32,0)&gt;10,10,IF(VLOOKUP($C117,工时汇总!$B$2:$AH$2673,32,0)&gt;=8,5,IF(VLOOKUP($C117,工时汇总!$B$2:$AH$2673,32,0)&lt;8,0))))</f>
        <v>10</v>
      </c>
      <c r="AI117" s="24">
        <f ca="1">IF(VLOOKUP($C117,工时汇总!$B$2:$AH$2673,33,0)&gt;15,15,IF(VLOOKUP($C117,工时汇总!$B$2:$AH$2673,33,0)&gt;10,10,IF(VLOOKUP($C117,工时汇总!$B$2:$AH$2673,33,0)&gt;=8,5,IF(VLOOKUP($C117,工时汇总!$B$2:$AH$2673,33,0)&lt;8,0))))</f>
        <v>10</v>
      </c>
    </row>
    <row r="118" spans="1:35" ht="19.5" customHeight="1" x14ac:dyDescent="0.25">
      <c r="A118" s="21" t="s">
        <v>575</v>
      </c>
      <c r="B118" s="127" t="s">
        <v>542</v>
      </c>
      <c r="C118" s="53" t="s">
        <v>552</v>
      </c>
      <c r="D118" s="23">
        <f t="shared" ref="D118" ca="1" si="23">SUM(E118:AI118)</f>
        <v>210</v>
      </c>
      <c r="E118" s="24">
        <f ca="1">IF(VLOOKUP($C118,工时汇总!$B$2:$AH$2673,3,0)&gt;15,15,IF(VLOOKUP($C118,工时汇总!$B$2:$AH$2673,3,0)&gt;10,10,IF(VLOOKUP($C118,工时汇总!$B$2:$AH$2673,3,0)&gt;=8,5,IF(VLOOKUP($C118,工时汇总!$B$2:$AH$2673,3,0)&lt;8,0))))</f>
        <v>0</v>
      </c>
      <c r="F118" s="24">
        <f ca="1">IF(VLOOKUP($C118,工时汇总!$B$2:$AH$2673,4,0)&gt;15,15,IF(VLOOKUP($C118,工时汇总!$B$2:$AH$2673,4,0)&gt;10,10,IF(VLOOKUP($C118,工时汇总!$B$2:$AH$2673,4,0)&gt;=8,5,IF(VLOOKUP($C118,工时汇总!$B$2:$AH$2673,4,0)&lt;8,0))))</f>
        <v>10</v>
      </c>
      <c r="G118" s="24">
        <f ca="1">IF(VLOOKUP($C118,工时汇总!$B$2:$AH$2673,5,0)&gt;15,15,IF(VLOOKUP($C118,工时汇总!$B$2:$AH$2673,5,0)&gt;10,10,IF(VLOOKUP($C118,工时汇总!$B$2:$AH$2673,5,0)&gt;=8,5,IF(VLOOKUP($C118,工时汇总!$B$2:$AH$2673,5,0)&lt;8,0))))</f>
        <v>10</v>
      </c>
      <c r="H118" s="24">
        <f ca="1">IF(VLOOKUP($C118,工时汇总!$B$2:$AH$2673,6,0)&gt;15,15,IF(VLOOKUP($C118,工时汇总!$B$2:$AH$2673,6,0)&gt;10,10,IF(VLOOKUP($C118,工时汇总!$B$2:$AH$2673,6,0)&gt;=8,5,IF(VLOOKUP($C118,工时汇总!$B$2:$AH$2673,6,0)&lt;8,0))))</f>
        <v>10</v>
      </c>
      <c r="I118" s="24">
        <f ca="1">IF(VLOOKUP($C118,工时汇总!$B$2:$AH$2673,7,0)&gt;15,15,IF(VLOOKUP($C118,工时汇总!$B$2:$AH$2673,7,0)&gt;10,10,IF(VLOOKUP($C118,工时汇总!$B$2:$AH$2673,7,0)&gt;=8,5,IF(VLOOKUP($C118,工时汇总!$B$2:$AH$2673,7,0)&lt;8,0))))</f>
        <v>10</v>
      </c>
      <c r="J118" s="24">
        <f ca="1">IF(VLOOKUP($C118,工时汇总!$B$2:$AH$2673,8,0)&gt;15,15,IF(VLOOKUP($C118,工时汇总!$B$2:$AH$2673,8,0)&gt;10,10,IF(VLOOKUP($C118,工时汇总!$B$2:$AH$2673,8,0)&gt;=8,5,IF(VLOOKUP($C118,工时汇总!$B$2:$AH$2673,8,0)&lt;8,0))))</f>
        <v>10</v>
      </c>
      <c r="K118" s="24">
        <f ca="1">IF(VLOOKUP($C118,工时汇总!$B$2:$AH$2673,9,0)&gt;15,15,IF(VLOOKUP($C118,工时汇总!$B$2:$AH$2673,9,0)&gt;10,10,IF(VLOOKUP($C118,工时汇总!$B$2:$AH$2673,9,0)&gt;=8,5,IF(VLOOKUP($C118,工时汇总!$B$2:$AH$2673,9,0)&lt;8,0))))</f>
        <v>5</v>
      </c>
      <c r="L118" s="24">
        <f ca="1">IF(VLOOKUP($C118,工时汇总!$B$2:$AH$2673,10,0)&gt;15,15,IF(VLOOKUP($C118,工时汇总!$B$2:$AH$2673,10,0)&gt;10,10,IF(VLOOKUP($C118,工时汇总!$B$2:$AH$2673,10,0)&gt;=8,5,IF(VLOOKUP($C118,工时汇总!$B$2:$AH$2673,10,0)&lt;8,0))))</f>
        <v>0</v>
      </c>
      <c r="M118" s="24">
        <f ca="1">IF(VLOOKUP($C118,工时汇总!$B$2:$AH$2673,11,0)&gt;15,15,IF(VLOOKUP($C118,工时汇总!$B$2:$AH$2673,11,0)&gt;10,10,IF(VLOOKUP($C118,工时汇总!$B$2:$AH$2673,11,0)&gt;=8,5,IF(VLOOKUP($C118,工时汇总!$B$2:$AH$2673,11,0)&lt;8,0))))</f>
        <v>5</v>
      </c>
      <c r="N118" s="24">
        <f ca="1">IF(VLOOKUP($C118,工时汇总!$B$2:$AH$2673,12,0)&gt;15,15,IF(VLOOKUP($C118,工时汇总!$B$2:$AH$2673,12,0)&gt;10,10,IF(VLOOKUP($C118,工时汇总!$B$2:$AH$2673,12,0)&gt;=8,5,IF(VLOOKUP($C118,工时汇总!$B$2:$AH$2673,12,0)&lt;8,0))))</f>
        <v>0</v>
      </c>
      <c r="O118" s="24">
        <f ca="1">IF(VLOOKUP($C118,工时汇总!$B$2:$AH$2673,13,0)&gt;15,15,IF(VLOOKUP($C118,工时汇总!$B$2:$AH$2673,13,0)&gt;10,10,IF(VLOOKUP($C118,工时汇总!$B$2:$AH$2673,13,0)&gt;=8,5,IF(VLOOKUP($C118,工时汇总!$B$2:$AH$2673,13,0)&lt;8,0))))</f>
        <v>0</v>
      </c>
      <c r="P118" s="24">
        <f ca="1">IF(VLOOKUP($C118,工时汇总!$B$2:$AH$2673,14,0)&gt;15,15,IF(VLOOKUP($C118,工时汇总!$B$2:$AH$2673,14,0)&gt;10,10,IF(VLOOKUP($C118,工时汇总!$B$2:$AH$2673,14,0)&gt;=8,5,IF(VLOOKUP($C118,工时汇总!$B$2:$AH$2673,14,0)&lt;8,0))))</f>
        <v>10</v>
      </c>
      <c r="Q118" s="24">
        <f ca="1">IF(VLOOKUP($C118,工时汇总!$B$2:$AH$2673,15,0)&gt;15,15,IF(VLOOKUP($C118,工时汇总!$B$2:$AH$2673,15,0)&gt;10,10,IF(VLOOKUP($C118,工时汇总!$B$2:$AH$2673,15,0)&gt;=8,5,IF(VLOOKUP($C118,工时汇总!$B$2:$AH$2673,15,0)&lt;8,0))))</f>
        <v>10</v>
      </c>
      <c r="R118" s="24">
        <f ca="1">IF(VLOOKUP($C118,工时汇总!$B$2:$AH$2673,16,0)&gt;15,15,IF(VLOOKUP($C118,工时汇总!$B$2:$AH$2673,16,0)&gt;10,10,IF(VLOOKUP($C118,工时汇总!$B$2:$AH$2673,16,0)&gt;=8,5,IF(VLOOKUP($C118,工时汇总!$B$2:$AH$2673,16,0)&lt;8,0))))</f>
        <v>5</v>
      </c>
      <c r="S118" s="24">
        <f ca="1">IF(VLOOKUP($C118,工时汇总!$B$2:$AH$2673,17,0)&gt;15,15,IF(VLOOKUP($C118,工时汇总!$B$2:$AH$2673,17,0)&gt;10,10,IF(VLOOKUP($C118,工时汇总!$B$2:$AH$2673,17,0)&gt;=8,5,IF(VLOOKUP($C118,工时汇总!$B$2:$AH$2673,17,0)&lt;8,0))))</f>
        <v>5</v>
      </c>
      <c r="T118" s="24">
        <f ca="1">IF(VLOOKUP($C118,工时汇总!$B$2:$AH$2673,18,0)&gt;15,15,IF(VLOOKUP($C118,工时汇总!$B$2:$AH$2673,18,0)&gt;10,10,IF(VLOOKUP($C118,工时汇总!$B$2:$AH$2673,18,0)&gt;=8,5,IF(VLOOKUP($C118,工时汇总!$B$2:$AH$2673,18,0)&lt;8,0))))</f>
        <v>10</v>
      </c>
      <c r="U118" s="24">
        <f ca="1">IF(VLOOKUP($C118,工时汇总!$B$2:$AH$2673,19,0)&gt;15,15,IF(VLOOKUP($C118,工时汇总!$B$2:$AH$2673,19,0)&gt;10,10,IF(VLOOKUP($C118,工时汇总!$B$2:$AH$2673,19,0)&gt;=8,5,IF(VLOOKUP($C118,工时汇总!$B$2:$AH$2673,19,0)&lt;8,0))))</f>
        <v>5</v>
      </c>
      <c r="V118" s="24">
        <f ca="1">IF(VLOOKUP($C118,工时汇总!$B$2:$AH$2673,20,0)&gt;15,15,IF(VLOOKUP($C118,工时汇总!$B$2:$AH$2673,20,0)&gt;10,10,IF(VLOOKUP($C118,工时汇总!$B$2:$AH$2673,20,0)&gt;=8,5,IF(VLOOKUP($C118,工时汇总!$B$2:$AH$2673,20,0)&lt;8,0))))</f>
        <v>10</v>
      </c>
      <c r="W118" s="24">
        <f ca="1">IF(VLOOKUP($C118,工时汇总!$B$2:$AH$2673,21,0)&gt;15,15,IF(VLOOKUP($C118,工时汇总!$B$2:$AH$2673,21,0)&gt;10,10,IF(VLOOKUP($C118,工时汇总!$B$2:$AH$2673,21,0)&gt;=8,5,IF(VLOOKUP($C118,工时汇总!$B$2:$AH$2673,21,0)&lt;8,0))))</f>
        <v>5</v>
      </c>
      <c r="X118" s="24">
        <f ca="1">IF(VLOOKUP($C118,工时汇总!$B$2:$AH$2673,22,0)&gt;15,15,IF(VLOOKUP($C118,工时汇总!$B$2:$AH$2673,22,0)&gt;10,10,IF(VLOOKUP($C118,工时汇总!$B$2:$AH$2673,22,0)&gt;=8,5,IF(VLOOKUP($C118,工时汇总!$B$2:$AH$2673,22,0)&lt;8,0))))</f>
        <v>10</v>
      </c>
      <c r="Y118" s="24">
        <f ca="1">IF(VLOOKUP($C118,工时汇总!$B$2:$AH$2673,23,0)&gt;15,15,IF(VLOOKUP($C118,工时汇总!$B$2:$AH$2673,23,0)&gt;10,10,IF(VLOOKUP($C118,工时汇总!$B$2:$AH$2673,23,0)&gt;=8,5,IF(VLOOKUP($C118,工时汇总!$B$2:$AH$2673,23,0)&lt;8,0))))</f>
        <v>10</v>
      </c>
      <c r="Z118" s="24">
        <f ca="1">IF(VLOOKUP($C118,工时汇总!$B$2:$AH$2673,24,0)&gt;15,15,IF(VLOOKUP($C118,工时汇总!$B$2:$AH$2673,24,0)&gt;10,10,IF(VLOOKUP($C118,工时汇总!$B$2:$AH$2673,24,0)&gt;=8,5,IF(VLOOKUP($C118,工时汇总!$B$2:$AH$2673,24,0)&lt;8,0))))</f>
        <v>10</v>
      </c>
      <c r="AA118" s="24">
        <f ca="1">IF(VLOOKUP($C118,工时汇总!$B$2:$AH$2673,25,0)&gt;15,15,IF(VLOOKUP($C118,工时汇总!$B$2:$AH$2673,25,0)&gt;10,10,IF(VLOOKUP($C118,工时汇总!$B$2:$AH$2673,25,0)&gt;=8,5,IF(VLOOKUP($C118,工时汇总!$B$2:$AH$2673,25,0)&lt;8,0))))</f>
        <v>10</v>
      </c>
      <c r="AB118" s="24">
        <f ca="1">IF(VLOOKUP($C118,工时汇总!$B$2:$AH$2673,26,0)&gt;15,15,IF(VLOOKUP($C118,工时汇总!$B$2:$AH$2673,26,0)&gt;10,10,IF(VLOOKUP($C118,工时汇总!$B$2:$AH$2673,26,0)&gt;=8,5,IF(VLOOKUP($C118,工时汇总!$B$2:$AH$2673,26,0)&lt;8,0))))</f>
        <v>10</v>
      </c>
      <c r="AC118" s="24">
        <f ca="1">IF(VLOOKUP($C118,工时汇总!$B$2:$AH$2673,27,0)&gt;15,15,IF(VLOOKUP($C118,工时汇总!$B$2:$AH$2673,27,0)&gt;10,10,IF(VLOOKUP($C118,工时汇总!$B$2:$AH$2673,27,0)&gt;=8,5,IF(VLOOKUP($C118,工时汇总!$B$2:$AH$2673,27,0)&lt;8,0))))</f>
        <v>10</v>
      </c>
      <c r="AD118" s="24">
        <f ca="1">IF(VLOOKUP($C118,工时汇总!$B$2:$AH$2673,28,0)&gt;15,15,IF(VLOOKUP($C118,工时汇总!$B$2:$AH$2673,28,0)&gt;10,10,IF(VLOOKUP($C118,工时汇总!$B$2:$AH$2673,28,0)&gt;=8,5,IF(VLOOKUP($C118,工时汇总!$B$2:$AH$2673,28,0)&lt;8,0))))</f>
        <v>10</v>
      </c>
      <c r="AE118" s="24">
        <f ca="1">IF(VLOOKUP($C118,工时汇总!$B$2:$AH$2673,29,0)&gt;15,15,IF(VLOOKUP($C118,工时汇总!$B$2:$AH$2673,29,0)&gt;10,10,IF(VLOOKUP($C118,工时汇总!$B$2:$AH$2673,29,0)&gt;=8,5,IF(VLOOKUP($C118,工时汇总!$B$2:$AH$2673,29,0)&lt;8,0))))</f>
        <v>5</v>
      </c>
      <c r="AF118" s="24">
        <f ca="1">IF(VLOOKUP($C118,工时汇总!$B$2:$AH$2673,30,0)&gt;15,15,IF(VLOOKUP($C118,工时汇总!$B$2:$AH$2673,30,0)&gt;10,10,IF(VLOOKUP($C118,工时汇总!$B$2:$AH$2673,30,0)&gt;=8,5,IF(VLOOKUP($C118,工时汇总!$B$2:$AH$2673,30,0)&lt;8,0))))</f>
        <v>0</v>
      </c>
      <c r="AG118" s="24">
        <f ca="1">IF(VLOOKUP($C118,工时汇总!$B$2:$AH$2673,31,0)&gt;15,15,IF(VLOOKUP($C118,工时汇总!$B$2:$AH$2673,31,0)&gt;10,10,IF(VLOOKUP($C118,工时汇总!$B$2:$AH$2673,31,0)&gt;=8,5,IF(VLOOKUP($C118,工时汇总!$B$2:$AH$2673,31,0)&lt;8,0))))</f>
        <v>10</v>
      </c>
      <c r="AH118" s="24">
        <f ca="1">IF(VLOOKUP($C118,工时汇总!$B$2:$AH$2673,32,0)&gt;15,15,IF(VLOOKUP($C118,工时汇总!$B$2:$AH$2673,32,0)&gt;10,10,IF(VLOOKUP($C118,工时汇总!$B$2:$AH$2673,32,0)&gt;=8,5,IF(VLOOKUP($C118,工时汇总!$B$2:$AH$2673,32,0)&lt;8,0))))</f>
        <v>5</v>
      </c>
      <c r="AI118" s="24">
        <f ca="1">IF(VLOOKUP($C118,工时汇总!$B$2:$AH$2673,33,0)&gt;15,15,IF(VLOOKUP($C118,工时汇总!$B$2:$AH$2673,33,0)&gt;10,10,IF(VLOOKUP($C118,工时汇总!$B$2:$AH$2673,33,0)&gt;=8,5,IF(VLOOKUP($C118,工时汇总!$B$2:$AH$2673,33,0)&lt;8,0))))</f>
        <v>0</v>
      </c>
    </row>
    <row r="119" spans="1:35" ht="19.5" customHeight="1" x14ac:dyDescent="0.25">
      <c r="A119" s="21" t="s">
        <v>575</v>
      </c>
      <c r="B119" s="127" t="s">
        <v>710</v>
      </c>
      <c r="C119" s="53">
        <v>2311054</v>
      </c>
      <c r="D119" s="23">
        <f t="shared" ca="1" si="22"/>
        <v>10</v>
      </c>
      <c r="E119" s="24">
        <f ca="1">IF(VLOOKUP($C119,工时汇总!$B$2:$AH$2673,3,0)&gt;15,15,IF(VLOOKUP($C119,工时汇总!$B$2:$AH$2673,3,0)&gt;10,10,IF(VLOOKUP($C119,工时汇总!$B$2:$AH$2673,3,0)&gt;=8,5,IF(VLOOKUP($C119,工时汇总!$B$2:$AH$2673,3,0)&lt;8,0))))</f>
        <v>0</v>
      </c>
      <c r="F119" s="24">
        <f ca="1">IF(VLOOKUP($C119,工时汇总!$B$2:$AH$2673,4,0)&gt;15,15,IF(VLOOKUP($C119,工时汇总!$B$2:$AH$2673,4,0)&gt;10,10,IF(VLOOKUP($C119,工时汇总!$B$2:$AH$2673,4,0)&gt;=8,5,IF(VLOOKUP($C119,工时汇总!$B$2:$AH$2673,4,0)&lt;8,0))))</f>
        <v>5</v>
      </c>
      <c r="G119" s="24">
        <f ca="1">IF(VLOOKUP($C119,工时汇总!$B$2:$AH$2673,5,0)&gt;15,15,IF(VLOOKUP($C119,工时汇总!$B$2:$AH$2673,5,0)&gt;10,10,IF(VLOOKUP($C119,工时汇总!$B$2:$AH$2673,5,0)&gt;=8,5,IF(VLOOKUP($C119,工时汇总!$B$2:$AH$2673,5,0)&lt;8,0))))</f>
        <v>5</v>
      </c>
      <c r="H119" s="24">
        <f ca="1">IF(VLOOKUP($C119,工时汇总!$B$2:$AH$2673,6,0)&gt;15,15,IF(VLOOKUP($C119,工时汇总!$B$2:$AH$2673,6,0)&gt;10,10,IF(VLOOKUP($C119,工时汇总!$B$2:$AH$2673,6,0)&gt;=8,5,IF(VLOOKUP($C119,工时汇总!$B$2:$AH$2673,6,0)&lt;8,0))))</f>
        <v>0</v>
      </c>
      <c r="I119" s="24">
        <f ca="1">IF(VLOOKUP($C119,工时汇总!$B$2:$AH$2673,7,0)&gt;15,15,IF(VLOOKUP($C119,工时汇总!$B$2:$AH$2673,7,0)&gt;10,10,IF(VLOOKUP($C119,工时汇总!$B$2:$AH$2673,7,0)&gt;=8,5,IF(VLOOKUP($C119,工时汇总!$B$2:$AH$2673,7,0)&lt;8,0))))</f>
        <v>0</v>
      </c>
      <c r="J119" s="24">
        <f ca="1">IF(VLOOKUP($C119,工时汇总!$B$2:$AH$2673,8,0)&gt;15,15,IF(VLOOKUP($C119,工时汇总!$B$2:$AH$2673,8,0)&gt;10,10,IF(VLOOKUP($C119,工时汇总!$B$2:$AH$2673,8,0)&gt;=8,5,IF(VLOOKUP($C119,工时汇总!$B$2:$AH$2673,8,0)&lt;8,0))))</f>
        <v>0</v>
      </c>
      <c r="K119" s="24">
        <f ca="1">IF(VLOOKUP($C119,工时汇总!$B$2:$AH$2673,9,0)&gt;15,15,IF(VLOOKUP($C119,工时汇总!$B$2:$AH$2673,9,0)&gt;10,10,IF(VLOOKUP($C119,工时汇总!$B$2:$AH$2673,9,0)&gt;=8,5,IF(VLOOKUP($C119,工时汇总!$B$2:$AH$2673,9,0)&lt;8,0))))</f>
        <v>0</v>
      </c>
      <c r="L119" s="24">
        <f ca="1">IF(VLOOKUP($C119,工时汇总!$B$2:$AH$2673,10,0)&gt;15,15,IF(VLOOKUP($C119,工时汇总!$B$2:$AH$2673,10,0)&gt;10,10,IF(VLOOKUP($C119,工时汇总!$B$2:$AH$2673,10,0)&gt;=8,5,IF(VLOOKUP($C119,工时汇总!$B$2:$AH$2673,10,0)&lt;8,0))))</f>
        <v>0</v>
      </c>
      <c r="M119" s="24">
        <f ca="1">IF(VLOOKUP($C119,工时汇总!$B$2:$AH$2673,11,0)&gt;15,15,IF(VLOOKUP($C119,工时汇总!$B$2:$AH$2673,11,0)&gt;10,10,IF(VLOOKUP($C119,工时汇总!$B$2:$AH$2673,11,0)&gt;=8,5,IF(VLOOKUP($C119,工时汇总!$B$2:$AH$2673,11,0)&lt;8,0))))</f>
        <v>0</v>
      </c>
      <c r="N119" s="24">
        <f ca="1">IF(VLOOKUP($C119,工时汇总!$B$2:$AH$2673,12,0)&gt;15,15,IF(VLOOKUP($C119,工时汇总!$B$2:$AH$2673,12,0)&gt;10,10,IF(VLOOKUP($C119,工时汇总!$B$2:$AH$2673,12,0)&gt;=8,5,IF(VLOOKUP($C119,工时汇总!$B$2:$AH$2673,12,0)&lt;8,0))))</f>
        <v>0</v>
      </c>
      <c r="O119" s="24">
        <f ca="1">IF(VLOOKUP($C119,工时汇总!$B$2:$AH$2673,13,0)&gt;15,15,IF(VLOOKUP($C119,工时汇总!$B$2:$AH$2673,13,0)&gt;10,10,IF(VLOOKUP($C119,工时汇总!$B$2:$AH$2673,13,0)&gt;=8,5,IF(VLOOKUP($C119,工时汇总!$B$2:$AH$2673,13,0)&lt;8,0))))</f>
        <v>0</v>
      </c>
      <c r="P119" s="24">
        <f ca="1">IF(VLOOKUP($C119,工时汇总!$B$2:$AH$2673,14,0)&gt;15,15,IF(VLOOKUP($C119,工时汇总!$B$2:$AH$2673,14,0)&gt;10,10,IF(VLOOKUP($C119,工时汇总!$B$2:$AH$2673,14,0)&gt;=8,5,IF(VLOOKUP($C119,工时汇总!$B$2:$AH$2673,14,0)&lt;8,0))))</f>
        <v>0</v>
      </c>
      <c r="Q119" s="24">
        <f ca="1">IF(VLOOKUP($C119,工时汇总!$B$2:$AH$2673,15,0)&gt;15,15,IF(VLOOKUP($C119,工时汇总!$B$2:$AH$2673,15,0)&gt;10,10,IF(VLOOKUP($C119,工时汇总!$B$2:$AH$2673,15,0)&gt;=8,5,IF(VLOOKUP($C119,工时汇总!$B$2:$AH$2673,15,0)&lt;8,0))))</f>
        <v>0</v>
      </c>
      <c r="R119" s="24">
        <f ca="1">IF(VLOOKUP($C119,工时汇总!$B$2:$AH$2673,16,0)&gt;15,15,IF(VLOOKUP($C119,工时汇总!$B$2:$AH$2673,16,0)&gt;10,10,IF(VLOOKUP($C119,工时汇总!$B$2:$AH$2673,16,0)&gt;=8,5,IF(VLOOKUP($C119,工时汇总!$B$2:$AH$2673,16,0)&lt;8,0))))</f>
        <v>0</v>
      </c>
      <c r="S119" s="24">
        <f ca="1">IF(VLOOKUP($C119,工时汇总!$B$2:$AH$2673,17,0)&gt;15,15,IF(VLOOKUP($C119,工时汇总!$B$2:$AH$2673,17,0)&gt;10,10,IF(VLOOKUP($C119,工时汇总!$B$2:$AH$2673,17,0)&gt;=8,5,IF(VLOOKUP($C119,工时汇总!$B$2:$AH$2673,17,0)&lt;8,0))))</f>
        <v>0</v>
      </c>
      <c r="T119" s="24">
        <f ca="1">IF(VLOOKUP($C119,工时汇总!$B$2:$AH$2673,18,0)&gt;15,15,IF(VLOOKUP($C119,工时汇总!$B$2:$AH$2673,18,0)&gt;10,10,IF(VLOOKUP($C119,工时汇总!$B$2:$AH$2673,18,0)&gt;=8,5,IF(VLOOKUP($C119,工时汇总!$B$2:$AH$2673,18,0)&lt;8,0))))</f>
        <v>0</v>
      </c>
      <c r="U119" s="24">
        <f ca="1">IF(VLOOKUP($C119,工时汇总!$B$2:$AH$2673,19,0)&gt;15,15,IF(VLOOKUP($C119,工时汇总!$B$2:$AH$2673,19,0)&gt;10,10,IF(VLOOKUP($C119,工时汇总!$B$2:$AH$2673,19,0)&gt;=8,5,IF(VLOOKUP($C119,工时汇总!$B$2:$AH$2673,19,0)&lt;8,0))))</f>
        <v>0</v>
      </c>
      <c r="V119" s="24">
        <f ca="1">IF(VLOOKUP($C119,工时汇总!$B$2:$AH$2673,20,0)&gt;15,15,IF(VLOOKUP($C119,工时汇总!$B$2:$AH$2673,20,0)&gt;10,10,IF(VLOOKUP($C119,工时汇总!$B$2:$AH$2673,20,0)&gt;=8,5,IF(VLOOKUP($C119,工时汇总!$B$2:$AH$2673,20,0)&lt;8,0))))</f>
        <v>0</v>
      </c>
      <c r="W119" s="24">
        <f ca="1">IF(VLOOKUP($C119,工时汇总!$B$2:$AH$2673,21,0)&gt;15,15,IF(VLOOKUP($C119,工时汇总!$B$2:$AH$2673,21,0)&gt;10,10,IF(VLOOKUP($C119,工时汇总!$B$2:$AH$2673,21,0)&gt;=8,5,IF(VLOOKUP($C119,工时汇总!$B$2:$AH$2673,21,0)&lt;8,0))))</f>
        <v>0</v>
      </c>
      <c r="X119" s="24">
        <f ca="1">IF(VLOOKUP($C119,工时汇总!$B$2:$AH$2673,22,0)&gt;15,15,IF(VLOOKUP($C119,工时汇总!$B$2:$AH$2673,22,0)&gt;10,10,IF(VLOOKUP($C119,工时汇总!$B$2:$AH$2673,22,0)&gt;=8,5,IF(VLOOKUP($C119,工时汇总!$B$2:$AH$2673,22,0)&lt;8,0))))</f>
        <v>0</v>
      </c>
      <c r="Y119" s="24">
        <f ca="1">IF(VLOOKUP($C119,工时汇总!$B$2:$AH$2673,23,0)&gt;15,15,IF(VLOOKUP($C119,工时汇总!$B$2:$AH$2673,23,0)&gt;10,10,IF(VLOOKUP($C119,工时汇总!$B$2:$AH$2673,23,0)&gt;=8,5,IF(VLOOKUP($C119,工时汇总!$B$2:$AH$2673,23,0)&lt;8,0))))</f>
        <v>0</v>
      </c>
      <c r="Z119" s="24">
        <f ca="1">IF(VLOOKUP($C119,工时汇总!$B$2:$AH$2673,24,0)&gt;15,15,IF(VLOOKUP($C119,工时汇总!$B$2:$AH$2673,24,0)&gt;10,10,IF(VLOOKUP($C119,工时汇总!$B$2:$AH$2673,24,0)&gt;=8,5,IF(VLOOKUP($C119,工时汇总!$B$2:$AH$2673,24,0)&lt;8,0))))</f>
        <v>0</v>
      </c>
      <c r="AA119" s="24">
        <f ca="1">IF(VLOOKUP($C119,工时汇总!$B$2:$AH$2673,25,0)&gt;15,15,IF(VLOOKUP($C119,工时汇总!$B$2:$AH$2673,25,0)&gt;10,10,IF(VLOOKUP($C119,工时汇总!$B$2:$AH$2673,25,0)&gt;=8,5,IF(VLOOKUP($C119,工时汇总!$B$2:$AH$2673,25,0)&lt;8,0))))</f>
        <v>0</v>
      </c>
      <c r="AB119" s="24">
        <f ca="1">IF(VLOOKUP($C119,工时汇总!$B$2:$AH$2673,26,0)&gt;15,15,IF(VLOOKUP($C119,工时汇总!$B$2:$AH$2673,26,0)&gt;10,10,IF(VLOOKUP($C119,工时汇总!$B$2:$AH$2673,26,0)&gt;=8,5,IF(VLOOKUP($C119,工时汇总!$B$2:$AH$2673,26,0)&lt;8,0))))</f>
        <v>0</v>
      </c>
      <c r="AC119" s="24">
        <f ca="1">IF(VLOOKUP($C119,工时汇总!$B$2:$AH$2673,27,0)&gt;15,15,IF(VLOOKUP($C119,工时汇总!$B$2:$AH$2673,27,0)&gt;10,10,IF(VLOOKUP($C119,工时汇总!$B$2:$AH$2673,27,0)&gt;=8,5,IF(VLOOKUP($C119,工时汇总!$B$2:$AH$2673,27,0)&lt;8,0))))</f>
        <v>0</v>
      </c>
      <c r="AD119" s="24">
        <f ca="1">IF(VLOOKUP($C119,工时汇总!$B$2:$AH$2673,28,0)&gt;15,15,IF(VLOOKUP($C119,工时汇总!$B$2:$AH$2673,28,0)&gt;10,10,IF(VLOOKUP($C119,工时汇总!$B$2:$AH$2673,28,0)&gt;=8,5,IF(VLOOKUP($C119,工时汇总!$B$2:$AH$2673,28,0)&lt;8,0))))</f>
        <v>0</v>
      </c>
      <c r="AE119" s="24">
        <f ca="1">IF(VLOOKUP($C119,工时汇总!$B$2:$AH$2673,29,0)&gt;15,15,IF(VLOOKUP($C119,工时汇总!$B$2:$AH$2673,29,0)&gt;10,10,IF(VLOOKUP($C119,工时汇总!$B$2:$AH$2673,29,0)&gt;=8,5,IF(VLOOKUP($C119,工时汇总!$B$2:$AH$2673,29,0)&lt;8,0))))</f>
        <v>0</v>
      </c>
      <c r="AF119" s="24">
        <f ca="1">IF(VLOOKUP($C119,工时汇总!$B$2:$AH$2673,30,0)&gt;15,15,IF(VLOOKUP($C119,工时汇总!$B$2:$AH$2673,30,0)&gt;10,10,IF(VLOOKUP($C119,工时汇总!$B$2:$AH$2673,30,0)&gt;=8,5,IF(VLOOKUP($C119,工时汇总!$B$2:$AH$2673,30,0)&lt;8,0))))</f>
        <v>0</v>
      </c>
      <c r="AG119" s="24">
        <f ca="1">IF(VLOOKUP($C119,工时汇总!$B$2:$AH$2673,31,0)&gt;15,15,IF(VLOOKUP($C119,工时汇总!$B$2:$AH$2673,31,0)&gt;10,10,IF(VLOOKUP($C119,工时汇总!$B$2:$AH$2673,31,0)&gt;=8,5,IF(VLOOKUP($C119,工时汇总!$B$2:$AH$2673,31,0)&lt;8,0))))</f>
        <v>0</v>
      </c>
      <c r="AH119" s="24">
        <f ca="1">IF(VLOOKUP($C119,工时汇总!$B$2:$AH$2673,32,0)&gt;15,15,IF(VLOOKUP($C119,工时汇总!$B$2:$AH$2673,32,0)&gt;10,10,IF(VLOOKUP($C119,工时汇总!$B$2:$AH$2673,32,0)&gt;=8,5,IF(VLOOKUP($C119,工时汇总!$B$2:$AH$2673,32,0)&lt;8,0))))</f>
        <v>0</v>
      </c>
      <c r="AI119" s="24">
        <f ca="1">IF(VLOOKUP($C119,工时汇总!$B$2:$AH$2673,33,0)&gt;15,15,IF(VLOOKUP($C119,工时汇总!$B$2:$AH$2673,33,0)&gt;10,10,IF(VLOOKUP($C119,工时汇总!$B$2:$AH$2673,33,0)&gt;=8,5,IF(VLOOKUP($C119,工时汇总!$B$2:$AH$2673,33,0)&lt;8,0))))</f>
        <v>0</v>
      </c>
    </row>
    <row r="120" spans="1:35" ht="19.5" customHeight="1" x14ac:dyDescent="0.25">
      <c r="A120" s="21" t="s">
        <v>575</v>
      </c>
      <c r="B120" s="127" t="s">
        <v>241</v>
      </c>
      <c r="C120" s="53" t="s">
        <v>296</v>
      </c>
      <c r="D120" s="23">
        <f ca="1">SUM(E120:AI120)</f>
        <v>275</v>
      </c>
      <c r="E120" s="24">
        <f ca="1">IF(VLOOKUP($C120,工时汇总!$B$2:$AH$2673,3,0)&gt;15,15,IF(VLOOKUP($C120,工时汇总!$B$2:$AH$2673,3,0)&gt;10,10,IF(VLOOKUP($C120,工时汇总!$B$2:$AH$2673,3,0)&gt;=8,5,IF(VLOOKUP($C120,工时汇总!$B$2:$AH$2673,3,0)&lt;8,0))))</f>
        <v>0</v>
      </c>
      <c r="F120" s="24">
        <f ca="1">IF(VLOOKUP($C120,工时汇总!$B$2:$AH$2673,4,0)&gt;15,15,IF(VLOOKUP($C120,工时汇总!$B$2:$AH$2673,4,0)&gt;10,10,IF(VLOOKUP($C120,工时汇总!$B$2:$AH$2673,4,0)&gt;=8,5,IF(VLOOKUP($C120,工时汇总!$B$2:$AH$2673,4,0)&lt;8,0))))</f>
        <v>10</v>
      </c>
      <c r="G120" s="24">
        <f ca="1">IF(VLOOKUP($C120,工时汇总!$B$2:$AH$2673,5,0)&gt;15,15,IF(VLOOKUP($C120,工时汇总!$B$2:$AH$2673,5,0)&gt;10,10,IF(VLOOKUP($C120,工时汇总!$B$2:$AH$2673,5,0)&gt;=8,5,IF(VLOOKUP($C120,工时汇总!$B$2:$AH$2673,5,0)&lt;8,0))))</f>
        <v>10</v>
      </c>
      <c r="H120" s="24">
        <f ca="1">IF(VLOOKUP($C120,工时汇总!$B$2:$AH$2673,6,0)&gt;15,15,IF(VLOOKUP($C120,工时汇总!$B$2:$AH$2673,6,0)&gt;10,10,IF(VLOOKUP($C120,工时汇总!$B$2:$AH$2673,6,0)&gt;=8,5,IF(VLOOKUP($C120,工时汇总!$B$2:$AH$2673,6,0)&lt;8,0))))</f>
        <v>10</v>
      </c>
      <c r="I120" s="24">
        <f ca="1">IF(VLOOKUP($C120,工时汇总!$B$2:$AH$2673,7,0)&gt;15,15,IF(VLOOKUP($C120,工时汇总!$B$2:$AH$2673,7,0)&gt;10,10,IF(VLOOKUP($C120,工时汇总!$B$2:$AH$2673,7,0)&gt;=8,5,IF(VLOOKUP($C120,工时汇总!$B$2:$AH$2673,7,0)&lt;8,0))))</f>
        <v>10</v>
      </c>
      <c r="J120" s="24">
        <f ca="1">IF(VLOOKUP($C120,工时汇总!$B$2:$AH$2673,8,0)&gt;15,15,IF(VLOOKUP($C120,工时汇总!$B$2:$AH$2673,8,0)&gt;10,10,IF(VLOOKUP($C120,工时汇总!$B$2:$AH$2673,8,0)&gt;=8,5,IF(VLOOKUP($C120,工时汇总!$B$2:$AH$2673,8,0)&lt;8,0))))</f>
        <v>10</v>
      </c>
      <c r="K120" s="24">
        <f ca="1">IF(VLOOKUP($C120,工时汇总!$B$2:$AH$2673,9,0)&gt;15,15,IF(VLOOKUP($C120,工时汇总!$B$2:$AH$2673,9,0)&gt;10,10,IF(VLOOKUP($C120,工时汇总!$B$2:$AH$2673,9,0)&gt;=8,5,IF(VLOOKUP($C120,工时汇总!$B$2:$AH$2673,9,0)&lt;8,0))))</f>
        <v>5</v>
      </c>
      <c r="L120" s="24">
        <f ca="1">IF(VLOOKUP($C120,工时汇总!$B$2:$AH$2673,10,0)&gt;15,15,IF(VLOOKUP($C120,工时汇总!$B$2:$AH$2673,10,0)&gt;10,10,IF(VLOOKUP($C120,工时汇总!$B$2:$AH$2673,10,0)&gt;=8,5,IF(VLOOKUP($C120,工时汇总!$B$2:$AH$2673,10,0)&lt;8,0))))</f>
        <v>10</v>
      </c>
      <c r="M120" s="24">
        <f ca="1">IF(VLOOKUP($C120,工时汇总!$B$2:$AH$2673,11,0)&gt;15,15,IF(VLOOKUP($C120,工时汇总!$B$2:$AH$2673,11,0)&gt;10,10,IF(VLOOKUP($C120,工时汇总!$B$2:$AH$2673,11,0)&gt;=8,5,IF(VLOOKUP($C120,工时汇总!$B$2:$AH$2673,11,0)&lt;8,0))))</f>
        <v>10</v>
      </c>
      <c r="N120" s="24">
        <f ca="1">IF(VLOOKUP($C120,工时汇总!$B$2:$AH$2673,12,0)&gt;15,15,IF(VLOOKUP($C120,工时汇总!$B$2:$AH$2673,12,0)&gt;10,10,IF(VLOOKUP($C120,工时汇总!$B$2:$AH$2673,12,0)&gt;=8,5,IF(VLOOKUP($C120,工时汇总!$B$2:$AH$2673,12,0)&lt;8,0))))</f>
        <v>10</v>
      </c>
      <c r="O120" s="24">
        <f ca="1">IF(VLOOKUP($C120,工时汇总!$B$2:$AH$2673,13,0)&gt;15,15,IF(VLOOKUP($C120,工时汇总!$B$2:$AH$2673,13,0)&gt;10,10,IF(VLOOKUP($C120,工时汇总!$B$2:$AH$2673,13,0)&gt;=8,5,IF(VLOOKUP($C120,工时汇总!$B$2:$AH$2673,13,0)&lt;8,0))))</f>
        <v>10</v>
      </c>
      <c r="P120" s="24">
        <f ca="1">IF(VLOOKUP($C120,工时汇总!$B$2:$AH$2673,14,0)&gt;15,15,IF(VLOOKUP($C120,工时汇总!$B$2:$AH$2673,14,0)&gt;10,10,IF(VLOOKUP($C120,工时汇总!$B$2:$AH$2673,14,0)&gt;=8,5,IF(VLOOKUP($C120,工时汇总!$B$2:$AH$2673,14,0)&lt;8,0))))</f>
        <v>10</v>
      </c>
      <c r="Q120" s="24">
        <f ca="1">IF(VLOOKUP($C120,工时汇总!$B$2:$AH$2673,15,0)&gt;15,15,IF(VLOOKUP($C120,工时汇总!$B$2:$AH$2673,15,0)&gt;10,10,IF(VLOOKUP($C120,工时汇总!$B$2:$AH$2673,15,0)&gt;=8,5,IF(VLOOKUP($C120,工时汇总!$B$2:$AH$2673,15,0)&lt;8,0))))</f>
        <v>10</v>
      </c>
      <c r="R120" s="24">
        <f ca="1">IF(VLOOKUP($C120,工时汇总!$B$2:$AH$2673,16,0)&gt;15,15,IF(VLOOKUP($C120,工时汇总!$B$2:$AH$2673,16,0)&gt;10,10,IF(VLOOKUP($C120,工时汇总!$B$2:$AH$2673,16,0)&gt;=8,5,IF(VLOOKUP($C120,工时汇总!$B$2:$AH$2673,16,0)&lt;8,0))))</f>
        <v>5</v>
      </c>
      <c r="S120" s="24">
        <f ca="1">IF(VLOOKUP($C120,工时汇总!$B$2:$AH$2673,17,0)&gt;15,15,IF(VLOOKUP($C120,工时汇总!$B$2:$AH$2673,17,0)&gt;10,10,IF(VLOOKUP($C120,工时汇总!$B$2:$AH$2673,17,0)&gt;=8,5,IF(VLOOKUP($C120,工时汇总!$B$2:$AH$2673,17,0)&lt;8,0))))</f>
        <v>10</v>
      </c>
      <c r="T120" s="24">
        <f ca="1">IF(VLOOKUP($C120,工时汇总!$B$2:$AH$2673,18,0)&gt;15,15,IF(VLOOKUP($C120,工时汇总!$B$2:$AH$2673,18,0)&gt;10,10,IF(VLOOKUP($C120,工时汇总!$B$2:$AH$2673,18,0)&gt;=8,5,IF(VLOOKUP($C120,工时汇总!$B$2:$AH$2673,18,0)&lt;8,0))))</f>
        <v>10</v>
      </c>
      <c r="U120" s="24">
        <f ca="1">IF(VLOOKUP($C120,工时汇总!$B$2:$AH$2673,19,0)&gt;15,15,IF(VLOOKUP($C120,工时汇总!$B$2:$AH$2673,19,0)&gt;10,10,IF(VLOOKUP($C120,工时汇总!$B$2:$AH$2673,19,0)&gt;=8,5,IF(VLOOKUP($C120,工时汇总!$B$2:$AH$2673,19,0)&lt;8,0))))</f>
        <v>10</v>
      </c>
      <c r="V120" s="24">
        <f ca="1">IF(VLOOKUP($C120,工时汇总!$B$2:$AH$2673,20,0)&gt;15,15,IF(VLOOKUP($C120,工时汇总!$B$2:$AH$2673,20,0)&gt;10,10,IF(VLOOKUP($C120,工时汇总!$B$2:$AH$2673,20,0)&gt;=8,5,IF(VLOOKUP($C120,工时汇总!$B$2:$AH$2673,20,0)&lt;8,0))))</f>
        <v>10</v>
      </c>
      <c r="W120" s="24">
        <f ca="1">IF(VLOOKUP($C120,工时汇总!$B$2:$AH$2673,21,0)&gt;15,15,IF(VLOOKUP($C120,工时汇总!$B$2:$AH$2673,21,0)&gt;10,10,IF(VLOOKUP($C120,工时汇总!$B$2:$AH$2673,21,0)&gt;=8,5,IF(VLOOKUP($C120,工时汇总!$B$2:$AH$2673,21,0)&lt;8,0))))</f>
        <v>5</v>
      </c>
      <c r="X120" s="24">
        <f ca="1">IF(VLOOKUP($C120,工时汇总!$B$2:$AH$2673,22,0)&gt;15,15,IF(VLOOKUP($C120,工时汇总!$B$2:$AH$2673,22,0)&gt;10,10,IF(VLOOKUP($C120,工时汇总!$B$2:$AH$2673,22,0)&gt;=8,5,IF(VLOOKUP($C120,工时汇总!$B$2:$AH$2673,22,0)&lt;8,0))))</f>
        <v>10</v>
      </c>
      <c r="Y120" s="24">
        <f ca="1">IF(VLOOKUP($C120,工时汇总!$B$2:$AH$2673,23,0)&gt;15,15,IF(VLOOKUP($C120,工时汇总!$B$2:$AH$2673,23,0)&gt;10,10,IF(VLOOKUP($C120,工时汇总!$B$2:$AH$2673,23,0)&gt;=8,5,IF(VLOOKUP($C120,工时汇总!$B$2:$AH$2673,23,0)&lt;8,0))))</f>
        <v>10</v>
      </c>
      <c r="Z120" s="24">
        <f ca="1">IF(VLOOKUP($C120,工时汇总!$B$2:$AH$2673,24,0)&gt;15,15,IF(VLOOKUP($C120,工时汇总!$B$2:$AH$2673,24,0)&gt;10,10,IF(VLOOKUP($C120,工时汇总!$B$2:$AH$2673,24,0)&gt;=8,5,IF(VLOOKUP($C120,工时汇总!$B$2:$AH$2673,24,0)&lt;8,0))))</f>
        <v>10</v>
      </c>
      <c r="AA120" s="24">
        <f ca="1">IF(VLOOKUP($C120,工时汇总!$B$2:$AH$2673,25,0)&gt;15,15,IF(VLOOKUP($C120,工时汇总!$B$2:$AH$2673,25,0)&gt;10,10,IF(VLOOKUP($C120,工时汇总!$B$2:$AH$2673,25,0)&gt;=8,5,IF(VLOOKUP($C120,工时汇总!$B$2:$AH$2673,25,0)&lt;8,0))))</f>
        <v>10</v>
      </c>
      <c r="AB120" s="24">
        <f ca="1">IF(VLOOKUP($C120,工时汇总!$B$2:$AH$2673,26,0)&gt;15,15,IF(VLOOKUP($C120,工时汇总!$B$2:$AH$2673,26,0)&gt;10,10,IF(VLOOKUP($C120,工时汇总!$B$2:$AH$2673,26,0)&gt;=8,5,IF(VLOOKUP($C120,工时汇总!$B$2:$AH$2673,26,0)&lt;8,0))))</f>
        <v>10</v>
      </c>
      <c r="AC120" s="24">
        <f ca="1">IF(VLOOKUP($C120,工时汇总!$B$2:$AH$2673,27,0)&gt;15,15,IF(VLOOKUP($C120,工时汇总!$B$2:$AH$2673,27,0)&gt;10,10,IF(VLOOKUP($C120,工时汇总!$B$2:$AH$2673,27,0)&gt;=8,5,IF(VLOOKUP($C120,工时汇总!$B$2:$AH$2673,27,0)&lt;8,0))))</f>
        <v>10</v>
      </c>
      <c r="AD120" s="24">
        <f ca="1">IF(VLOOKUP($C120,工时汇总!$B$2:$AH$2673,28,0)&gt;15,15,IF(VLOOKUP($C120,工时汇总!$B$2:$AH$2673,28,0)&gt;10,10,IF(VLOOKUP($C120,工时汇总!$B$2:$AH$2673,28,0)&gt;=8,5,IF(VLOOKUP($C120,工时汇总!$B$2:$AH$2673,28,0)&lt;8,0))))</f>
        <v>10</v>
      </c>
      <c r="AE120" s="24">
        <f ca="1">IF(VLOOKUP($C120,工时汇总!$B$2:$AH$2673,29,0)&gt;15,15,IF(VLOOKUP($C120,工时汇总!$B$2:$AH$2673,29,0)&gt;10,10,IF(VLOOKUP($C120,工时汇总!$B$2:$AH$2673,29,0)&gt;=8,5,IF(VLOOKUP($C120,工时汇总!$B$2:$AH$2673,29,0)&lt;8,0))))</f>
        <v>10</v>
      </c>
      <c r="AF120" s="24">
        <f ca="1">IF(VLOOKUP($C120,工时汇总!$B$2:$AH$2673,30,0)&gt;15,15,IF(VLOOKUP($C120,工时汇总!$B$2:$AH$2673,30,0)&gt;10,10,IF(VLOOKUP($C120,工时汇总!$B$2:$AH$2673,30,0)&gt;=8,5,IF(VLOOKUP($C120,工时汇总!$B$2:$AH$2673,30,0)&lt;8,0))))</f>
        <v>0</v>
      </c>
      <c r="AG120" s="24">
        <f ca="1">IF(VLOOKUP($C120,工时汇总!$B$2:$AH$2673,31,0)&gt;15,15,IF(VLOOKUP($C120,工时汇总!$B$2:$AH$2673,31,0)&gt;10,10,IF(VLOOKUP($C120,工时汇总!$B$2:$AH$2673,31,0)&gt;=8,5,IF(VLOOKUP($C120,工时汇总!$B$2:$AH$2673,31,0)&lt;8,0))))</f>
        <v>10</v>
      </c>
      <c r="AH120" s="24">
        <f ca="1">IF(VLOOKUP($C120,工时汇总!$B$2:$AH$2673,32,0)&gt;15,15,IF(VLOOKUP($C120,工时汇总!$B$2:$AH$2673,32,0)&gt;10,10,IF(VLOOKUP($C120,工时汇总!$B$2:$AH$2673,32,0)&gt;=8,5,IF(VLOOKUP($C120,工时汇总!$B$2:$AH$2673,32,0)&lt;8,0))))</f>
        <v>10</v>
      </c>
      <c r="AI120" s="24">
        <f ca="1">IF(VLOOKUP($C120,工时汇总!$B$2:$AH$2673,33,0)&gt;15,15,IF(VLOOKUP($C120,工时汇总!$B$2:$AH$2673,33,0)&gt;10,10,IF(VLOOKUP($C120,工时汇总!$B$2:$AH$2673,33,0)&gt;=8,5,IF(VLOOKUP($C120,工时汇总!$B$2:$AH$2673,33,0)&lt;8,0))))</f>
        <v>10</v>
      </c>
    </row>
    <row r="121" spans="1:35" ht="19.5" customHeight="1" x14ac:dyDescent="0.25">
      <c r="A121" s="21" t="s">
        <v>701</v>
      </c>
      <c r="B121" s="127" t="s">
        <v>399</v>
      </c>
      <c r="C121" s="53" t="s">
        <v>398</v>
      </c>
      <c r="D121" s="23">
        <f ca="1">SUM(E121:AI121)</f>
        <v>265</v>
      </c>
      <c r="E121" s="24">
        <f ca="1">IF(VLOOKUP($C121,工时汇总!$B$2:$AH$2673,3,0)&gt;15,15,IF(VLOOKUP($C121,工时汇总!$B$2:$AH$2673,3,0)&gt;10,10,IF(VLOOKUP($C121,工时汇总!$B$2:$AH$2673,3,0)&gt;=8,5,IF(VLOOKUP($C121,工时汇总!$B$2:$AH$2673,3,0)&lt;8,0))))</f>
        <v>0</v>
      </c>
      <c r="F121" s="24">
        <f ca="1">IF(VLOOKUP($C121,工时汇总!$B$2:$AH$2673,4,0)&gt;15,15,IF(VLOOKUP($C121,工时汇总!$B$2:$AH$2673,4,0)&gt;10,10,IF(VLOOKUP($C121,工时汇总!$B$2:$AH$2673,4,0)&gt;=8,5,IF(VLOOKUP($C121,工时汇总!$B$2:$AH$2673,4,0)&lt;8,0))))</f>
        <v>10</v>
      </c>
      <c r="G121" s="24">
        <f ca="1">IF(VLOOKUP($C121,工时汇总!$B$2:$AH$2673,5,0)&gt;15,15,IF(VLOOKUP($C121,工时汇总!$B$2:$AH$2673,5,0)&gt;10,10,IF(VLOOKUP($C121,工时汇总!$B$2:$AH$2673,5,0)&gt;=8,5,IF(VLOOKUP($C121,工时汇总!$B$2:$AH$2673,5,0)&lt;8,0))))</f>
        <v>5</v>
      </c>
      <c r="H121" s="24">
        <f ca="1">IF(VLOOKUP($C121,工时汇总!$B$2:$AH$2673,6,0)&gt;15,15,IF(VLOOKUP($C121,工时汇总!$B$2:$AH$2673,6,0)&gt;10,10,IF(VLOOKUP($C121,工时汇总!$B$2:$AH$2673,6,0)&gt;=8,5,IF(VLOOKUP($C121,工时汇总!$B$2:$AH$2673,6,0)&lt;8,0))))</f>
        <v>10</v>
      </c>
      <c r="I121" s="24">
        <f ca="1">IF(VLOOKUP($C121,工时汇总!$B$2:$AH$2673,7,0)&gt;15,15,IF(VLOOKUP($C121,工时汇总!$B$2:$AH$2673,7,0)&gt;10,10,IF(VLOOKUP($C121,工时汇总!$B$2:$AH$2673,7,0)&gt;=8,5,IF(VLOOKUP($C121,工时汇总!$B$2:$AH$2673,7,0)&lt;8,0))))</f>
        <v>10</v>
      </c>
      <c r="J121" s="24">
        <f ca="1">IF(VLOOKUP($C121,工时汇总!$B$2:$AH$2673,8,0)&gt;15,15,IF(VLOOKUP($C121,工时汇总!$B$2:$AH$2673,8,0)&gt;10,10,IF(VLOOKUP($C121,工时汇总!$B$2:$AH$2673,8,0)&gt;=8,5,IF(VLOOKUP($C121,工时汇总!$B$2:$AH$2673,8,0)&lt;8,0))))</f>
        <v>10</v>
      </c>
      <c r="K121" s="24">
        <f ca="1">IF(VLOOKUP($C121,工时汇总!$B$2:$AH$2673,9,0)&gt;15,15,IF(VLOOKUP($C121,工时汇总!$B$2:$AH$2673,9,0)&gt;10,10,IF(VLOOKUP($C121,工时汇总!$B$2:$AH$2673,9,0)&gt;=8,5,IF(VLOOKUP($C121,工时汇总!$B$2:$AH$2673,9,0)&lt;8,0))))</f>
        <v>5</v>
      </c>
      <c r="L121" s="24">
        <f ca="1">IF(VLOOKUP($C121,工时汇总!$B$2:$AH$2673,10,0)&gt;15,15,IF(VLOOKUP($C121,工时汇总!$B$2:$AH$2673,10,0)&gt;10,10,IF(VLOOKUP($C121,工时汇总!$B$2:$AH$2673,10,0)&gt;=8,5,IF(VLOOKUP($C121,工时汇总!$B$2:$AH$2673,10,0)&lt;8,0))))</f>
        <v>10</v>
      </c>
      <c r="M121" s="24">
        <f ca="1">IF(VLOOKUP($C121,工时汇总!$B$2:$AH$2673,11,0)&gt;15,15,IF(VLOOKUP($C121,工时汇总!$B$2:$AH$2673,11,0)&gt;10,10,IF(VLOOKUP($C121,工时汇总!$B$2:$AH$2673,11,0)&gt;=8,5,IF(VLOOKUP($C121,工时汇总!$B$2:$AH$2673,11,0)&lt;8,0))))</f>
        <v>10</v>
      </c>
      <c r="N121" s="24">
        <f ca="1">IF(VLOOKUP($C121,工时汇总!$B$2:$AH$2673,12,0)&gt;15,15,IF(VLOOKUP($C121,工时汇总!$B$2:$AH$2673,12,0)&gt;10,10,IF(VLOOKUP($C121,工时汇总!$B$2:$AH$2673,12,0)&gt;=8,5,IF(VLOOKUP($C121,工时汇总!$B$2:$AH$2673,12,0)&lt;8,0))))</f>
        <v>10</v>
      </c>
      <c r="O121" s="24">
        <f ca="1">IF(VLOOKUP($C121,工时汇总!$B$2:$AH$2673,13,0)&gt;15,15,IF(VLOOKUP($C121,工时汇总!$B$2:$AH$2673,13,0)&gt;10,10,IF(VLOOKUP($C121,工时汇总!$B$2:$AH$2673,13,0)&gt;=8,5,IF(VLOOKUP($C121,工时汇总!$B$2:$AH$2673,13,0)&lt;8,0))))</f>
        <v>10</v>
      </c>
      <c r="P121" s="24">
        <f ca="1">IF(VLOOKUP($C121,工时汇总!$B$2:$AH$2673,14,0)&gt;15,15,IF(VLOOKUP($C121,工时汇总!$B$2:$AH$2673,14,0)&gt;10,10,IF(VLOOKUP($C121,工时汇总!$B$2:$AH$2673,14,0)&gt;=8,5,IF(VLOOKUP($C121,工时汇总!$B$2:$AH$2673,14,0)&lt;8,0))))</f>
        <v>10</v>
      </c>
      <c r="Q121" s="24">
        <f ca="1">IF(VLOOKUP($C121,工时汇总!$B$2:$AH$2673,15,0)&gt;15,15,IF(VLOOKUP($C121,工时汇总!$B$2:$AH$2673,15,0)&gt;10,10,IF(VLOOKUP($C121,工时汇总!$B$2:$AH$2673,15,0)&gt;=8,5,IF(VLOOKUP($C121,工时汇总!$B$2:$AH$2673,15,0)&lt;8,0))))</f>
        <v>5</v>
      </c>
      <c r="R121" s="24">
        <f ca="1">IF(VLOOKUP($C121,工时汇总!$B$2:$AH$2673,16,0)&gt;15,15,IF(VLOOKUP($C121,工时汇总!$B$2:$AH$2673,16,0)&gt;10,10,IF(VLOOKUP($C121,工时汇总!$B$2:$AH$2673,16,0)&gt;=8,5,IF(VLOOKUP($C121,工时汇总!$B$2:$AH$2673,16,0)&lt;8,0))))</f>
        <v>5</v>
      </c>
      <c r="S121" s="24">
        <f ca="1">IF(VLOOKUP($C121,工时汇总!$B$2:$AH$2673,17,0)&gt;15,15,IF(VLOOKUP($C121,工时汇总!$B$2:$AH$2673,17,0)&gt;10,10,IF(VLOOKUP($C121,工时汇总!$B$2:$AH$2673,17,0)&gt;=8,5,IF(VLOOKUP($C121,工时汇总!$B$2:$AH$2673,17,0)&lt;8,0))))</f>
        <v>10</v>
      </c>
      <c r="T121" s="24">
        <f ca="1">IF(VLOOKUP($C121,工时汇总!$B$2:$AH$2673,18,0)&gt;15,15,IF(VLOOKUP($C121,工时汇总!$B$2:$AH$2673,18,0)&gt;10,10,IF(VLOOKUP($C121,工时汇总!$B$2:$AH$2673,18,0)&gt;=8,5,IF(VLOOKUP($C121,工时汇总!$B$2:$AH$2673,18,0)&lt;8,0))))</f>
        <v>10</v>
      </c>
      <c r="U121" s="24">
        <f ca="1">IF(VLOOKUP($C121,工时汇总!$B$2:$AH$2673,19,0)&gt;15,15,IF(VLOOKUP($C121,工时汇总!$B$2:$AH$2673,19,0)&gt;10,10,IF(VLOOKUP($C121,工时汇总!$B$2:$AH$2673,19,0)&gt;=8,5,IF(VLOOKUP($C121,工时汇总!$B$2:$AH$2673,19,0)&lt;8,0))))</f>
        <v>10</v>
      </c>
      <c r="V121" s="24">
        <f ca="1">IF(VLOOKUP($C121,工时汇总!$B$2:$AH$2673,20,0)&gt;15,15,IF(VLOOKUP($C121,工时汇总!$B$2:$AH$2673,20,0)&gt;10,10,IF(VLOOKUP($C121,工时汇总!$B$2:$AH$2673,20,0)&gt;=8,5,IF(VLOOKUP($C121,工时汇总!$B$2:$AH$2673,20,0)&lt;8,0))))</f>
        <v>10</v>
      </c>
      <c r="W121" s="24">
        <f ca="1">IF(VLOOKUP($C121,工时汇总!$B$2:$AH$2673,21,0)&gt;15,15,IF(VLOOKUP($C121,工时汇总!$B$2:$AH$2673,21,0)&gt;10,10,IF(VLOOKUP($C121,工时汇总!$B$2:$AH$2673,21,0)&gt;=8,5,IF(VLOOKUP($C121,工时汇总!$B$2:$AH$2673,21,0)&lt;8,0))))</f>
        <v>10</v>
      </c>
      <c r="X121" s="24">
        <f ca="1">IF(VLOOKUP($C121,工时汇总!$B$2:$AH$2673,22,0)&gt;15,15,IF(VLOOKUP($C121,工时汇总!$B$2:$AH$2673,22,0)&gt;10,10,IF(VLOOKUP($C121,工时汇总!$B$2:$AH$2673,22,0)&gt;=8,5,IF(VLOOKUP($C121,工时汇总!$B$2:$AH$2673,22,0)&lt;8,0))))</f>
        <v>10</v>
      </c>
      <c r="Y121" s="24">
        <f ca="1">IF(VLOOKUP($C121,工时汇总!$B$2:$AH$2673,23,0)&gt;15,15,IF(VLOOKUP($C121,工时汇总!$B$2:$AH$2673,23,0)&gt;10,10,IF(VLOOKUP($C121,工时汇总!$B$2:$AH$2673,23,0)&gt;=8,5,IF(VLOOKUP($C121,工时汇总!$B$2:$AH$2673,23,0)&lt;8,0))))</f>
        <v>5</v>
      </c>
      <c r="Z121" s="24">
        <f ca="1">IF(VLOOKUP($C121,工时汇总!$B$2:$AH$2673,24,0)&gt;15,15,IF(VLOOKUP($C121,工时汇总!$B$2:$AH$2673,24,0)&gt;10,10,IF(VLOOKUP($C121,工时汇总!$B$2:$AH$2673,24,0)&gt;=8,5,IF(VLOOKUP($C121,工时汇总!$B$2:$AH$2673,24,0)&lt;8,0))))</f>
        <v>10</v>
      </c>
      <c r="AA121" s="24">
        <f ca="1">IF(VLOOKUP($C121,工时汇总!$B$2:$AH$2673,25,0)&gt;15,15,IF(VLOOKUP($C121,工时汇总!$B$2:$AH$2673,25,0)&gt;10,10,IF(VLOOKUP($C121,工时汇总!$B$2:$AH$2673,25,0)&gt;=8,5,IF(VLOOKUP($C121,工时汇总!$B$2:$AH$2673,25,0)&lt;8,0))))</f>
        <v>10</v>
      </c>
      <c r="AB121" s="24">
        <f ca="1">IF(VLOOKUP($C121,工时汇总!$B$2:$AH$2673,26,0)&gt;15,15,IF(VLOOKUP($C121,工时汇总!$B$2:$AH$2673,26,0)&gt;10,10,IF(VLOOKUP($C121,工时汇总!$B$2:$AH$2673,26,0)&gt;=8,5,IF(VLOOKUP($C121,工时汇总!$B$2:$AH$2673,26,0)&lt;8,0))))</f>
        <v>10</v>
      </c>
      <c r="AC121" s="24">
        <f ca="1">IF(VLOOKUP($C121,工时汇总!$B$2:$AH$2673,27,0)&gt;15,15,IF(VLOOKUP($C121,工时汇总!$B$2:$AH$2673,27,0)&gt;10,10,IF(VLOOKUP($C121,工时汇总!$B$2:$AH$2673,27,0)&gt;=8,5,IF(VLOOKUP($C121,工时汇总!$B$2:$AH$2673,27,0)&lt;8,0))))</f>
        <v>10</v>
      </c>
      <c r="AD121" s="24">
        <f ca="1">IF(VLOOKUP($C121,工时汇总!$B$2:$AH$2673,28,0)&gt;15,15,IF(VLOOKUP($C121,工时汇总!$B$2:$AH$2673,28,0)&gt;10,10,IF(VLOOKUP($C121,工时汇总!$B$2:$AH$2673,28,0)&gt;=8,5,IF(VLOOKUP($C121,工时汇总!$B$2:$AH$2673,28,0)&lt;8,0))))</f>
        <v>10</v>
      </c>
      <c r="AE121" s="24">
        <f ca="1">IF(VLOOKUP($C121,工时汇总!$B$2:$AH$2673,29,0)&gt;15,15,IF(VLOOKUP($C121,工时汇总!$B$2:$AH$2673,29,0)&gt;10,10,IF(VLOOKUP($C121,工时汇总!$B$2:$AH$2673,29,0)&gt;=8,5,IF(VLOOKUP($C121,工时汇总!$B$2:$AH$2673,29,0)&lt;8,0))))</f>
        <v>10</v>
      </c>
      <c r="AF121" s="24">
        <f ca="1">IF(VLOOKUP($C121,工时汇总!$B$2:$AH$2673,30,0)&gt;15,15,IF(VLOOKUP($C121,工时汇总!$B$2:$AH$2673,30,0)&gt;10,10,IF(VLOOKUP($C121,工时汇总!$B$2:$AH$2673,30,0)&gt;=8,5,IF(VLOOKUP($C121,工时汇总!$B$2:$AH$2673,30,0)&lt;8,0))))</f>
        <v>5</v>
      </c>
      <c r="AG121" s="24">
        <f ca="1">IF(VLOOKUP($C121,工时汇总!$B$2:$AH$2673,31,0)&gt;15,15,IF(VLOOKUP($C121,工时汇总!$B$2:$AH$2673,31,0)&gt;10,10,IF(VLOOKUP($C121,工时汇总!$B$2:$AH$2673,31,0)&gt;=8,5,IF(VLOOKUP($C121,工时汇总!$B$2:$AH$2673,31,0)&lt;8,0))))</f>
        <v>10</v>
      </c>
      <c r="AH121" s="24">
        <f ca="1">IF(VLOOKUP($C121,工时汇总!$B$2:$AH$2673,32,0)&gt;15,15,IF(VLOOKUP($C121,工时汇总!$B$2:$AH$2673,32,0)&gt;10,10,IF(VLOOKUP($C121,工时汇总!$B$2:$AH$2673,32,0)&gt;=8,5,IF(VLOOKUP($C121,工时汇总!$B$2:$AH$2673,32,0)&lt;8,0))))</f>
        <v>5</v>
      </c>
      <c r="AI121" s="24">
        <f ca="1">IF(VLOOKUP($C121,工时汇总!$B$2:$AH$2673,33,0)&gt;15,15,IF(VLOOKUP($C121,工时汇总!$B$2:$AH$2673,33,0)&gt;10,10,IF(VLOOKUP($C121,工时汇总!$B$2:$AH$2673,33,0)&gt;=8,5,IF(VLOOKUP($C121,工时汇总!$B$2:$AH$2673,33,0)&lt;8,0))))</f>
        <v>10</v>
      </c>
    </row>
    <row r="122" spans="1:35" ht="19.5" customHeight="1" x14ac:dyDescent="0.25">
      <c r="A122" s="21" t="s">
        <v>701</v>
      </c>
      <c r="B122" s="127" t="s">
        <v>729</v>
      </c>
      <c r="C122" s="53" t="s">
        <v>709</v>
      </c>
      <c r="D122" s="23">
        <f ca="1">SUM(E122:AI122)</f>
        <v>0</v>
      </c>
      <c r="E122" s="24">
        <f ca="1">IF(VLOOKUP($C122,工时汇总!$B$2:$AH$2673,3,0)&gt;15,15,IF(VLOOKUP($C122,工时汇总!$B$2:$AH$2673,3,0)&gt;10,10,IF(VLOOKUP($C122,工时汇总!$B$2:$AH$2673,3,0)&gt;=8,5,IF(VLOOKUP($C122,工时汇总!$B$2:$AH$2673,3,0)&lt;8,0))))</f>
        <v>0</v>
      </c>
      <c r="F122" s="24">
        <f ca="1">IF(VLOOKUP($C122,工时汇总!$B$2:$AH$2673,4,0)&gt;15,15,IF(VLOOKUP($C122,工时汇总!$B$2:$AH$2673,4,0)&gt;10,10,IF(VLOOKUP($C122,工时汇总!$B$2:$AH$2673,4,0)&gt;=8,5,IF(VLOOKUP($C122,工时汇总!$B$2:$AH$2673,4,0)&lt;8,0))))</f>
        <v>0</v>
      </c>
      <c r="G122" s="24">
        <f ca="1">IF(VLOOKUP($C122,工时汇总!$B$2:$AH$2673,5,0)&gt;15,15,IF(VLOOKUP($C122,工时汇总!$B$2:$AH$2673,5,0)&gt;10,10,IF(VLOOKUP($C122,工时汇总!$B$2:$AH$2673,5,0)&gt;=8,5,IF(VLOOKUP($C122,工时汇总!$B$2:$AH$2673,5,0)&lt;8,0))))</f>
        <v>0</v>
      </c>
      <c r="H122" s="24">
        <f ca="1">IF(VLOOKUP($C122,工时汇总!$B$2:$AH$2673,6,0)&gt;15,15,IF(VLOOKUP($C122,工时汇总!$B$2:$AH$2673,6,0)&gt;10,10,IF(VLOOKUP($C122,工时汇总!$B$2:$AH$2673,6,0)&gt;=8,5,IF(VLOOKUP($C122,工时汇总!$B$2:$AH$2673,6,0)&lt;8,0))))</f>
        <v>0</v>
      </c>
      <c r="I122" s="24">
        <f ca="1">IF(VLOOKUP($C122,工时汇总!$B$2:$AH$2673,7,0)&gt;15,15,IF(VLOOKUP($C122,工时汇总!$B$2:$AH$2673,7,0)&gt;10,10,IF(VLOOKUP($C122,工时汇总!$B$2:$AH$2673,7,0)&gt;=8,5,IF(VLOOKUP($C122,工时汇总!$B$2:$AH$2673,7,0)&lt;8,0))))</f>
        <v>0</v>
      </c>
      <c r="J122" s="24">
        <f ca="1">IF(VLOOKUP($C122,工时汇总!$B$2:$AH$2673,8,0)&gt;15,15,IF(VLOOKUP($C122,工时汇总!$B$2:$AH$2673,8,0)&gt;10,10,IF(VLOOKUP($C122,工时汇总!$B$2:$AH$2673,8,0)&gt;=8,5,IF(VLOOKUP($C122,工时汇总!$B$2:$AH$2673,8,0)&lt;8,0))))</f>
        <v>0</v>
      </c>
      <c r="K122" s="24">
        <f ca="1">IF(VLOOKUP($C122,工时汇总!$B$2:$AH$2673,9,0)&gt;15,15,IF(VLOOKUP($C122,工时汇总!$B$2:$AH$2673,9,0)&gt;10,10,IF(VLOOKUP($C122,工时汇总!$B$2:$AH$2673,9,0)&gt;=8,5,IF(VLOOKUP($C122,工时汇总!$B$2:$AH$2673,9,0)&lt;8,0))))</f>
        <v>0</v>
      </c>
      <c r="L122" s="24">
        <f ca="1">IF(VLOOKUP($C122,工时汇总!$B$2:$AH$2673,10,0)&gt;15,15,IF(VLOOKUP($C122,工时汇总!$B$2:$AH$2673,10,0)&gt;10,10,IF(VLOOKUP($C122,工时汇总!$B$2:$AH$2673,10,0)&gt;=8,5,IF(VLOOKUP($C122,工时汇总!$B$2:$AH$2673,10,0)&lt;8,0))))</f>
        <v>0</v>
      </c>
      <c r="M122" s="24">
        <f ca="1">IF(VLOOKUP($C122,工时汇总!$B$2:$AH$2673,11,0)&gt;15,15,IF(VLOOKUP($C122,工时汇总!$B$2:$AH$2673,11,0)&gt;10,10,IF(VLOOKUP($C122,工时汇总!$B$2:$AH$2673,11,0)&gt;=8,5,IF(VLOOKUP($C122,工时汇总!$B$2:$AH$2673,11,0)&lt;8,0))))</f>
        <v>0</v>
      </c>
      <c r="N122" s="24">
        <f ca="1">IF(VLOOKUP($C122,工时汇总!$B$2:$AH$2673,12,0)&gt;15,15,IF(VLOOKUP($C122,工时汇总!$B$2:$AH$2673,12,0)&gt;10,10,IF(VLOOKUP($C122,工时汇总!$B$2:$AH$2673,12,0)&gt;=8,5,IF(VLOOKUP($C122,工时汇总!$B$2:$AH$2673,12,0)&lt;8,0))))</f>
        <v>0</v>
      </c>
      <c r="O122" s="24">
        <f ca="1">IF(VLOOKUP($C122,工时汇总!$B$2:$AH$2673,13,0)&gt;15,15,IF(VLOOKUP($C122,工时汇总!$B$2:$AH$2673,13,0)&gt;10,10,IF(VLOOKUP($C122,工时汇总!$B$2:$AH$2673,13,0)&gt;=8,5,IF(VLOOKUP($C122,工时汇总!$B$2:$AH$2673,13,0)&lt;8,0))))</f>
        <v>0</v>
      </c>
      <c r="P122" s="24">
        <f ca="1">IF(VLOOKUP($C122,工时汇总!$B$2:$AH$2673,14,0)&gt;15,15,IF(VLOOKUP($C122,工时汇总!$B$2:$AH$2673,14,0)&gt;10,10,IF(VLOOKUP($C122,工时汇总!$B$2:$AH$2673,14,0)&gt;=8,5,IF(VLOOKUP($C122,工时汇总!$B$2:$AH$2673,14,0)&lt;8,0))))</f>
        <v>0</v>
      </c>
      <c r="Q122" s="24">
        <f ca="1">IF(VLOOKUP($C122,工时汇总!$B$2:$AH$2673,15,0)&gt;15,15,IF(VLOOKUP($C122,工时汇总!$B$2:$AH$2673,15,0)&gt;10,10,IF(VLOOKUP($C122,工时汇总!$B$2:$AH$2673,15,0)&gt;=8,5,IF(VLOOKUP($C122,工时汇总!$B$2:$AH$2673,15,0)&lt;8,0))))</f>
        <v>0</v>
      </c>
      <c r="R122" s="24">
        <f ca="1">IF(VLOOKUP($C122,工时汇总!$B$2:$AH$2673,16,0)&gt;15,15,IF(VLOOKUP($C122,工时汇总!$B$2:$AH$2673,16,0)&gt;10,10,IF(VLOOKUP($C122,工时汇总!$B$2:$AH$2673,16,0)&gt;=8,5,IF(VLOOKUP($C122,工时汇总!$B$2:$AH$2673,16,0)&lt;8,0))))</f>
        <v>0</v>
      </c>
      <c r="S122" s="24">
        <f ca="1">IF(VLOOKUP($C122,工时汇总!$B$2:$AH$2673,17,0)&gt;15,15,IF(VLOOKUP($C122,工时汇总!$B$2:$AH$2673,17,0)&gt;10,10,IF(VLOOKUP($C122,工时汇总!$B$2:$AH$2673,17,0)&gt;=8,5,IF(VLOOKUP($C122,工时汇总!$B$2:$AH$2673,17,0)&lt;8,0))))</f>
        <v>0</v>
      </c>
      <c r="T122" s="24">
        <f ca="1">IF(VLOOKUP($C122,工时汇总!$B$2:$AH$2673,18,0)&gt;15,15,IF(VLOOKUP($C122,工时汇总!$B$2:$AH$2673,18,0)&gt;10,10,IF(VLOOKUP($C122,工时汇总!$B$2:$AH$2673,18,0)&gt;=8,5,IF(VLOOKUP($C122,工时汇总!$B$2:$AH$2673,18,0)&lt;8,0))))</f>
        <v>0</v>
      </c>
      <c r="U122" s="24">
        <f ca="1">IF(VLOOKUP($C122,工时汇总!$B$2:$AH$2673,19,0)&gt;15,15,IF(VLOOKUP($C122,工时汇总!$B$2:$AH$2673,19,0)&gt;10,10,IF(VLOOKUP($C122,工时汇总!$B$2:$AH$2673,19,0)&gt;=8,5,IF(VLOOKUP($C122,工时汇总!$B$2:$AH$2673,19,0)&lt;8,0))))</f>
        <v>0</v>
      </c>
      <c r="V122" s="24">
        <f ca="1">IF(VLOOKUP($C122,工时汇总!$B$2:$AH$2673,20,0)&gt;15,15,IF(VLOOKUP($C122,工时汇总!$B$2:$AH$2673,20,0)&gt;10,10,IF(VLOOKUP($C122,工时汇总!$B$2:$AH$2673,20,0)&gt;=8,5,IF(VLOOKUP($C122,工时汇总!$B$2:$AH$2673,20,0)&lt;8,0))))</f>
        <v>0</v>
      </c>
      <c r="W122" s="24">
        <f ca="1">IF(VLOOKUP($C122,工时汇总!$B$2:$AH$2673,21,0)&gt;15,15,IF(VLOOKUP($C122,工时汇总!$B$2:$AH$2673,21,0)&gt;10,10,IF(VLOOKUP($C122,工时汇总!$B$2:$AH$2673,21,0)&gt;=8,5,IF(VLOOKUP($C122,工时汇总!$B$2:$AH$2673,21,0)&lt;8,0))))</f>
        <v>0</v>
      </c>
      <c r="X122" s="24">
        <f ca="1">IF(VLOOKUP($C122,工时汇总!$B$2:$AH$2673,22,0)&gt;15,15,IF(VLOOKUP($C122,工时汇总!$B$2:$AH$2673,22,0)&gt;10,10,IF(VLOOKUP($C122,工时汇总!$B$2:$AH$2673,22,0)&gt;=8,5,IF(VLOOKUP($C122,工时汇总!$B$2:$AH$2673,22,0)&lt;8,0))))</f>
        <v>0</v>
      </c>
      <c r="Y122" s="24">
        <f ca="1">IF(VLOOKUP($C122,工时汇总!$B$2:$AH$2673,23,0)&gt;15,15,IF(VLOOKUP($C122,工时汇总!$B$2:$AH$2673,23,0)&gt;10,10,IF(VLOOKUP($C122,工时汇总!$B$2:$AH$2673,23,0)&gt;=8,5,IF(VLOOKUP($C122,工时汇总!$B$2:$AH$2673,23,0)&lt;8,0))))</f>
        <v>0</v>
      </c>
      <c r="Z122" s="24">
        <f ca="1">IF(VLOOKUP($C122,工时汇总!$B$2:$AH$2673,24,0)&gt;15,15,IF(VLOOKUP($C122,工时汇总!$B$2:$AH$2673,24,0)&gt;10,10,IF(VLOOKUP($C122,工时汇总!$B$2:$AH$2673,24,0)&gt;=8,5,IF(VLOOKUP($C122,工时汇总!$B$2:$AH$2673,24,0)&lt;8,0))))</f>
        <v>0</v>
      </c>
      <c r="AA122" s="24">
        <f ca="1">IF(VLOOKUP($C122,工时汇总!$B$2:$AH$2673,25,0)&gt;15,15,IF(VLOOKUP($C122,工时汇总!$B$2:$AH$2673,25,0)&gt;10,10,IF(VLOOKUP($C122,工时汇总!$B$2:$AH$2673,25,0)&gt;=8,5,IF(VLOOKUP($C122,工时汇总!$B$2:$AH$2673,25,0)&lt;8,0))))</f>
        <v>0</v>
      </c>
      <c r="AB122" s="24">
        <f ca="1">IF(VLOOKUP($C122,工时汇总!$B$2:$AH$2673,26,0)&gt;15,15,IF(VLOOKUP($C122,工时汇总!$B$2:$AH$2673,26,0)&gt;10,10,IF(VLOOKUP($C122,工时汇总!$B$2:$AH$2673,26,0)&gt;=8,5,IF(VLOOKUP($C122,工时汇总!$B$2:$AH$2673,26,0)&lt;8,0))))</f>
        <v>0</v>
      </c>
      <c r="AC122" s="24">
        <f ca="1">IF(VLOOKUP($C122,工时汇总!$B$2:$AH$2673,27,0)&gt;15,15,IF(VLOOKUP($C122,工时汇总!$B$2:$AH$2673,27,0)&gt;10,10,IF(VLOOKUP($C122,工时汇总!$B$2:$AH$2673,27,0)&gt;=8,5,IF(VLOOKUP($C122,工时汇总!$B$2:$AH$2673,27,0)&lt;8,0))))</f>
        <v>0</v>
      </c>
      <c r="AD122" s="24">
        <f ca="1">IF(VLOOKUP($C122,工时汇总!$B$2:$AH$2673,28,0)&gt;15,15,IF(VLOOKUP($C122,工时汇总!$B$2:$AH$2673,28,0)&gt;10,10,IF(VLOOKUP($C122,工时汇总!$B$2:$AH$2673,28,0)&gt;=8,5,IF(VLOOKUP($C122,工时汇总!$B$2:$AH$2673,28,0)&lt;8,0))))</f>
        <v>0</v>
      </c>
      <c r="AE122" s="24">
        <f ca="1">IF(VLOOKUP($C122,工时汇总!$B$2:$AH$2673,29,0)&gt;15,15,IF(VLOOKUP($C122,工时汇总!$B$2:$AH$2673,29,0)&gt;10,10,IF(VLOOKUP($C122,工时汇总!$B$2:$AH$2673,29,0)&gt;=8,5,IF(VLOOKUP($C122,工时汇总!$B$2:$AH$2673,29,0)&lt;8,0))))</f>
        <v>0</v>
      </c>
      <c r="AF122" s="24">
        <f ca="1">IF(VLOOKUP($C122,工时汇总!$B$2:$AH$2673,30,0)&gt;15,15,IF(VLOOKUP($C122,工时汇总!$B$2:$AH$2673,30,0)&gt;10,10,IF(VLOOKUP($C122,工时汇总!$B$2:$AH$2673,30,0)&gt;=8,5,IF(VLOOKUP($C122,工时汇总!$B$2:$AH$2673,30,0)&lt;8,0))))</f>
        <v>0</v>
      </c>
      <c r="AG122" s="24">
        <f ca="1">IF(VLOOKUP($C122,工时汇总!$B$2:$AH$2673,31,0)&gt;15,15,IF(VLOOKUP($C122,工时汇总!$B$2:$AH$2673,31,0)&gt;10,10,IF(VLOOKUP($C122,工时汇总!$B$2:$AH$2673,31,0)&gt;=8,5,IF(VLOOKUP($C122,工时汇总!$B$2:$AH$2673,31,0)&lt;8,0))))</f>
        <v>0</v>
      </c>
      <c r="AH122" s="24">
        <f ca="1">IF(VLOOKUP($C122,工时汇总!$B$2:$AH$2673,32,0)&gt;15,15,IF(VLOOKUP($C122,工时汇总!$B$2:$AH$2673,32,0)&gt;10,10,IF(VLOOKUP($C122,工时汇总!$B$2:$AH$2673,32,0)&gt;=8,5,IF(VLOOKUP($C122,工时汇总!$B$2:$AH$2673,32,0)&lt;8,0))))</f>
        <v>0</v>
      </c>
      <c r="AI122" s="24">
        <f ca="1">IF(VLOOKUP($C122,工时汇总!$B$2:$AH$2673,33,0)&gt;15,15,IF(VLOOKUP($C122,工时汇总!$B$2:$AH$2673,33,0)&gt;10,10,IF(VLOOKUP($C122,工时汇总!$B$2:$AH$2673,33,0)&gt;=8,5,IF(VLOOKUP($C122,工时汇总!$B$2:$AH$2673,33,0)&lt;8,0))))</f>
        <v>0</v>
      </c>
    </row>
    <row r="123" spans="1:35" ht="19.5" customHeight="1" x14ac:dyDescent="0.25">
      <c r="A123" s="21" t="s">
        <v>334</v>
      </c>
      <c r="B123" t="s">
        <v>186</v>
      </c>
      <c r="C123" s="55" t="s">
        <v>231</v>
      </c>
      <c r="D123" s="23">
        <f t="shared" ref="D123:D125" ca="1" si="24">SUM(E123:AI123)</f>
        <v>135</v>
      </c>
      <c r="E123" s="24">
        <f ca="1">IF(VLOOKUP($C123,工时汇总!$B$2:$AH$2673,3,0)&gt;15,15,IF(VLOOKUP($C123,工时汇总!$B$2:$AH$2673,3,0)&gt;10,10,IF(VLOOKUP($C123,工时汇总!$B$2:$AH$2673,3,0)&gt;=8,5,IF(VLOOKUP($C123,工时汇总!$B$2:$AH$2673,3,0)&lt;8,0))))</f>
        <v>0</v>
      </c>
      <c r="F123" s="24">
        <f ca="1">IF(VLOOKUP($C123,工时汇总!$B$2:$AH$2673,4,0)&gt;15,15,IF(VLOOKUP($C123,工时汇总!$B$2:$AH$2673,4,0)&gt;10,10,IF(VLOOKUP($C123,工时汇总!$B$2:$AH$2673,4,0)&gt;=8,5,IF(VLOOKUP($C123,工时汇总!$B$2:$AH$2673,4,0)&lt;8,0))))</f>
        <v>5</v>
      </c>
      <c r="G123" s="24">
        <f ca="1">IF(VLOOKUP($C123,工时汇总!$B$2:$AH$2673,5,0)&gt;15,15,IF(VLOOKUP($C123,工时汇总!$B$2:$AH$2673,5,0)&gt;10,10,IF(VLOOKUP($C123,工时汇总!$B$2:$AH$2673,5,0)&gt;=8,5,IF(VLOOKUP($C123,工时汇总!$B$2:$AH$2673,5,0)&lt;8,0))))</f>
        <v>5</v>
      </c>
      <c r="H123" s="24">
        <f ca="1">IF(VLOOKUP($C123,工时汇总!$B$2:$AH$2673,6,0)&gt;15,15,IF(VLOOKUP($C123,工时汇总!$B$2:$AH$2673,6,0)&gt;10,10,IF(VLOOKUP($C123,工时汇总!$B$2:$AH$2673,6,0)&gt;=8,5,IF(VLOOKUP($C123,工时汇总!$B$2:$AH$2673,6,0)&lt;8,0))))</f>
        <v>5</v>
      </c>
      <c r="I123" s="24">
        <f ca="1">IF(VLOOKUP($C123,工时汇总!$B$2:$AH$2673,7,0)&gt;15,15,IF(VLOOKUP($C123,工时汇总!$B$2:$AH$2673,7,0)&gt;10,10,IF(VLOOKUP($C123,工时汇总!$B$2:$AH$2673,7,0)&gt;=8,5,IF(VLOOKUP($C123,工时汇总!$B$2:$AH$2673,7,0)&lt;8,0))))</f>
        <v>5</v>
      </c>
      <c r="J123" s="24">
        <f ca="1">IF(VLOOKUP($C123,工时汇总!$B$2:$AH$2673,8,0)&gt;15,15,IF(VLOOKUP($C123,工时汇总!$B$2:$AH$2673,8,0)&gt;10,10,IF(VLOOKUP($C123,工时汇总!$B$2:$AH$2673,8,0)&gt;=8,5,IF(VLOOKUP($C123,工时汇总!$B$2:$AH$2673,8,0)&lt;8,0))))</f>
        <v>5</v>
      </c>
      <c r="K123" s="24">
        <f ca="1">IF(VLOOKUP($C123,工时汇总!$B$2:$AH$2673,9,0)&gt;15,15,IF(VLOOKUP($C123,工时汇总!$B$2:$AH$2673,9,0)&gt;10,10,IF(VLOOKUP($C123,工时汇总!$B$2:$AH$2673,9,0)&gt;=8,5,IF(VLOOKUP($C123,工时汇总!$B$2:$AH$2673,9,0)&lt;8,0))))</f>
        <v>0</v>
      </c>
      <c r="L123" s="24">
        <f ca="1">IF(VLOOKUP($C123,工时汇总!$B$2:$AH$2673,10,0)&gt;15,15,IF(VLOOKUP($C123,工时汇总!$B$2:$AH$2673,10,0)&gt;10,10,IF(VLOOKUP($C123,工时汇总!$B$2:$AH$2673,10,0)&gt;=8,5,IF(VLOOKUP($C123,工时汇总!$B$2:$AH$2673,10,0)&lt;8,0))))</f>
        <v>5</v>
      </c>
      <c r="M123" s="24">
        <f ca="1">IF(VLOOKUP($C123,工时汇总!$B$2:$AH$2673,11,0)&gt;15,15,IF(VLOOKUP($C123,工时汇总!$B$2:$AH$2673,11,0)&gt;10,10,IF(VLOOKUP($C123,工时汇总!$B$2:$AH$2673,11,0)&gt;=8,5,IF(VLOOKUP($C123,工时汇总!$B$2:$AH$2673,11,0)&lt;8,0))))</f>
        <v>5</v>
      </c>
      <c r="N123" s="24">
        <f ca="1">IF(VLOOKUP($C123,工时汇总!$B$2:$AH$2673,12,0)&gt;15,15,IF(VLOOKUP($C123,工时汇总!$B$2:$AH$2673,12,0)&gt;10,10,IF(VLOOKUP($C123,工时汇总!$B$2:$AH$2673,12,0)&gt;=8,5,IF(VLOOKUP($C123,工时汇总!$B$2:$AH$2673,12,0)&lt;8,0))))</f>
        <v>5</v>
      </c>
      <c r="O123" s="24">
        <f ca="1">IF(VLOOKUP($C123,工时汇总!$B$2:$AH$2673,13,0)&gt;15,15,IF(VLOOKUP($C123,工时汇总!$B$2:$AH$2673,13,0)&gt;10,10,IF(VLOOKUP($C123,工时汇总!$B$2:$AH$2673,13,0)&gt;=8,5,IF(VLOOKUP($C123,工时汇总!$B$2:$AH$2673,13,0)&lt;8,0))))</f>
        <v>5</v>
      </c>
      <c r="P123" s="24">
        <f ca="1">IF(VLOOKUP($C123,工时汇总!$B$2:$AH$2673,14,0)&gt;15,15,IF(VLOOKUP($C123,工时汇总!$B$2:$AH$2673,14,0)&gt;10,10,IF(VLOOKUP($C123,工时汇总!$B$2:$AH$2673,14,0)&gt;=8,5,IF(VLOOKUP($C123,工时汇总!$B$2:$AH$2673,14,0)&lt;8,0))))</f>
        <v>5</v>
      </c>
      <c r="Q123" s="24">
        <f ca="1">IF(VLOOKUP($C123,工时汇总!$B$2:$AH$2673,15,0)&gt;15,15,IF(VLOOKUP($C123,工时汇总!$B$2:$AH$2673,15,0)&gt;10,10,IF(VLOOKUP($C123,工时汇总!$B$2:$AH$2673,15,0)&gt;=8,5,IF(VLOOKUP($C123,工时汇总!$B$2:$AH$2673,15,0)&lt;8,0))))</f>
        <v>5</v>
      </c>
      <c r="R123" s="24">
        <f ca="1">IF(VLOOKUP($C123,工时汇总!$B$2:$AH$2673,16,0)&gt;15,15,IF(VLOOKUP($C123,工时汇总!$B$2:$AH$2673,16,0)&gt;10,10,IF(VLOOKUP($C123,工时汇总!$B$2:$AH$2673,16,0)&gt;=8,5,IF(VLOOKUP($C123,工时汇总!$B$2:$AH$2673,16,0)&lt;8,0))))</f>
        <v>0</v>
      </c>
      <c r="S123" s="24">
        <f ca="1">IF(VLOOKUP($C123,工时汇总!$B$2:$AH$2673,17,0)&gt;15,15,IF(VLOOKUP($C123,工时汇总!$B$2:$AH$2673,17,0)&gt;10,10,IF(VLOOKUP($C123,工时汇总!$B$2:$AH$2673,17,0)&gt;=8,5,IF(VLOOKUP($C123,工时汇总!$B$2:$AH$2673,17,0)&lt;8,0))))</f>
        <v>5</v>
      </c>
      <c r="T123" s="24">
        <f ca="1">IF(VLOOKUP($C123,工时汇总!$B$2:$AH$2673,18,0)&gt;15,15,IF(VLOOKUP($C123,工时汇总!$B$2:$AH$2673,18,0)&gt;10,10,IF(VLOOKUP($C123,工时汇总!$B$2:$AH$2673,18,0)&gt;=8,5,IF(VLOOKUP($C123,工时汇总!$B$2:$AH$2673,18,0)&lt;8,0))))</f>
        <v>5</v>
      </c>
      <c r="U123" s="24">
        <f ca="1">IF(VLOOKUP($C123,工时汇总!$B$2:$AH$2673,19,0)&gt;15,15,IF(VLOOKUP($C123,工时汇总!$B$2:$AH$2673,19,0)&gt;10,10,IF(VLOOKUP($C123,工时汇总!$B$2:$AH$2673,19,0)&gt;=8,5,IF(VLOOKUP($C123,工时汇总!$B$2:$AH$2673,19,0)&lt;8,0))))</f>
        <v>5</v>
      </c>
      <c r="V123" s="24">
        <f ca="1">IF(VLOOKUP($C123,工时汇总!$B$2:$AH$2673,20,0)&gt;15,15,IF(VLOOKUP($C123,工时汇总!$B$2:$AH$2673,20,0)&gt;10,10,IF(VLOOKUP($C123,工时汇总!$B$2:$AH$2673,20,0)&gt;=8,5,IF(VLOOKUP($C123,工时汇总!$B$2:$AH$2673,20,0)&lt;8,0))))</f>
        <v>5</v>
      </c>
      <c r="W123" s="24">
        <f ca="1">IF(VLOOKUP($C123,工时汇总!$B$2:$AH$2673,21,0)&gt;15,15,IF(VLOOKUP($C123,工时汇总!$B$2:$AH$2673,21,0)&gt;10,10,IF(VLOOKUP($C123,工时汇总!$B$2:$AH$2673,21,0)&gt;=8,5,IF(VLOOKUP($C123,工时汇总!$B$2:$AH$2673,21,0)&lt;8,0))))</f>
        <v>5</v>
      </c>
      <c r="X123" s="24">
        <f ca="1">IF(VLOOKUP($C123,工时汇总!$B$2:$AH$2673,22,0)&gt;15,15,IF(VLOOKUP($C123,工时汇总!$B$2:$AH$2673,22,0)&gt;10,10,IF(VLOOKUP($C123,工时汇总!$B$2:$AH$2673,22,0)&gt;=8,5,IF(VLOOKUP($C123,工时汇总!$B$2:$AH$2673,22,0)&lt;8,0))))</f>
        <v>5</v>
      </c>
      <c r="Y123" s="24">
        <f ca="1">IF(VLOOKUP($C123,工时汇总!$B$2:$AH$2673,23,0)&gt;15,15,IF(VLOOKUP($C123,工时汇总!$B$2:$AH$2673,23,0)&gt;10,10,IF(VLOOKUP($C123,工时汇总!$B$2:$AH$2673,23,0)&gt;=8,5,IF(VLOOKUP($C123,工时汇总!$B$2:$AH$2673,23,0)&lt;8,0))))</f>
        <v>0</v>
      </c>
      <c r="Z123" s="24">
        <f ca="1">IF(VLOOKUP($C123,工时汇总!$B$2:$AH$2673,24,0)&gt;15,15,IF(VLOOKUP($C123,工时汇总!$B$2:$AH$2673,24,0)&gt;10,10,IF(VLOOKUP($C123,工时汇总!$B$2:$AH$2673,24,0)&gt;=8,5,IF(VLOOKUP($C123,工时汇总!$B$2:$AH$2673,24,0)&lt;8,0))))</f>
        <v>5</v>
      </c>
      <c r="AA123" s="24">
        <f ca="1">IF(VLOOKUP($C123,工时汇总!$B$2:$AH$2673,25,0)&gt;15,15,IF(VLOOKUP($C123,工时汇总!$B$2:$AH$2673,25,0)&gt;10,10,IF(VLOOKUP($C123,工时汇总!$B$2:$AH$2673,25,0)&gt;=8,5,IF(VLOOKUP($C123,工时汇总!$B$2:$AH$2673,25,0)&lt;8,0))))</f>
        <v>5</v>
      </c>
      <c r="AB123" s="24">
        <f ca="1">IF(VLOOKUP($C123,工时汇总!$B$2:$AH$2673,26,0)&gt;15,15,IF(VLOOKUP($C123,工时汇总!$B$2:$AH$2673,26,0)&gt;10,10,IF(VLOOKUP($C123,工时汇总!$B$2:$AH$2673,26,0)&gt;=8,5,IF(VLOOKUP($C123,工时汇总!$B$2:$AH$2673,26,0)&lt;8,0))))</f>
        <v>5</v>
      </c>
      <c r="AC123" s="24">
        <f ca="1">IF(VLOOKUP($C123,工时汇总!$B$2:$AH$2673,27,0)&gt;15,15,IF(VLOOKUP($C123,工时汇总!$B$2:$AH$2673,27,0)&gt;10,10,IF(VLOOKUP($C123,工时汇总!$B$2:$AH$2673,27,0)&gt;=8,5,IF(VLOOKUP($C123,工时汇总!$B$2:$AH$2673,27,0)&lt;8,0))))</f>
        <v>5</v>
      </c>
      <c r="AD123" s="24">
        <f ca="1">IF(VLOOKUP($C123,工时汇总!$B$2:$AH$2673,28,0)&gt;15,15,IF(VLOOKUP($C123,工时汇总!$B$2:$AH$2673,28,0)&gt;10,10,IF(VLOOKUP($C123,工时汇总!$B$2:$AH$2673,28,0)&gt;=8,5,IF(VLOOKUP($C123,工时汇总!$B$2:$AH$2673,28,0)&lt;8,0))))</f>
        <v>5</v>
      </c>
      <c r="AE123" s="24">
        <f ca="1">IF(VLOOKUP($C123,工时汇总!$B$2:$AH$2673,29,0)&gt;15,15,IF(VLOOKUP($C123,工时汇总!$B$2:$AH$2673,29,0)&gt;10,10,IF(VLOOKUP($C123,工时汇总!$B$2:$AH$2673,29,0)&gt;=8,5,IF(VLOOKUP($C123,工时汇总!$B$2:$AH$2673,29,0)&lt;8,0))))</f>
        <v>5</v>
      </c>
      <c r="AF123" s="24">
        <f ca="1">IF(VLOOKUP($C123,工时汇总!$B$2:$AH$2673,30,0)&gt;15,15,IF(VLOOKUP($C123,工时汇总!$B$2:$AH$2673,30,0)&gt;10,10,IF(VLOOKUP($C123,工时汇总!$B$2:$AH$2673,30,0)&gt;=8,5,IF(VLOOKUP($C123,工时汇总!$B$2:$AH$2673,30,0)&lt;8,0))))</f>
        <v>0</v>
      </c>
      <c r="AG123" s="24">
        <f ca="1">IF(VLOOKUP($C123,工时汇总!$B$2:$AH$2673,31,0)&gt;15,15,IF(VLOOKUP($C123,工时汇总!$B$2:$AH$2673,31,0)&gt;10,10,IF(VLOOKUP($C123,工时汇总!$B$2:$AH$2673,31,0)&gt;=8,5,IF(VLOOKUP($C123,工时汇总!$B$2:$AH$2673,31,0)&lt;8,0))))</f>
        <v>10</v>
      </c>
      <c r="AH123" s="24">
        <f ca="1">IF(VLOOKUP($C123,工时汇总!$B$2:$AH$2673,32,0)&gt;15,15,IF(VLOOKUP($C123,工时汇总!$B$2:$AH$2673,32,0)&gt;10,10,IF(VLOOKUP($C123,工时汇总!$B$2:$AH$2673,32,0)&gt;=8,5,IF(VLOOKUP($C123,工时汇总!$B$2:$AH$2673,32,0)&lt;8,0))))</f>
        <v>5</v>
      </c>
      <c r="AI123" s="24">
        <f ca="1">IF(VLOOKUP($C123,工时汇总!$B$2:$AH$2673,33,0)&gt;15,15,IF(VLOOKUP($C123,工时汇总!$B$2:$AH$2673,33,0)&gt;10,10,IF(VLOOKUP($C123,工时汇总!$B$2:$AH$2673,33,0)&gt;=8,5,IF(VLOOKUP($C123,工时汇总!$B$2:$AH$2673,33,0)&lt;8,0))))</f>
        <v>5</v>
      </c>
    </row>
    <row r="124" spans="1:35" ht="19.5" customHeight="1" x14ac:dyDescent="0.25">
      <c r="A124" s="21" t="s">
        <v>334</v>
      </c>
      <c r="B124" t="s">
        <v>101</v>
      </c>
      <c r="C124" s="55" t="s">
        <v>183</v>
      </c>
      <c r="D124" s="23">
        <f t="shared" ca="1" si="24"/>
        <v>195</v>
      </c>
      <c r="E124" s="24">
        <f ca="1">IF(VLOOKUP($C124,工时汇总!$B$2:$AH$2673,3,0)&gt;15,15,IF(VLOOKUP($C124,工时汇总!$B$2:$AH$2673,3,0)&gt;10,10,IF(VLOOKUP($C124,工时汇总!$B$2:$AH$2673,3,0)&gt;=8,5,IF(VLOOKUP($C124,工时汇总!$B$2:$AH$2673,3,0)&lt;8,0))))</f>
        <v>0</v>
      </c>
      <c r="F124" s="24">
        <f ca="1">IF(VLOOKUP($C124,工时汇总!$B$2:$AH$2673,4,0)&gt;15,15,IF(VLOOKUP($C124,工时汇总!$B$2:$AH$2673,4,0)&gt;10,10,IF(VLOOKUP($C124,工时汇总!$B$2:$AH$2673,4,0)&gt;=8,5,IF(VLOOKUP($C124,工时汇总!$B$2:$AH$2673,4,0)&lt;8,0))))</f>
        <v>10</v>
      </c>
      <c r="G124" s="24">
        <f ca="1">IF(VLOOKUP($C124,工时汇总!$B$2:$AH$2673,5,0)&gt;15,15,IF(VLOOKUP($C124,工时汇总!$B$2:$AH$2673,5,0)&gt;10,10,IF(VLOOKUP($C124,工时汇总!$B$2:$AH$2673,5,0)&gt;=8,5,IF(VLOOKUP($C124,工时汇总!$B$2:$AH$2673,5,0)&lt;8,0))))</f>
        <v>5</v>
      </c>
      <c r="H124" s="24">
        <f ca="1">IF(VLOOKUP($C124,工时汇总!$B$2:$AH$2673,6,0)&gt;15,15,IF(VLOOKUP($C124,工时汇总!$B$2:$AH$2673,6,0)&gt;10,10,IF(VLOOKUP($C124,工时汇总!$B$2:$AH$2673,6,0)&gt;=8,5,IF(VLOOKUP($C124,工时汇总!$B$2:$AH$2673,6,0)&lt;8,0))))</f>
        <v>10</v>
      </c>
      <c r="I124" s="24">
        <f ca="1">IF(VLOOKUP($C124,工时汇总!$B$2:$AH$2673,7,0)&gt;15,15,IF(VLOOKUP($C124,工时汇总!$B$2:$AH$2673,7,0)&gt;10,10,IF(VLOOKUP($C124,工时汇总!$B$2:$AH$2673,7,0)&gt;=8,5,IF(VLOOKUP($C124,工时汇总!$B$2:$AH$2673,7,0)&lt;8,0))))</f>
        <v>5</v>
      </c>
      <c r="J124" s="24">
        <f ca="1">IF(VLOOKUP($C124,工时汇总!$B$2:$AH$2673,8,0)&gt;15,15,IF(VLOOKUP($C124,工时汇总!$B$2:$AH$2673,8,0)&gt;10,10,IF(VLOOKUP($C124,工时汇总!$B$2:$AH$2673,8,0)&gt;=8,5,IF(VLOOKUP($C124,工时汇总!$B$2:$AH$2673,8,0)&lt;8,0))))</f>
        <v>10</v>
      </c>
      <c r="K124" s="24">
        <f ca="1">IF(VLOOKUP($C124,工时汇总!$B$2:$AH$2673,9,0)&gt;15,15,IF(VLOOKUP($C124,工时汇总!$B$2:$AH$2673,9,0)&gt;10,10,IF(VLOOKUP($C124,工时汇总!$B$2:$AH$2673,9,0)&gt;=8,5,IF(VLOOKUP($C124,工时汇总!$B$2:$AH$2673,9,0)&lt;8,0))))</f>
        <v>10</v>
      </c>
      <c r="L124" s="24">
        <f ca="1">IF(VLOOKUP($C124,工时汇总!$B$2:$AH$2673,10,0)&gt;15,15,IF(VLOOKUP($C124,工时汇总!$B$2:$AH$2673,10,0)&gt;10,10,IF(VLOOKUP($C124,工时汇总!$B$2:$AH$2673,10,0)&gt;=8,5,IF(VLOOKUP($C124,工时汇总!$B$2:$AH$2673,10,0)&lt;8,0))))</f>
        <v>10</v>
      </c>
      <c r="M124" s="24">
        <f ca="1">IF(VLOOKUP($C124,工时汇总!$B$2:$AH$2673,11,0)&gt;15,15,IF(VLOOKUP($C124,工时汇总!$B$2:$AH$2673,11,0)&gt;10,10,IF(VLOOKUP($C124,工时汇总!$B$2:$AH$2673,11,0)&gt;=8,5,IF(VLOOKUP($C124,工时汇总!$B$2:$AH$2673,11,0)&lt;8,0))))</f>
        <v>10</v>
      </c>
      <c r="N124" s="24">
        <f ca="1">IF(VLOOKUP($C124,工时汇总!$B$2:$AH$2673,12,0)&gt;15,15,IF(VLOOKUP($C124,工时汇总!$B$2:$AH$2673,12,0)&gt;10,10,IF(VLOOKUP($C124,工时汇总!$B$2:$AH$2673,12,0)&gt;=8,5,IF(VLOOKUP($C124,工时汇总!$B$2:$AH$2673,12,0)&lt;8,0))))</f>
        <v>10</v>
      </c>
      <c r="O124" s="24">
        <f ca="1">IF(VLOOKUP($C124,工时汇总!$B$2:$AH$2673,13,0)&gt;15,15,IF(VLOOKUP($C124,工时汇总!$B$2:$AH$2673,13,0)&gt;10,10,IF(VLOOKUP($C124,工时汇总!$B$2:$AH$2673,13,0)&gt;=8,5,IF(VLOOKUP($C124,工时汇总!$B$2:$AH$2673,13,0)&lt;8,0))))</f>
        <v>10</v>
      </c>
      <c r="P124" s="24">
        <f ca="1">IF(VLOOKUP($C124,工时汇总!$B$2:$AH$2673,14,0)&gt;15,15,IF(VLOOKUP($C124,工时汇总!$B$2:$AH$2673,14,0)&gt;10,10,IF(VLOOKUP($C124,工时汇总!$B$2:$AH$2673,14,0)&gt;=8,5,IF(VLOOKUP($C124,工时汇总!$B$2:$AH$2673,14,0)&lt;8,0))))</f>
        <v>10</v>
      </c>
      <c r="Q124" s="24">
        <f ca="1">IF(VLOOKUP($C124,工时汇总!$B$2:$AH$2673,15,0)&gt;15,15,IF(VLOOKUP($C124,工时汇总!$B$2:$AH$2673,15,0)&gt;10,10,IF(VLOOKUP($C124,工时汇总!$B$2:$AH$2673,15,0)&gt;=8,5,IF(VLOOKUP($C124,工时汇总!$B$2:$AH$2673,15,0)&lt;8,0))))</f>
        <v>10</v>
      </c>
      <c r="R124" s="24">
        <f ca="1">IF(VLOOKUP($C124,工时汇总!$B$2:$AH$2673,16,0)&gt;15,15,IF(VLOOKUP($C124,工时汇总!$B$2:$AH$2673,16,0)&gt;10,10,IF(VLOOKUP($C124,工时汇总!$B$2:$AH$2673,16,0)&gt;=8,5,IF(VLOOKUP($C124,工时汇总!$B$2:$AH$2673,16,0)&lt;8,0))))</f>
        <v>0</v>
      </c>
      <c r="S124" s="24">
        <f ca="1">IF(VLOOKUP($C124,工时汇总!$B$2:$AH$2673,17,0)&gt;15,15,IF(VLOOKUP($C124,工时汇总!$B$2:$AH$2673,17,0)&gt;10,10,IF(VLOOKUP($C124,工时汇总!$B$2:$AH$2673,17,0)&gt;=8,5,IF(VLOOKUP($C124,工时汇总!$B$2:$AH$2673,17,0)&lt;8,0))))</f>
        <v>5</v>
      </c>
      <c r="T124" s="24">
        <f ca="1">IF(VLOOKUP($C124,工时汇总!$B$2:$AH$2673,18,0)&gt;15,15,IF(VLOOKUP($C124,工时汇总!$B$2:$AH$2673,18,0)&gt;10,10,IF(VLOOKUP($C124,工时汇总!$B$2:$AH$2673,18,0)&gt;=8,5,IF(VLOOKUP($C124,工时汇总!$B$2:$AH$2673,18,0)&lt;8,0))))</f>
        <v>5</v>
      </c>
      <c r="U124" s="24">
        <f ca="1">IF(VLOOKUP($C124,工时汇总!$B$2:$AH$2673,19,0)&gt;15,15,IF(VLOOKUP($C124,工时汇总!$B$2:$AH$2673,19,0)&gt;10,10,IF(VLOOKUP($C124,工时汇总!$B$2:$AH$2673,19,0)&gt;=8,5,IF(VLOOKUP($C124,工时汇总!$B$2:$AH$2673,19,0)&lt;8,0))))</f>
        <v>5</v>
      </c>
      <c r="V124" s="24">
        <f ca="1">IF(VLOOKUP($C124,工时汇总!$B$2:$AH$2673,20,0)&gt;15,15,IF(VLOOKUP($C124,工时汇总!$B$2:$AH$2673,20,0)&gt;10,10,IF(VLOOKUP($C124,工时汇总!$B$2:$AH$2673,20,0)&gt;=8,5,IF(VLOOKUP($C124,工时汇总!$B$2:$AH$2673,20,0)&lt;8,0))))</f>
        <v>0</v>
      </c>
      <c r="W124" s="24">
        <f ca="1">IF(VLOOKUP($C124,工时汇总!$B$2:$AH$2673,21,0)&gt;15,15,IF(VLOOKUP($C124,工时汇总!$B$2:$AH$2673,21,0)&gt;10,10,IF(VLOOKUP($C124,工时汇总!$B$2:$AH$2673,21,0)&gt;=8,5,IF(VLOOKUP($C124,工时汇总!$B$2:$AH$2673,21,0)&lt;8,0))))</f>
        <v>5</v>
      </c>
      <c r="X124" s="24">
        <f ca="1">IF(VLOOKUP($C124,工时汇总!$B$2:$AH$2673,22,0)&gt;15,15,IF(VLOOKUP($C124,工时汇总!$B$2:$AH$2673,22,0)&gt;10,10,IF(VLOOKUP($C124,工时汇总!$B$2:$AH$2673,22,0)&gt;=8,5,IF(VLOOKUP($C124,工时汇总!$B$2:$AH$2673,22,0)&lt;8,0))))</f>
        <v>10</v>
      </c>
      <c r="Y124" s="24">
        <f ca="1">IF(VLOOKUP($C124,工时汇总!$B$2:$AH$2673,23,0)&gt;15,15,IF(VLOOKUP($C124,工时汇总!$B$2:$AH$2673,23,0)&gt;10,10,IF(VLOOKUP($C124,工时汇总!$B$2:$AH$2673,23,0)&gt;=8,5,IF(VLOOKUP($C124,工时汇总!$B$2:$AH$2673,23,0)&lt;8,0))))</f>
        <v>10</v>
      </c>
      <c r="Z124" s="24">
        <f ca="1">IF(VLOOKUP($C124,工时汇总!$B$2:$AH$2673,24,0)&gt;15,15,IF(VLOOKUP($C124,工时汇总!$B$2:$AH$2673,24,0)&gt;10,10,IF(VLOOKUP($C124,工时汇总!$B$2:$AH$2673,24,0)&gt;=8,5,IF(VLOOKUP($C124,工时汇总!$B$2:$AH$2673,24,0)&lt;8,0))))</f>
        <v>5</v>
      </c>
      <c r="AA124" s="24">
        <f ca="1">IF(VLOOKUP($C124,工时汇总!$B$2:$AH$2673,25,0)&gt;15,15,IF(VLOOKUP($C124,工时汇总!$B$2:$AH$2673,25,0)&gt;10,10,IF(VLOOKUP($C124,工时汇总!$B$2:$AH$2673,25,0)&gt;=8,5,IF(VLOOKUP($C124,工时汇总!$B$2:$AH$2673,25,0)&lt;8,0))))</f>
        <v>5</v>
      </c>
      <c r="AB124" s="24">
        <f ca="1">IF(VLOOKUP($C124,工时汇总!$B$2:$AH$2673,26,0)&gt;15,15,IF(VLOOKUP($C124,工时汇总!$B$2:$AH$2673,26,0)&gt;10,10,IF(VLOOKUP($C124,工时汇总!$B$2:$AH$2673,26,0)&gt;=8,5,IF(VLOOKUP($C124,工时汇总!$B$2:$AH$2673,26,0)&lt;8,0))))</f>
        <v>10</v>
      </c>
      <c r="AC124" s="24">
        <f ca="1">IF(VLOOKUP($C124,工时汇总!$B$2:$AH$2673,27,0)&gt;15,15,IF(VLOOKUP($C124,工时汇总!$B$2:$AH$2673,27,0)&gt;10,10,IF(VLOOKUP($C124,工时汇总!$B$2:$AH$2673,27,0)&gt;=8,5,IF(VLOOKUP($C124,工时汇总!$B$2:$AH$2673,27,0)&lt;8,0))))</f>
        <v>5</v>
      </c>
      <c r="AD124" s="24">
        <f ca="1">IF(VLOOKUP($C124,工时汇总!$B$2:$AH$2673,28,0)&gt;15,15,IF(VLOOKUP($C124,工时汇总!$B$2:$AH$2673,28,0)&gt;10,10,IF(VLOOKUP($C124,工时汇总!$B$2:$AH$2673,28,0)&gt;=8,5,IF(VLOOKUP($C124,工时汇总!$B$2:$AH$2673,28,0)&lt;8,0))))</f>
        <v>5</v>
      </c>
      <c r="AE124" s="24">
        <f ca="1">IF(VLOOKUP($C124,工时汇总!$B$2:$AH$2673,29,0)&gt;15,15,IF(VLOOKUP($C124,工时汇总!$B$2:$AH$2673,29,0)&gt;10,10,IF(VLOOKUP($C124,工时汇总!$B$2:$AH$2673,29,0)&gt;=8,5,IF(VLOOKUP($C124,工时汇总!$B$2:$AH$2673,29,0)&lt;8,0))))</f>
        <v>5</v>
      </c>
      <c r="AF124" s="24">
        <f ca="1">IF(VLOOKUP($C124,工时汇总!$B$2:$AH$2673,30,0)&gt;15,15,IF(VLOOKUP($C124,工时汇总!$B$2:$AH$2673,30,0)&gt;10,10,IF(VLOOKUP($C124,工时汇总!$B$2:$AH$2673,30,0)&gt;=8,5,IF(VLOOKUP($C124,工时汇总!$B$2:$AH$2673,30,0)&lt;8,0))))</f>
        <v>5</v>
      </c>
      <c r="AG124" s="24">
        <f ca="1">IF(VLOOKUP($C124,工时汇总!$B$2:$AH$2673,31,0)&gt;15,15,IF(VLOOKUP($C124,工时汇总!$B$2:$AH$2673,31,0)&gt;10,10,IF(VLOOKUP($C124,工时汇总!$B$2:$AH$2673,31,0)&gt;=8,5,IF(VLOOKUP($C124,工时汇总!$B$2:$AH$2673,31,0)&lt;8,0))))</f>
        <v>0</v>
      </c>
      <c r="AH124" s="24">
        <f ca="1">IF(VLOOKUP($C124,工时汇总!$B$2:$AH$2673,32,0)&gt;15,15,IF(VLOOKUP($C124,工时汇总!$B$2:$AH$2673,32,0)&gt;10,10,IF(VLOOKUP($C124,工时汇总!$B$2:$AH$2673,32,0)&gt;=8,5,IF(VLOOKUP($C124,工时汇总!$B$2:$AH$2673,32,0)&lt;8,0))))</f>
        <v>0</v>
      </c>
      <c r="AI124" s="24">
        <f ca="1">IF(VLOOKUP($C124,工时汇总!$B$2:$AH$2673,33,0)&gt;15,15,IF(VLOOKUP($C124,工时汇总!$B$2:$AH$2673,33,0)&gt;10,10,IF(VLOOKUP($C124,工时汇总!$B$2:$AH$2673,33,0)&gt;=8,5,IF(VLOOKUP($C124,工时汇总!$B$2:$AH$2673,33,0)&lt;8,0))))</f>
        <v>5</v>
      </c>
    </row>
    <row r="125" spans="1:35" ht="19.5" customHeight="1" x14ac:dyDescent="0.25">
      <c r="A125" s="21" t="s">
        <v>334</v>
      </c>
      <c r="B125" t="s">
        <v>103</v>
      </c>
      <c r="C125" s="55" t="s">
        <v>184</v>
      </c>
      <c r="D125" s="23">
        <f t="shared" ca="1" si="24"/>
        <v>185</v>
      </c>
      <c r="E125" s="24">
        <f ca="1">IF(VLOOKUP($C125,工时汇总!$B$2:$AH$2673,3,0)&gt;15,15,IF(VLOOKUP($C125,工时汇总!$B$2:$AH$2673,3,0)&gt;10,10,IF(VLOOKUP($C125,工时汇总!$B$2:$AH$2673,3,0)&gt;=8,5,IF(VLOOKUP($C125,工时汇总!$B$2:$AH$2673,3,0)&lt;8,0))))</f>
        <v>0</v>
      </c>
      <c r="F125" s="24">
        <f ca="1">IF(VLOOKUP($C125,工时汇总!$B$2:$AH$2673,4,0)&gt;15,15,IF(VLOOKUP($C125,工时汇总!$B$2:$AH$2673,4,0)&gt;10,10,IF(VLOOKUP($C125,工时汇总!$B$2:$AH$2673,4,0)&gt;=8,5,IF(VLOOKUP($C125,工时汇总!$B$2:$AH$2673,4,0)&lt;8,0))))</f>
        <v>10</v>
      </c>
      <c r="G125" s="24">
        <f ca="1">IF(VLOOKUP($C125,工时汇总!$B$2:$AH$2673,5,0)&gt;15,15,IF(VLOOKUP($C125,工时汇总!$B$2:$AH$2673,5,0)&gt;10,10,IF(VLOOKUP($C125,工时汇总!$B$2:$AH$2673,5,0)&gt;=8,5,IF(VLOOKUP($C125,工时汇总!$B$2:$AH$2673,5,0)&lt;8,0))))</f>
        <v>10</v>
      </c>
      <c r="H125" s="24">
        <f ca="1">IF(VLOOKUP($C125,工时汇总!$B$2:$AH$2673,6,0)&gt;15,15,IF(VLOOKUP($C125,工时汇总!$B$2:$AH$2673,6,0)&gt;10,10,IF(VLOOKUP($C125,工时汇总!$B$2:$AH$2673,6,0)&gt;=8,5,IF(VLOOKUP($C125,工时汇总!$B$2:$AH$2673,6,0)&lt;8,0))))</f>
        <v>10</v>
      </c>
      <c r="I125" s="24">
        <f ca="1">IF(VLOOKUP($C125,工时汇总!$B$2:$AH$2673,7,0)&gt;15,15,IF(VLOOKUP($C125,工时汇总!$B$2:$AH$2673,7,0)&gt;10,10,IF(VLOOKUP($C125,工时汇总!$B$2:$AH$2673,7,0)&gt;=8,5,IF(VLOOKUP($C125,工时汇总!$B$2:$AH$2673,7,0)&lt;8,0))))</f>
        <v>5</v>
      </c>
      <c r="J125" s="24">
        <f ca="1">IF(VLOOKUP($C125,工时汇总!$B$2:$AH$2673,8,0)&gt;15,15,IF(VLOOKUP($C125,工时汇总!$B$2:$AH$2673,8,0)&gt;10,10,IF(VLOOKUP($C125,工时汇总!$B$2:$AH$2673,8,0)&gt;=8,5,IF(VLOOKUP($C125,工时汇总!$B$2:$AH$2673,8,0)&lt;8,0))))</f>
        <v>0</v>
      </c>
      <c r="K125" s="24">
        <f ca="1">IF(VLOOKUP($C125,工时汇总!$B$2:$AH$2673,9,0)&gt;15,15,IF(VLOOKUP($C125,工时汇总!$B$2:$AH$2673,9,0)&gt;10,10,IF(VLOOKUP($C125,工时汇总!$B$2:$AH$2673,9,0)&gt;=8,5,IF(VLOOKUP($C125,工时汇总!$B$2:$AH$2673,9,0)&lt;8,0))))</f>
        <v>5</v>
      </c>
      <c r="L125" s="24">
        <f ca="1">IF(VLOOKUP($C125,工时汇总!$B$2:$AH$2673,10,0)&gt;15,15,IF(VLOOKUP($C125,工时汇总!$B$2:$AH$2673,10,0)&gt;10,10,IF(VLOOKUP($C125,工时汇总!$B$2:$AH$2673,10,0)&gt;=8,5,IF(VLOOKUP($C125,工时汇总!$B$2:$AH$2673,10,0)&lt;8,0))))</f>
        <v>5</v>
      </c>
      <c r="M125" s="24">
        <f ca="1">IF(VLOOKUP($C125,工时汇总!$B$2:$AH$2673,11,0)&gt;15,15,IF(VLOOKUP($C125,工时汇总!$B$2:$AH$2673,11,0)&gt;10,10,IF(VLOOKUP($C125,工时汇总!$B$2:$AH$2673,11,0)&gt;=8,5,IF(VLOOKUP($C125,工时汇总!$B$2:$AH$2673,11,0)&lt;8,0))))</f>
        <v>10</v>
      </c>
      <c r="N125" s="24">
        <f ca="1">IF(VLOOKUP($C125,工时汇总!$B$2:$AH$2673,12,0)&gt;15,15,IF(VLOOKUP($C125,工时汇总!$B$2:$AH$2673,12,0)&gt;10,10,IF(VLOOKUP($C125,工时汇总!$B$2:$AH$2673,12,0)&gt;=8,5,IF(VLOOKUP($C125,工时汇总!$B$2:$AH$2673,12,0)&lt;8,0))))</f>
        <v>5</v>
      </c>
      <c r="O125" s="24">
        <f ca="1">IF(VLOOKUP($C125,工时汇总!$B$2:$AH$2673,13,0)&gt;15,15,IF(VLOOKUP($C125,工时汇总!$B$2:$AH$2673,13,0)&gt;10,10,IF(VLOOKUP($C125,工时汇总!$B$2:$AH$2673,13,0)&gt;=8,5,IF(VLOOKUP($C125,工时汇总!$B$2:$AH$2673,13,0)&lt;8,0))))</f>
        <v>10</v>
      </c>
      <c r="P125" s="24">
        <f ca="1">IF(VLOOKUP($C125,工时汇总!$B$2:$AH$2673,14,0)&gt;15,15,IF(VLOOKUP($C125,工时汇总!$B$2:$AH$2673,14,0)&gt;10,10,IF(VLOOKUP($C125,工时汇总!$B$2:$AH$2673,14,0)&gt;=8,5,IF(VLOOKUP($C125,工时汇总!$B$2:$AH$2673,14,0)&lt;8,0))))</f>
        <v>5</v>
      </c>
      <c r="Q125" s="24">
        <f ca="1">IF(VLOOKUP($C125,工时汇总!$B$2:$AH$2673,15,0)&gt;15,15,IF(VLOOKUP($C125,工时汇总!$B$2:$AH$2673,15,0)&gt;10,10,IF(VLOOKUP($C125,工时汇总!$B$2:$AH$2673,15,0)&gt;=8,5,IF(VLOOKUP($C125,工时汇总!$B$2:$AH$2673,15,0)&lt;8,0))))</f>
        <v>5</v>
      </c>
      <c r="R125" s="24">
        <f ca="1">IF(VLOOKUP($C125,工时汇总!$B$2:$AH$2673,16,0)&gt;15,15,IF(VLOOKUP($C125,工时汇总!$B$2:$AH$2673,16,0)&gt;10,10,IF(VLOOKUP($C125,工时汇总!$B$2:$AH$2673,16,0)&gt;=8,5,IF(VLOOKUP($C125,工时汇总!$B$2:$AH$2673,16,0)&lt;8,0))))</f>
        <v>0</v>
      </c>
      <c r="S125" s="24">
        <f ca="1">IF(VLOOKUP($C125,工时汇总!$B$2:$AH$2673,17,0)&gt;15,15,IF(VLOOKUP($C125,工时汇总!$B$2:$AH$2673,17,0)&gt;10,10,IF(VLOOKUP($C125,工时汇总!$B$2:$AH$2673,17,0)&gt;=8,5,IF(VLOOKUP($C125,工时汇总!$B$2:$AH$2673,17,0)&lt;8,0))))</f>
        <v>5</v>
      </c>
      <c r="T125" s="24">
        <f ca="1">IF(VLOOKUP($C125,工时汇总!$B$2:$AH$2673,18,0)&gt;15,15,IF(VLOOKUP($C125,工时汇总!$B$2:$AH$2673,18,0)&gt;10,10,IF(VLOOKUP($C125,工时汇总!$B$2:$AH$2673,18,0)&gt;=8,5,IF(VLOOKUP($C125,工时汇总!$B$2:$AH$2673,18,0)&lt;8,0))))</f>
        <v>5</v>
      </c>
      <c r="U125" s="24">
        <f ca="1">IF(VLOOKUP($C125,工时汇总!$B$2:$AH$2673,19,0)&gt;15,15,IF(VLOOKUP($C125,工时汇总!$B$2:$AH$2673,19,0)&gt;10,10,IF(VLOOKUP($C125,工时汇总!$B$2:$AH$2673,19,0)&gt;=8,5,IF(VLOOKUP($C125,工时汇总!$B$2:$AH$2673,19,0)&lt;8,0))))</f>
        <v>5</v>
      </c>
      <c r="V125" s="24">
        <f ca="1">IF(VLOOKUP($C125,工时汇总!$B$2:$AH$2673,20,0)&gt;15,15,IF(VLOOKUP($C125,工时汇总!$B$2:$AH$2673,20,0)&gt;10,10,IF(VLOOKUP($C125,工时汇总!$B$2:$AH$2673,20,0)&gt;=8,5,IF(VLOOKUP($C125,工时汇总!$B$2:$AH$2673,20,0)&lt;8,0))))</f>
        <v>5</v>
      </c>
      <c r="W125" s="24">
        <f ca="1">IF(VLOOKUP($C125,工时汇总!$B$2:$AH$2673,21,0)&gt;15,15,IF(VLOOKUP($C125,工时汇总!$B$2:$AH$2673,21,0)&gt;10,10,IF(VLOOKUP($C125,工时汇总!$B$2:$AH$2673,21,0)&gt;=8,5,IF(VLOOKUP($C125,工时汇总!$B$2:$AH$2673,21,0)&lt;8,0))))</f>
        <v>10</v>
      </c>
      <c r="X125" s="24">
        <f ca="1">IF(VLOOKUP($C125,工时汇总!$B$2:$AH$2673,22,0)&gt;15,15,IF(VLOOKUP($C125,工时汇总!$B$2:$AH$2673,22,0)&gt;10,10,IF(VLOOKUP($C125,工时汇总!$B$2:$AH$2673,22,0)&gt;=8,5,IF(VLOOKUP($C125,工时汇总!$B$2:$AH$2673,22,0)&lt;8,0))))</f>
        <v>10</v>
      </c>
      <c r="Y125" s="24">
        <f ca="1">IF(VLOOKUP($C125,工时汇总!$B$2:$AH$2673,23,0)&gt;15,15,IF(VLOOKUP($C125,工时汇总!$B$2:$AH$2673,23,0)&gt;10,10,IF(VLOOKUP($C125,工时汇总!$B$2:$AH$2673,23,0)&gt;=8,5,IF(VLOOKUP($C125,工时汇总!$B$2:$AH$2673,23,0)&lt;8,0))))</f>
        <v>5</v>
      </c>
      <c r="Z125" s="24">
        <f ca="1">IF(VLOOKUP($C125,工时汇总!$B$2:$AH$2673,24,0)&gt;15,15,IF(VLOOKUP($C125,工时汇总!$B$2:$AH$2673,24,0)&gt;10,10,IF(VLOOKUP($C125,工时汇总!$B$2:$AH$2673,24,0)&gt;=8,5,IF(VLOOKUP($C125,工时汇总!$B$2:$AH$2673,24,0)&lt;8,0))))</f>
        <v>10</v>
      </c>
      <c r="AA125" s="24">
        <f ca="1">IF(VLOOKUP($C125,工时汇总!$B$2:$AH$2673,25,0)&gt;15,15,IF(VLOOKUP($C125,工时汇总!$B$2:$AH$2673,25,0)&gt;10,10,IF(VLOOKUP($C125,工时汇总!$B$2:$AH$2673,25,0)&gt;=8,5,IF(VLOOKUP($C125,工时汇总!$B$2:$AH$2673,25,0)&lt;8,0))))</f>
        <v>5</v>
      </c>
      <c r="AB125" s="24">
        <f ca="1">IF(VLOOKUP($C125,工时汇总!$B$2:$AH$2673,26,0)&gt;15,15,IF(VLOOKUP($C125,工时汇总!$B$2:$AH$2673,26,0)&gt;10,10,IF(VLOOKUP($C125,工时汇总!$B$2:$AH$2673,26,0)&gt;=8,5,IF(VLOOKUP($C125,工时汇总!$B$2:$AH$2673,26,0)&lt;8,0))))</f>
        <v>10</v>
      </c>
      <c r="AC125" s="24">
        <f ca="1">IF(VLOOKUP($C125,工时汇总!$B$2:$AH$2673,27,0)&gt;15,15,IF(VLOOKUP($C125,工时汇总!$B$2:$AH$2673,27,0)&gt;10,10,IF(VLOOKUP($C125,工时汇总!$B$2:$AH$2673,27,0)&gt;=8,5,IF(VLOOKUP($C125,工时汇总!$B$2:$AH$2673,27,0)&lt;8,0))))</f>
        <v>5</v>
      </c>
      <c r="AD125" s="24">
        <f ca="1">IF(VLOOKUP($C125,工时汇总!$B$2:$AH$2673,28,0)&gt;15,15,IF(VLOOKUP($C125,工时汇总!$B$2:$AH$2673,28,0)&gt;10,10,IF(VLOOKUP($C125,工时汇总!$B$2:$AH$2673,28,0)&gt;=8,5,IF(VLOOKUP($C125,工时汇总!$B$2:$AH$2673,28,0)&lt;8,0))))</f>
        <v>5</v>
      </c>
      <c r="AE125" s="24">
        <f ca="1">IF(VLOOKUP($C125,工时汇总!$B$2:$AH$2673,29,0)&gt;15,15,IF(VLOOKUP($C125,工时汇总!$B$2:$AH$2673,29,0)&gt;10,10,IF(VLOOKUP($C125,工时汇总!$B$2:$AH$2673,29,0)&gt;=8,5,IF(VLOOKUP($C125,工时汇总!$B$2:$AH$2673,29,0)&lt;8,0))))</f>
        <v>5</v>
      </c>
      <c r="AF125" s="24">
        <f ca="1">IF(VLOOKUP($C125,工时汇总!$B$2:$AH$2673,30,0)&gt;15,15,IF(VLOOKUP($C125,工时汇总!$B$2:$AH$2673,30,0)&gt;10,10,IF(VLOOKUP($C125,工时汇总!$B$2:$AH$2673,30,0)&gt;=8,5,IF(VLOOKUP($C125,工时汇总!$B$2:$AH$2673,30,0)&lt;8,0))))</f>
        <v>0</v>
      </c>
      <c r="AG125" s="24">
        <f ca="1">IF(VLOOKUP($C125,工时汇总!$B$2:$AH$2673,31,0)&gt;15,15,IF(VLOOKUP($C125,工时汇总!$B$2:$AH$2673,31,0)&gt;10,10,IF(VLOOKUP($C125,工时汇总!$B$2:$AH$2673,31,0)&gt;=8,5,IF(VLOOKUP($C125,工时汇总!$B$2:$AH$2673,31,0)&lt;8,0))))</f>
        <v>5</v>
      </c>
      <c r="AH125" s="24">
        <f ca="1">IF(VLOOKUP($C125,工时汇总!$B$2:$AH$2673,32,0)&gt;15,15,IF(VLOOKUP($C125,工时汇总!$B$2:$AH$2673,32,0)&gt;10,10,IF(VLOOKUP($C125,工时汇总!$B$2:$AH$2673,32,0)&gt;=8,5,IF(VLOOKUP($C125,工时汇总!$B$2:$AH$2673,32,0)&lt;8,0))))</f>
        <v>10</v>
      </c>
      <c r="AI125" s="24">
        <f ca="1">IF(VLOOKUP($C125,工时汇总!$B$2:$AH$2673,33,0)&gt;15,15,IF(VLOOKUP($C125,工时汇总!$B$2:$AH$2673,33,0)&gt;10,10,IF(VLOOKUP($C125,工时汇总!$B$2:$AH$2673,33,0)&gt;=8,5,IF(VLOOKUP($C125,工时汇总!$B$2:$AH$2673,33,0)&lt;8,0))))</f>
        <v>5</v>
      </c>
    </row>
    <row r="126" spans="1:35" ht="19.5" customHeight="1" x14ac:dyDescent="0.25">
      <c r="A126" s="21" t="s">
        <v>104</v>
      </c>
      <c r="B126" t="s">
        <v>889</v>
      </c>
      <c r="C126" s="55" t="s">
        <v>395</v>
      </c>
      <c r="D126" s="23">
        <f t="shared" ref="D126" ca="1" si="25">SUM(E126:AI126)</f>
        <v>260</v>
      </c>
      <c r="E126" s="24">
        <f ca="1">IF(VLOOKUP($C126,工时汇总!$B$2:$AH$2673,3,0)&gt;15,15,IF(VLOOKUP($C126,工时汇总!$B$2:$AH$2673,3,0)&gt;10,10,IF(VLOOKUP($C126,工时汇总!$B$2:$AH$2673,3,0)&gt;=8,5,IF(VLOOKUP($C126,工时汇总!$B$2:$AH$2673,3,0)&lt;8,0))))</f>
        <v>0</v>
      </c>
      <c r="F126" s="24">
        <f ca="1">IF(VLOOKUP($C126,工时汇总!$B$2:$AH$2673,4,0)&gt;15,15,IF(VLOOKUP($C126,工时汇总!$B$2:$AH$2673,4,0)&gt;10,10,IF(VLOOKUP($C126,工时汇总!$B$2:$AH$2673,4,0)&gt;=8,5,IF(VLOOKUP($C126,工时汇总!$B$2:$AH$2673,4,0)&lt;8,0))))</f>
        <v>10</v>
      </c>
      <c r="G126" s="24">
        <f ca="1">IF(VLOOKUP($C126,工时汇总!$B$2:$AH$2673,5,0)&gt;15,15,IF(VLOOKUP($C126,工时汇总!$B$2:$AH$2673,5,0)&gt;10,10,IF(VLOOKUP($C126,工时汇总!$B$2:$AH$2673,5,0)&gt;=8,5,IF(VLOOKUP($C126,工时汇总!$B$2:$AH$2673,5,0)&lt;8,0))))</f>
        <v>10</v>
      </c>
      <c r="H126" s="24">
        <f ca="1">IF(VLOOKUP($C126,工时汇总!$B$2:$AH$2673,6,0)&gt;15,15,IF(VLOOKUP($C126,工时汇总!$B$2:$AH$2673,6,0)&gt;10,10,IF(VLOOKUP($C126,工时汇总!$B$2:$AH$2673,6,0)&gt;=8,5,IF(VLOOKUP($C126,工时汇总!$B$2:$AH$2673,6,0)&lt;8,0))))</f>
        <v>10</v>
      </c>
      <c r="I126" s="24">
        <f ca="1">IF(VLOOKUP($C126,工时汇总!$B$2:$AH$2673,7,0)&gt;15,15,IF(VLOOKUP($C126,工时汇总!$B$2:$AH$2673,7,0)&gt;10,10,IF(VLOOKUP($C126,工时汇总!$B$2:$AH$2673,7,0)&gt;=8,5,IF(VLOOKUP($C126,工时汇总!$B$2:$AH$2673,7,0)&lt;8,0))))</f>
        <v>10</v>
      </c>
      <c r="J126" s="24">
        <f ca="1">IF(VLOOKUP($C126,工时汇总!$B$2:$AH$2673,8,0)&gt;15,15,IF(VLOOKUP($C126,工时汇总!$B$2:$AH$2673,8,0)&gt;10,10,IF(VLOOKUP($C126,工时汇总!$B$2:$AH$2673,8,0)&gt;=8,5,IF(VLOOKUP($C126,工时汇总!$B$2:$AH$2673,8,0)&lt;8,0))))</f>
        <v>10</v>
      </c>
      <c r="K126" s="24">
        <f ca="1">IF(VLOOKUP($C126,工时汇总!$B$2:$AH$2673,9,0)&gt;15,15,IF(VLOOKUP($C126,工时汇总!$B$2:$AH$2673,9,0)&gt;10,10,IF(VLOOKUP($C126,工时汇总!$B$2:$AH$2673,9,0)&gt;=8,5,IF(VLOOKUP($C126,工时汇总!$B$2:$AH$2673,9,0)&lt;8,0))))</f>
        <v>10</v>
      </c>
      <c r="L126" s="24">
        <f ca="1">IF(VLOOKUP($C126,工时汇总!$B$2:$AH$2673,10,0)&gt;15,15,IF(VLOOKUP($C126,工时汇总!$B$2:$AH$2673,10,0)&gt;10,10,IF(VLOOKUP($C126,工时汇总!$B$2:$AH$2673,10,0)&gt;=8,5,IF(VLOOKUP($C126,工时汇总!$B$2:$AH$2673,10,0)&lt;8,0))))</f>
        <v>10</v>
      </c>
      <c r="M126" s="24">
        <f ca="1">IF(VLOOKUP($C126,工时汇总!$B$2:$AH$2673,11,0)&gt;15,15,IF(VLOOKUP($C126,工时汇总!$B$2:$AH$2673,11,0)&gt;10,10,IF(VLOOKUP($C126,工时汇总!$B$2:$AH$2673,11,0)&gt;=8,5,IF(VLOOKUP($C126,工时汇总!$B$2:$AH$2673,11,0)&lt;8,0))))</f>
        <v>10</v>
      </c>
      <c r="N126" s="24">
        <f ca="1">IF(VLOOKUP($C126,工时汇总!$B$2:$AH$2673,12,0)&gt;15,15,IF(VLOOKUP($C126,工时汇总!$B$2:$AH$2673,12,0)&gt;10,10,IF(VLOOKUP($C126,工时汇总!$B$2:$AH$2673,12,0)&gt;=8,5,IF(VLOOKUP($C126,工时汇总!$B$2:$AH$2673,12,0)&lt;8,0))))</f>
        <v>10</v>
      </c>
      <c r="O126" s="24">
        <f ca="1">IF(VLOOKUP($C126,工时汇总!$B$2:$AH$2673,13,0)&gt;15,15,IF(VLOOKUP($C126,工时汇总!$B$2:$AH$2673,13,0)&gt;10,10,IF(VLOOKUP($C126,工时汇总!$B$2:$AH$2673,13,0)&gt;=8,5,IF(VLOOKUP($C126,工时汇总!$B$2:$AH$2673,13,0)&lt;8,0))))</f>
        <v>10</v>
      </c>
      <c r="P126" s="24">
        <f ca="1">IF(VLOOKUP($C126,工时汇总!$B$2:$AH$2673,14,0)&gt;15,15,IF(VLOOKUP($C126,工时汇总!$B$2:$AH$2673,14,0)&gt;10,10,IF(VLOOKUP($C126,工时汇总!$B$2:$AH$2673,14,0)&gt;=8,5,IF(VLOOKUP($C126,工时汇总!$B$2:$AH$2673,14,0)&lt;8,0))))</f>
        <v>10</v>
      </c>
      <c r="Q126" s="24">
        <f ca="1">IF(VLOOKUP($C126,工时汇总!$B$2:$AH$2673,15,0)&gt;15,15,IF(VLOOKUP($C126,工时汇总!$B$2:$AH$2673,15,0)&gt;10,10,IF(VLOOKUP($C126,工时汇总!$B$2:$AH$2673,15,0)&gt;=8,5,IF(VLOOKUP($C126,工时汇总!$B$2:$AH$2673,15,0)&lt;8,0))))</f>
        <v>5</v>
      </c>
      <c r="R126" s="24">
        <f ca="1">IF(VLOOKUP($C126,工时汇总!$B$2:$AH$2673,16,0)&gt;15,15,IF(VLOOKUP($C126,工时汇总!$B$2:$AH$2673,16,0)&gt;10,10,IF(VLOOKUP($C126,工时汇总!$B$2:$AH$2673,16,0)&gt;=8,5,IF(VLOOKUP($C126,工时汇总!$B$2:$AH$2673,16,0)&lt;8,0))))</f>
        <v>0</v>
      </c>
      <c r="S126" s="24">
        <f ca="1">IF(VLOOKUP($C126,工时汇总!$B$2:$AH$2673,17,0)&gt;15,15,IF(VLOOKUP($C126,工时汇总!$B$2:$AH$2673,17,0)&gt;10,10,IF(VLOOKUP($C126,工时汇总!$B$2:$AH$2673,17,0)&gt;=8,5,IF(VLOOKUP($C126,工时汇总!$B$2:$AH$2673,17,0)&lt;8,0))))</f>
        <v>5</v>
      </c>
      <c r="T126" s="24">
        <f ca="1">IF(VLOOKUP($C126,工时汇总!$B$2:$AH$2673,18,0)&gt;15,15,IF(VLOOKUP($C126,工时汇总!$B$2:$AH$2673,18,0)&gt;10,10,IF(VLOOKUP($C126,工时汇总!$B$2:$AH$2673,18,0)&gt;=8,5,IF(VLOOKUP($C126,工时汇总!$B$2:$AH$2673,18,0)&lt;8,0))))</f>
        <v>10</v>
      </c>
      <c r="U126" s="24">
        <f ca="1">IF(VLOOKUP($C126,工时汇总!$B$2:$AH$2673,19,0)&gt;15,15,IF(VLOOKUP($C126,工时汇总!$B$2:$AH$2673,19,0)&gt;10,10,IF(VLOOKUP($C126,工时汇总!$B$2:$AH$2673,19,0)&gt;=8,5,IF(VLOOKUP($C126,工时汇总!$B$2:$AH$2673,19,0)&lt;8,0))))</f>
        <v>10</v>
      </c>
      <c r="V126" s="24">
        <f ca="1">IF(VLOOKUP($C126,工时汇总!$B$2:$AH$2673,20,0)&gt;15,15,IF(VLOOKUP($C126,工时汇总!$B$2:$AH$2673,20,0)&gt;10,10,IF(VLOOKUP($C126,工时汇总!$B$2:$AH$2673,20,0)&gt;=8,5,IF(VLOOKUP($C126,工时汇总!$B$2:$AH$2673,20,0)&lt;8,0))))</f>
        <v>10</v>
      </c>
      <c r="W126" s="24">
        <f ca="1">IF(VLOOKUP($C126,工时汇总!$B$2:$AH$2673,21,0)&gt;15,15,IF(VLOOKUP($C126,工时汇总!$B$2:$AH$2673,21,0)&gt;10,10,IF(VLOOKUP($C126,工时汇总!$B$2:$AH$2673,21,0)&gt;=8,5,IF(VLOOKUP($C126,工时汇总!$B$2:$AH$2673,21,0)&lt;8,0))))</f>
        <v>10</v>
      </c>
      <c r="X126" s="24">
        <f ca="1">IF(VLOOKUP($C126,工时汇总!$B$2:$AH$2673,22,0)&gt;15,15,IF(VLOOKUP($C126,工时汇总!$B$2:$AH$2673,22,0)&gt;10,10,IF(VLOOKUP($C126,工时汇总!$B$2:$AH$2673,22,0)&gt;=8,5,IF(VLOOKUP($C126,工时汇总!$B$2:$AH$2673,22,0)&lt;8,0))))</f>
        <v>10</v>
      </c>
      <c r="Y126" s="24">
        <f ca="1">IF(VLOOKUP($C126,工时汇总!$B$2:$AH$2673,23,0)&gt;15,15,IF(VLOOKUP($C126,工时汇总!$B$2:$AH$2673,23,0)&gt;10,10,IF(VLOOKUP($C126,工时汇总!$B$2:$AH$2673,23,0)&gt;=8,5,IF(VLOOKUP($C126,工时汇总!$B$2:$AH$2673,23,0)&lt;8,0))))</f>
        <v>0</v>
      </c>
      <c r="Z126" s="24">
        <f ca="1">IF(VLOOKUP($C126,工时汇总!$B$2:$AH$2673,24,0)&gt;15,15,IF(VLOOKUP($C126,工时汇总!$B$2:$AH$2673,24,0)&gt;10,10,IF(VLOOKUP($C126,工时汇总!$B$2:$AH$2673,24,0)&gt;=8,5,IF(VLOOKUP($C126,工时汇总!$B$2:$AH$2673,24,0)&lt;8,0))))</f>
        <v>10</v>
      </c>
      <c r="AA126" s="24">
        <f ca="1">IF(VLOOKUP($C126,工时汇总!$B$2:$AH$2673,25,0)&gt;15,15,IF(VLOOKUP($C126,工时汇总!$B$2:$AH$2673,25,0)&gt;10,10,IF(VLOOKUP($C126,工时汇总!$B$2:$AH$2673,25,0)&gt;=8,5,IF(VLOOKUP($C126,工时汇总!$B$2:$AH$2673,25,0)&lt;8,0))))</f>
        <v>10</v>
      </c>
      <c r="AB126" s="24">
        <f ca="1">IF(VLOOKUP($C126,工时汇总!$B$2:$AH$2673,26,0)&gt;15,15,IF(VLOOKUP($C126,工时汇总!$B$2:$AH$2673,26,0)&gt;10,10,IF(VLOOKUP($C126,工时汇总!$B$2:$AH$2673,26,0)&gt;=8,5,IF(VLOOKUP($C126,工时汇总!$B$2:$AH$2673,26,0)&lt;8,0))))</f>
        <v>10</v>
      </c>
      <c r="AC126" s="24">
        <f ca="1">IF(VLOOKUP($C126,工时汇总!$B$2:$AH$2673,27,0)&gt;15,15,IF(VLOOKUP($C126,工时汇总!$B$2:$AH$2673,27,0)&gt;10,10,IF(VLOOKUP($C126,工时汇总!$B$2:$AH$2673,27,0)&gt;=8,5,IF(VLOOKUP($C126,工时汇总!$B$2:$AH$2673,27,0)&lt;8,0))))</f>
        <v>10</v>
      </c>
      <c r="AD126" s="24">
        <f ca="1">IF(VLOOKUP($C126,工时汇总!$B$2:$AH$2673,28,0)&gt;15,15,IF(VLOOKUP($C126,工时汇总!$B$2:$AH$2673,28,0)&gt;10,10,IF(VLOOKUP($C126,工时汇总!$B$2:$AH$2673,28,0)&gt;=8,5,IF(VLOOKUP($C126,工时汇总!$B$2:$AH$2673,28,0)&lt;8,0))))</f>
        <v>10</v>
      </c>
      <c r="AE126" s="24">
        <f ca="1">IF(VLOOKUP($C126,工时汇总!$B$2:$AH$2673,29,0)&gt;15,15,IF(VLOOKUP($C126,工时汇总!$B$2:$AH$2673,29,0)&gt;10,10,IF(VLOOKUP($C126,工时汇总!$B$2:$AH$2673,29,0)&gt;=8,5,IF(VLOOKUP($C126,工时汇总!$B$2:$AH$2673,29,0)&lt;8,0))))</f>
        <v>10</v>
      </c>
      <c r="AF126" s="24">
        <f ca="1">IF(VLOOKUP($C126,工时汇总!$B$2:$AH$2673,30,0)&gt;15,15,IF(VLOOKUP($C126,工时汇总!$B$2:$AH$2673,30,0)&gt;10,10,IF(VLOOKUP($C126,工时汇总!$B$2:$AH$2673,30,0)&gt;=8,5,IF(VLOOKUP($C126,工时汇总!$B$2:$AH$2673,30,0)&lt;8,0))))</f>
        <v>0</v>
      </c>
      <c r="AG126" s="24">
        <f ca="1">IF(VLOOKUP($C126,工时汇总!$B$2:$AH$2673,31,0)&gt;15,15,IF(VLOOKUP($C126,工时汇总!$B$2:$AH$2673,31,0)&gt;10,10,IF(VLOOKUP($C126,工时汇总!$B$2:$AH$2673,31,0)&gt;=8,5,IF(VLOOKUP($C126,工时汇总!$B$2:$AH$2673,31,0)&lt;8,0))))</f>
        <v>10</v>
      </c>
      <c r="AH126" s="24">
        <f ca="1">IF(VLOOKUP($C126,工时汇总!$B$2:$AH$2673,32,0)&gt;15,15,IF(VLOOKUP($C126,工时汇总!$B$2:$AH$2673,32,0)&gt;10,10,IF(VLOOKUP($C126,工时汇总!$B$2:$AH$2673,32,0)&gt;=8,5,IF(VLOOKUP($C126,工时汇总!$B$2:$AH$2673,32,0)&lt;8,0))))</f>
        <v>10</v>
      </c>
      <c r="AI126" s="24">
        <f ca="1">IF(VLOOKUP($C126,工时汇总!$B$2:$AH$2673,33,0)&gt;15,15,IF(VLOOKUP($C126,工时汇总!$B$2:$AH$2673,33,0)&gt;10,10,IF(VLOOKUP($C126,工时汇总!$B$2:$AH$2673,33,0)&gt;=8,5,IF(VLOOKUP($C126,工时汇总!$B$2:$AH$2673,33,0)&lt;8,0))))</f>
        <v>10</v>
      </c>
    </row>
    <row r="127" spans="1:35" ht="19.5" customHeight="1" x14ac:dyDescent="0.25">
      <c r="A127" s="21" t="s">
        <v>354</v>
      </c>
      <c r="B127" t="s">
        <v>251</v>
      </c>
      <c r="C127" s="55" t="s">
        <v>348</v>
      </c>
      <c r="D127" s="23">
        <f t="shared" ref="D127:D136" ca="1" si="26">SUM(E127:AI127)</f>
        <v>0</v>
      </c>
      <c r="E127" s="24">
        <f ca="1">IF(VLOOKUP($C127,工时汇总!$B$2:$AH$2673,3,0)&gt;15,15,IF(VLOOKUP($C127,工时汇总!$B$2:$AH$2673,3,0)&gt;10,10,IF(VLOOKUP($C127,工时汇总!$B$2:$AH$2673,3,0)&gt;=8,5,IF(VLOOKUP($C127,工时汇总!$B$2:$AH$2673,3,0)&lt;8,0))))</f>
        <v>0</v>
      </c>
      <c r="F127" s="24">
        <f ca="1">IF(VLOOKUP($C127,工时汇总!$B$2:$AH$2673,4,0)&gt;15,15,IF(VLOOKUP($C127,工时汇总!$B$2:$AH$2673,4,0)&gt;10,10,IF(VLOOKUP($C127,工时汇总!$B$2:$AH$2673,4,0)&gt;=8,5,IF(VLOOKUP($C127,工时汇总!$B$2:$AH$2673,4,0)&lt;8,0))))</f>
        <v>0</v>
      </c>
      <c r="G127" s="24">
        <f ca="1">IF(VLOOKUP($C127,工时汇总!$B$2:$AH$2673,5,0)&gt;15,15,IF(VLOOKUP($C127,工时汇总!$B$2:$AH$2673,5,0)&gt;10,10,IF(VLOOKUP($C127,工时汇总!$B$2:$AH$2673,5,0)&gt;=8,5,IF(VLOOKUP($C127,工时汇总!$B$2:$AH$2673,5,0)&lt;8,0))))</f>
        <v>0</v>
      </c>
      <c r="H127" s="24">
        <f ca="1">IF(VLOOKUP($C127,工时汇总!$B$2:$AH$2673,6,0)&gt;15,15,IF(VLOOKUP($C127,工时汇总!$B$2:$AH$2673,6,0)&gt;10,10,IF(VLOOKUP($C127,工时汇总!$B$2:$AH$2673,6,0)&gt;=8,5,IF(VLOOKUP($C127,工时汇总!$B$2:$AH$2673,6,0)&lt;8,0))))</f>
        <v>0</v>
      </c>
      <c r="I127" s="24">
        <f ca="1">IF(VLOOKUP($C127,工时汇总!$B$2:$AH$2673,7,0)&gt;15,15,IF(VLOOKUP($C127,工时汇总!$B$2:$AH$2673,7,0)&gt;10,10,IF(VLOOKUP($C127,工时汇总!$B$2:$AH$2673,7,0)&gt;=8,5,IF(VLOOKUP($C127,工时汇总!$B$2:$AH$2673,7,0)&lt;8,0))))</f>
        <v>0</v>
      </c>
      <c r="J127" s="24">
        <f ca="1">IF(VLOOKUP($C127,工时汇总!$B$2:$AH$2673,8,0)&gt;15,15,IF(VLOOKUP($C127,工时汇总!$B$2:$AH$2673,8,0)&gt;10,10,IF(VLOOKUP($C127,工时汇总!$B$2:$AH$2673,8,0)&gt;=8,5,IF(VLOOKUP($C127,工时汇总!$B$2:$AH$2673,8,0)&lt;8,0))))</f>
        <v>0</v>
      </c>
      <c r="K127" s="24">
        <f ca="1">IF(VLOOKUP($C127,工时汇总!$B$2:$AH$2673,9,0)&gt;15,15,IF(VLOOKUP($C127,工时汇总!$B$2:$AH$2673,9,0)&gt;10,10,IF(VLOOKUP($C127,工时汇总!$B$2:$AH$2673,9,0)&gt;=8,5,IF(VLOOKUP($C127,工时汇总!$B$2:$AH$2673,9,0)&lt;8,0))))</f>
        <v>0</v>
      </c>
      <c r="L127" s="24">
        <f ca="1">IF(VLOOKUP($C127,工时汇总!$B$2:$AH$2673,10,0)&gt;15,15,IF(VLOOKUP($C127,工时汇总!$B$2:$AH$2673,10,0)&gt;10,10,IF(VLOOKUP($C127,工时汇总!$B$2:$AH$2673,10,0)&gt;=8,5,IF(VLOOKUP($C127,工时汇总!$B$2:$AH$2673,10,0)&lt;8,0))))</f>
        <v>0</v>
      </c>
      <c r="M127" s="24">
        <f ca="1">IF(VLOOKUP($C127,工时汇总!$B$2:$AH$2673,11,0)&gt;15,15,IF(VLOOKUP($C127,工时汇总!$B$2:$AH$2673,11,0)&gt;10,10,IF(VLOOKUP($C127,工时汇总!$B$2:$AH$2673,11,0)&gt;=8,5,IF(VLOOKUP($C127,工时汇总!$B$2:$AH$2673,11,0)&lt;8,0))))</f>
        <v>0</v>
      </c>
      <c r="N127" s="24">
        <f ca="1">IF(VLOOKUP($C127,工时汇总!$B$2:$AH$2673,12,0)&gt;15,15,IF(VLOOKUP($C127,工时汇总!$B$2:$AH$2673,12,0)&gt;10,10,IF(VLOOKUP($C127,工时汇总!$B$2:$AH$2673,12,0)&gt;=8,5,IF(VLOOKUP($C127,工时汇总!$B$2:$AH$2673,12,0)&lt;8,0))))</f>
        <v>0</v>
      </c>
      <c r="O127" s="24">
        <f ca="1">IF(VLOOKUP($C127,工时汇总!$B$2:$AH$2673,13,0)&gt;15,15,IF(VLOOKUP($C127,工时汇总!$B$2:$AH$2673,13,0)&gt;10,10,IF(VLOOKUP($C127,工时汇总!$B$2:$AH$2673,13,0)&gt;=8,5,IF(VLOOKUP($C127,工时汇总!$B$2:$AH$2673,13,0)&lt;8,0))))</f>
        <v>0</v>
      </c>
      <c r="P127" s="24">
        <f ca="1">IF(VLOOKUP($C127,工时汇总!$B$2:$AH$2673,14,0)&gt;15,15,IF(VLOOKUP($C127,工时汇总!$B$2:$AH$2673,14,0)&gt;10,10,IF(VLOOKUP($C127,工时汇总!$B$2:$AH$2673,14,0)&gt;=8,5,IF(VLOOKUP($C127,工时汇总!$B$2:$AH$2673,14,0)&lt;8,0))))</f>
        <v>0</v>
      </c>
      <c r="Q127" s="24">
        <f ca="1">IF(VLOOKUP($C127,工时汇总!$B$2:$AH$2673,15,0)&gt;15,15,IF(VLOOKUP($C127,工时汇总!$B$2:$AH$2673,15,0)&gt;10,10,IF(VLOOKUP($C127,工时汇总!$B$2:$AH$2673,15,0)&gt;=8,5,IF(VLOOKUP($C127,工时汇总!$B$2:$AH$2673,15,0)&lt;8,0))))</f>
        <v>0</v>
      </c>
      <c r="R127" s="24">
        <f ca="1">IF(VLOOKUP($C127,工时汇总!$B$2:$AH$2673,16,0)&gt;15,15,IF(VLOOKUP($C127,工时汇总!$B$2:$AH$2673,16,0)&gt;10,10,IF(VLOOKUP($C127,工时汇总!$B$2:$AH$2673,16,0)&gt;=8,5,IF(VLOOKUP($C127,工时汇总!$B$2:$AH$2673,16,0)&lt;8,0))))</f>
        <v>0</v>
      </c>
      <c r="S127" s="24">
        <f ca="1">IF(VLOOKUP($C127,工时汇总!$B$2:$AH$2673,17,0)&gt;15,15,IF(VLOOKUP($C127,工时汇总!$B$2:$AH$2673,17,0)&gt;10,10,IF(VLOOKUP($C127,工时汇总!$B$2:$AH$2673,17,0)&gt;=8,5,IF(VLOOKUP($C127,工时汇总!$B$2:$AH$2673,17,0)&lt;8,0))))</f>
        <v>0</v>
      </c>
      <c r="T127" s="24">
        <f ca="1">IF(VLOOKUP($C127,工时汇总!$B$2:$AH$2673,18,0)&gt;15,15,IF(VLOOKUP($C127,工时汇总!$B$2:$AH$2673,18,0)&gt;10,10,IF(VLOOKUP($C127,工时汇总!$B$2:$AH$2673,18,0)&gt;=8,5,IF(VLOOKUP($C127,工时汇总!$B$2:$AH$2673,18,0)&lt;8,0))))</f>
        <v>0</v>
      </c>
      <c r="U127" s="24">
        <f ca="1">IF(VLOOKUP($C127,工时汇总!$B$2:$AH$2673,19,0)&gt;15,15,IF(VLOOKUP($C127,工时汇总!$B$2:$AH$2673,19,0)&gt;10,10,IF(VLOOKUP($C127,工时汇总!$B$2:$AH$2673,19,0)&gt;=8,5,IF(VLOOKUP($C127,工时汇总!$B$2:$AH$2673,19,0)&lt;8,0))))</f>
        <v>0</v>
      </c>
      <c r="V127" s="24">
        <f ca="1">IF(VLOOKUP($C127,工时汇总!$B$2:$AH$2673,20,0)&gt;15,15,IF(VLOOKUP($C127,工时汇总!$B$2:$AH$2673,20,0)&gt;10,10,IF(VLOOKUP($C127,工时汇总!$B$2:$AH$2673,20,0)&gt;=8,5,IF(VLOOKUP($C127,工时汇总!$B$2:$AH$2673,20,0)&lt;8,0))))</f>
        <v>0</v>
      </c>
      <c r="W127" s="24">
        <f ca="1">IF(VLOOKUP($C127,工时汇总!$B$2:$AH$2673,21,0)&gt;15,15,IF(VLOOKUP($C127,工时汇总!$B$2:$AH$2673,21,0)&gt;10,10,IF(VLOOKUP($C127,工时汇总!$B$2:$AH$2673,21,0)&gt;=8,5,IF(VLOOKUP($C127,工时汇总!$B$2:$AH$2673,21,0)&lt;8,0))))</f>
        <v>0</v>
      </c>
      <c r="X127" s="24">
        <f ca="1">IF(VLOOKUP($C127,工时汇总!$B$2:$AH$2673,22,0)&gt;15,15,IF(VLOOKUP($C127,工时汇总!$B$2:$AH$2673,22,0)&gt;10,10,IF(VLOOKUP($C127,工时汇总!$B$2:$AH$2673,22,0)&gt;=8,5,IF(VLOOKUP($C127,工时汇总!$B$2:$AH$2673,22,0)&lt;8,0))))</f>
        <v>0</v>
      </c>
      <c r="Y127" s="24">
        <f ca="1">IF(VLOOKUP($C127,工时汇总!$B$2:$AH$2673,23,0)&gt;15,15,IF(VLOOKUP($C127,工时汇总!$B$2:$AH$2673,23,0)&gt;10,10,IF(VLOOKUP($C127,工时汇总!$B$2:$AH$2673,23,0)&gt;=8,5,IF(VLOOKUP($C127,工时汇总!$B$2:$AH$2673,23,0)&lt;8,0))))</f>
        <v>0</v>
      </c>
      <c r="Z127" s="24">
        <f ca="1">IF(VLOOKUP($C127,工时汇总!$B$2:$AH$2673,24,0)&gt;15,15,IF(VLOOKUP($C127,工时汇总!$B$2:$AH$2673,24,0)&gt;10,10,IF(VLOOKUP($C127,工时汇总!$B$2:$AH$2673,24,0)&gt;=8,5,IF(VLOOKUP($C127,工时汇总!$B$2:$AH$2673,24,0)&lt;8,0))))</f>
        <v>0</v>
      </c>
      <c r="AA127" s="24">
        <f ca="1">IF(VLOOKUP($C127,工时汇总!$B$2:$AH$2673,25,0)&gt;15,15,IF(VLOOKUP($C127,工时汇总!$B$2:$AH$2673,25,0)&gt;10,10,IF(VLOOKUP($C127,工时汇总!$B$2:$AH$2673,25,0)&gt;=8,5,IF(VLOOKUP($C127,工时汇总!$B$2:$AH$2673,25,0)&lt;8,0))))</f>
        <v>0</v>
      </c>
      <c r="AB127" s="24">
        <f ca="1">IF(VLOOKUP($C127,工时汇总!$B$2:$AH$2673,26,0)&gt;15,15,IF(VLOOKUP($C127,工时汇总!$B$2:$AH$2673,26,0)&gt;10,10,IF(VLOOKUP($C127,工时汇总!$B$2:$AH$2673,26,0)&gt;=8,5,IF(VLOOKUP($C127,工时汇总!$B$2:$AH$2673,26,0)&lt;8,0))))</f>
        <v>0</v>
      </c>
      <c r="AC127" s="24">
        <f ca="1">IF(VLOOKUP($C127,工时汇总!$B$2:$AH$2673,27,0)&gt;15,15,IF(VLOOKUP($C127,工时汇总!$B$2:$AH$2673,27,0)&gt;10,10,IF(VLOOKUP($C127,工时汇总!$B$2:$AH$2673,27,0)&gt;=8,5,IF(VLOOKUP($C127,工时汇总!$B$2:$AH$2673,27,0)&lt;8,0))))</f>
        <v>0</v>
      </c>
      <c r="AD127" s="24">
        <f ca="1">IF(VLOOKUP($C127,工时汇总!$B$2:$AH$2673,28,0)&gt;15,15,IF(VLOOKUP($C127,工时汇总!$B$2:$AH$2673,28,0)&gt;10,10,IF(VLOOKUP($C127,工时汇总!$B$2:$AH$2673,28,0)&gt;=8,5,IF(VLOOKUP($C127,工时汇总!$B$2:$AH$2673,28,0)&lt;8,0))))</f>
        <v>0</v>
      </c>
      <c r="AE127" s="24">
        <f ca="1">IF(VLOOKUP($C127,工时汇总!$B$2:$AH$2673,29,0)&gt;15,15,IF(VLOOKUP($C127,工时汇总!$B$2:$AH$2673,29,0)&gt;10,10,IF(VLOOKUP($C127,工时汇总!$B$2:$AH$2673,29,0)&gt;=8,5,IF(VLOOKUP($C127,工时汇总!$B$2:$AH$2673,29,0)&lt;8,0))))</f>
        <v>0</v>
      </c>
      <c r="AF127" s="24">
        <f ca="1">IF(VLOOKUP($C127,工时汇总!$B$2:$AH$2673,30,0)&gt;15,15,IF(VLOOKUP($C127,工时汇总!$B$2:$AH$2673,30,0)&gt;10,10,IF(VLOOKUP($C127,工时汇总!$B$2:$AH$2673,30,0)&gt;=8,5,IF(VLOOKUP($C127,工时汇总!$B$2:$AH$2673,30,0)&lt;8,0))))</f>
        <v>0</v>
      </c>
      <c r="AG127" s="24">
        <f ca="1">IF(VLOOKUP($C127,工时汇总!$B$2:$AH$2673,31,0)&gt;15,15,IF(VLOOKUP($C127,工时汇总!$B$2:$AH$2673,31,0)&gt;10,10,IF(VLOOKUP($C127,工时汇总!$B$2:$AH$2673,31,0)&gt;=8,5,IF(VLOOKUP($C127,工时汇总!$B$2:$AH$2673,31,0)&lt;8,0))))</f>
        <v>0</v>
      </c>
      <c r="AH127" s="24">
        <f ca="1">IF(VLOOKUP($C127,工时汇总!$B$2:$AH$2673,32,0)&gt;15,15,IF(VLOOKUP($C127,工时汇总!$B$2:$AH$2673,32,0)&gt;10,10,IF(VLOOKUP($C127,工时汇总!$B$2:$AH$2673,32,0)&gt;=8,5,IF(VLOOKUP($C127,工时汇总!$B$2:$AH$2673,32,0)&lt;8,0))))</f>
        <v>0</v>
      </c>
      <c r="AI127" s="24">
        <f ca="1">IF(VLOOKUP($C127,工时汇总!$B$2:$AH$2673,33,0)&gt;15,15,IF(VLOOKUP($C127,工时汇总!$B$2:$AH$2673,33,0)&gt;10,10,IF(VLOOKUP($C127,工时汇总!$B$2:$AH$2673,33,0)&gt;=8,5,IF(VLOOKUP($C127,工时汇总!$B$2:$AH$2673,33,0)&lt;8,0))))</f>
        <v>0</v>
      </c>
    </row>
    <row r="128" spans="1:35" ht="19.5" customHeight="1" x14ac:dyDescent="0.25">
      <c r="A128" s="21" t="s">
        <v>354</v>
      </c>
      <c r="B128" t="s">
        <v>344</v>
      </c>
      <c r="C128" s="55" t="s">
        <v>336</v>
      </c>
      <c r="D128" s="23">
        <f t="shared" ca="1" si="26"/>
        <v>0</v>
      </c>
      <c r="E128" s="24">
        <f ca="1">IF(VLOOKUP($C128,工时汇总!$B$2:$AH$2673,3,0)&gt;15,15,IF(VLOOKUP($C128,工时汇总!$B$2:$AH$2673,3,0)&gt;10,10,IF(VLOOKUP($C128,工时汇总!$B$2:$AH$2673,3,0)&gt;=8,5,IF(VLOOKUP($C128,工时汇总!$B$2:$AH$2673,3,0)&lt;8,0))))</f>
        <v>0</v>
      </c>
      <c r="F128" s="24">
        <f ca="1">IF(VLOOKUP($C128,工时汇总!$B$2:$AH$2673,4,0)&gt;15,15,IF(VLOOKUP($C128,工时汇总!$B$2:$AH$2673,4,0)&gt;10,10,IF(VLOOKUP($C128,工时汇总!$B$2:$AH$2673,4,0)&gt;=8,5,IF(VLOOKUP($C128,工时汇总!$B$2:$AH$2673,4,0)&lt;8,0))))</f>
        <v>0</v>
      </c>
      <c r="G128" s="24">
        <f ca="1">IF(VLOOKUP($C128,工时汇总!$B$2:$AH$2673,5,0)&gt;15,15,IF(VLOOKUP($C128,工时汇总!$B$2:$AH$2673,5,0)&gt;10,10,IF(VLOOKUP($C128,工时汇总!$B$2:$AH$2673,5,0)&gt;=8,5,IF(VLOOKUP($C128,工时汇总!$B$2:$AH$2673,5,0)&lt;8,0))))</f>
        <v>0</v>
      </c>
      <c r="H128" s="24">
        <f ca="1">IF(VLOOKUP($C128,工时汇总!$B$2:$AH$2673,6,0)&gt;15,15,IF(VLOOKUP($C128,工时汇总!$B$2:$AH$2673,6,0)&gt;10,10,IF(VLOOKUP($C128,工时汇总!$B$2:$AH$2673,6,0)&gt;=8,5,IF(VLOOKUP($C128,工时汇总!$B$2:$AH$2673,6,0)&lt;8,0))))</f>
        <v>0</v>
      </c>
      <c r="I128" s="24">
        <f ca="1">IF(VLOOKUP($C128,工时汇总!$B$2:$AH$2673,7,0)&gt;15,15,IF(VLOOKUP($C128,工时汇总!$B$2:$AH$2673,7,0)&gt;10,10,IF(VLOOKUP($C128,工时汇总!$B$2:$AH$2673,7,0)&gt;=8,5,IF(VLOOKUP($C128,工时汇总!$B$2:$AH$2673,7,0)&lt;8,0))))</f>
        <v>0</v>
      </c>
      <c r="J128" s="24">
        <f ca="1">IF(VLOOKUP($C128,工时汇总!$B$2:$AH$2673,8,0)&gt;15,15,IF(VLOOKUP($C128,工时汇总!$B$2:$AH$2673,8,0)&gt;10,10,IF(VLOOKUP($C128,工时汇总!$B$2:$AH$2673,8,0)&gt;=8,5,IF(VLOOKUP($C128,工时汇总!$B$2:$AH$2673,8,0)&lt;8,0))))</f>
        <v>0</v>
      </c>
      <c r="K128" s="24">
        <f ca="1">IF(VLOOKUP($C128,工时汇总!$B$2:$AH$2673,9,0)&gt;15,15,IF(VLOOKUP($C128,工时汇总!$B$2:$AH$2673,9,0)&gt;10,10,IF(VLOOKUP($C128,工时汇总!$B$2:$AH$2673,9,0)&gt;=8,5,IF(VLOOKUP($C128,工时汇总!$B$2:$AH$2673,9,0)&lt;8,0))))</f>
        <v>0</v>
      </c>
      <c r="L128" s="24">
        <f ca="1">IF(VLOOKUP($C128,工时汇总!$B$2:$AH$2673,10,0)&gt;15,15,IF(VLOOKUP($C128,工时汇总!$B$2:$AH$2673,10,0)&gt;10,10,IF(VLOOKUP($C128,工时汇总!$B$2:$AH$2673,10,0)&gt;=8,5,IF(VLOOKUP($C128,工时汇总!$B$2:$AH$2673,10,0)&lt;8,0))))</f>
        <v>0</v>
      </c>
      <c r="M128" s="24">
        <f ca="1">IF(VLOOKUP($C128,工时汇总!$B$2:$AH$2673,11,0)&gt;15,15,IF(VLOOKUP($C128,工时汇总!$B$2:$AH$2673,11,0)&gt;10,10,IF(VLOOKUP($C128,工时汇总!$B$2:$AH$2673,11,0)&gt;=8,5,IF(VLOOKUP($C128,工时汇总!$B$2:$AH$2673,11,0)&lt;8,0))))</f>
        <v>0</v>
      </c>
      <c r="N128" s="24">
        <f ca="1">IF(VLOOKUP($C128,工时汇总!$B$2:$AH$2673,12,0)&gt;15,15,IF(VLOOKUP($C128,工时汇总!$B$2:$AH$2673,12,0)&gt;10,10,IF(VLOOKUP($C128,工时汇总!$B$2:$AH$2673,12,0)&gt;=8,5,IF(VLOOKUP($C128,工时汇总!$B$2:$AH$2673,12,0)&lt;8,0))))</f>
        <v>0</v>
      </c>
      <c r="O128" s="24">
        <f ca="1">IF(VLOOKUP($C128,工时汇总!$B$2:$AH$2673,13,0)&gt;15,15,IF(VLOOKUP($C128,工时汇总!$B$2:$AH$2673,13,0)&gt;10,10,IF(VLOOKUP($C128,工时汇总!$B$2:$AH$2673,13,0)&gt;=8,5,IF(VLOOKUP($C128,工时汇总!$B$2:$AH$2673,13,0)&lt;8,0))))</f>
        <v>0</v>
      </c>
      <c r="P128" s="24">
        <f ca="1">IF(VLOOKUP($C128,工时汇总!$B$2:$AH$2673,14,0)&gt;15,15,IF(VLOOKUP($C128,工时汇总!$B$2:$AH$2673,14,0)&gt;10,10,IF(VLOOKUP($C128,工时汇总!$B$2:$AH$2673,14,0)&gt;=8,5,IF(VLOOKUP($C128,工时汇总!$B$2:$AH$2673,14,0)&lt;8,0))))</f>
        <v>0</v>
      </c>
      <c r="Q128" s="24">
        <f ca="1">IF(VLOOKUP($C128,工时汇总!$B$2:$AH$2673,15,0)&gt;15,15,IF(VLOOKUP($C128,工时汇总!$B$2:$AH$2673,15,0)&gt;10,10,IF(VLOOKUP($C128,工时汇总!$B$2:$AH$2673,15,0)&gt;=8,5,IF(VLOOKUP($C128,工时汇总!$B$2:$AH$2673,15,0)&lt;8,0))))</f>
        <v>0</v>
      </c>
      <c r="R128" s="24">
        <f ca="1">IF(VLOOKUP($C128,工时汇总!$B$2:$AH$2673,16,0)&gt;15,15,IF(VLOOKUP($C128,工时汇总!$B$2:$AH$2673,16,0)&gt;10,10,IF(VLOOKUP($C128,工时汇总!$B$2:$AH$2673,16,0)&gt;=8,5,IF(VLOOKUP($C128,工时汇总!$B$2:$AH$2673,16,0)&lt;8,0))))</f>
        <v>0</v>
      </c>
      <c r="S128" s="24">
        <f ca="1">IF(VLOOKUP($C128,工时汇总!$B$2:$AH$2673,17,0)&gt;15,15,IF(VLOOKUP($C128,工时汇总!$B$2:$AH$2673,17,0)&gt;10,10,IF(VLOOKUP($C128,工时汇总!$B$2:$AH$2673,17,0)&gt;=8,5,IF(VLOOKUP($C128,工时汇总!$B$2:$AH$2673,17,0)&lt;8,0))))</f>
        <v>0</v>
      </c>
      <c r="T128" s="24">
        <f ca="1">IF(VLOOKUP($C128,工时汇总!$B$2:$AH$2673,18,0)&gt;15,15,IF(VLOOKUP($C128,工时汇总!$B$2:$AH$2673,18,0)&gt;10,10,IF(VLOOKUP($C128,工时汇总!$B$2:$AH$2673,18,0)&gt;=8,5,IF(VLOOKUP($C128,工时汇总!$B$2:$AH$2673,18,0)&lt;8,0))))</f>
        <v>0</v>
      </c>
      <c r="U128" s="24">
        <f ca="1">IF(VLOOKUP($C128,工时汇总!$B$2:$AH$2673,19,0)&gt;15,15,IF(VLOOKUP($C128,工时汇总!$B$2:$AH$2673,19,0)&gt;10,10,IF(VLOOKUP($C128,工时汇总!$B$2:$AH$2673,19,0)&gt;=8,5,IF(VLOOKUP($C128,工时汇总!$B$2:$AH$2673,19,0)&lt;8,0))))</f>
        <v>0</v>
      </c>
      <c r="V128" s="24">
        <f ca="1">IF(VLOOKUP($C128,工时汇总!$B$2:$AH$2673,20,0)&gt;15,15,IF(VLOOKUP($C128,工时汇总!$B$2:$AH$2673,20,0)&gt;10,10,IF(VLOOKUP($C128,工时汇总!$B$2:$AH$2673,20,0)&gt;=8,5,IF(VLOOKUP($C128,工时汇总!$B$2:$AH$2673,20,0)&lt;8,0))))</f>
        <v>0</v>
      </c>
      <c r="W128" s="24">
        <f ca="1">IF(VLOOKUP($C128,工时汇总!$B$2:$AH$2673,21,0)&gt;15,15,IF(VLOOKUP($C128,工时汇总!$B$2:$AH$2673,21,0)&gt;10,10,IF(VLOOKUP($C128,工时汇总!$B$2:$AH$2673,21,0)&gt;=8,5,IF(VLOOKUP($C128,工时汇总!$B$2:$AH$2673,21,0)&lt;8,0))))</f>
        <v>0</v>
      </c>
      <c r="X128" s="24">
        <f ca="1">IF(VLOOKUP($C128,工时汇总!$B$2:$AH$2673,22,0)&gt;15,15,IF(VLOOKUP($C128,工时汇总!$B$2:$AH$2673,22,0)&gt;10,10,IF(VLOOKUP($C128,工时汇总!$B$2:$AH$2673,22,0)&gt;=8,5,IF(VLOOKUP($C128,工时汇总!$B$2:$AH$2673,22,0)&lt;8,0))))</f>
        <v>0</v>
      </c>
      <c r="Y128" s="24">
        <f ca="1">IF(VLOOKUP($C128,工时汇总!$B$2:$AH$2673,23,0)&gt;15,15,IF(VLOOKUP($C128,工时汇总!$B$2:$AH$2673,23,0)&gt;10,10,IF(VLOOKUP($C128,工时汇总!$B$2:$AH$2673,23,0)&gt;=8,5,IF(VLOOKUP($C128,工时汇总!$B$2:$AH$2673,23,0)&lt;8,0))))</f>
        <v>0</v>
      </c>
      <c r="Z128" s="24">
        <f ca="1">IF(VLOOKUP($C128,工时汇总!$B$2:$AH$2673,24,0)&gt;15,15,IF(VLOOKUP($C128,工时汇总!$B$2:$AH$2673,24,0)&gt;10,10,IF(VLOOKUP($C128,工时汇总!$B$2:$AH$2673,24,0)&gt;=8,5,IF(VLOOKUP($C128,工时汇总!$B$2:$AH$2673,24,0)&lt;8,0))))</f>
        <v>0</v>
      </c>
      <c r="AA128" s="24">
        <f ca="1">IF(VLOOKUP($C128,工时汇总!$B$2:$AH$2673,25,0)&gt;15,15,IF(VLOOKUP($C128,工时汇总!$B$2:$AH$2673,25,0)&gt;10,10,IF(VLOOKUP($C128,工时汇总!$B$2:$AH$2673,25,0)&gt;=8,5,IF(VLOOKUP($C128,工时汇总!$B$2:$AH$2673,25,0)&lt;8,0))))</f>
        <v>0</v>
      </c>
      <c r="AB128" s="24">
        <f ca="1">IF(VLOOKUP($C128,工时汇总!$B$2:$AH$2673,26,0)&gt;15,15,IF(VLOOKUP($C128,工时汇总!$B$2:$AH$2673,26,0)&gt;10,10,IF(VLOOKUP($C128,工时汇总!$B$2:$AH$2673,26,0)&gt;=8,5,IF(VLOOKUP($C128,工时汇总!$B$2:$AH$2673,26,0)&lt;8,0))))</f>
        <v>0</v>
      </c>
      <c r="AC128" s="24">
        <f ca="1">IF(VLOOKUP($C128,工时汇总!$B$2:$AH$2673,27,0)&gt;15,15,IF(VLOOKUP($C128,工时汇总!$B$2:$AH$2673,27,0)&gt;10,10,IF(VLOOKUP($C128,工时汇总!$B$2:$AH$2673,27,0)&gt;=8,5,IF(VLOOKUP($C128,工时汇总!$B$2:$AH$2673,27,0)&lt;8,0))))</f>
        <v>0</v>
      </c>
      <c r="AD128" s="24">
        <f ca="1">IF(VLOOKUP($C128,工时汇总!$B$2:$AH$2673,28,0)&gt;15,15,IF(VLOOKUP($C128,工时汇总!$B$2:$AH$2673,28,0)&gt;10,10,IF(VLOOKUP($C128,工时汇总!$B$2:$AH$2673,28,0)&gt;=8,5,IF(VLOOKUP($C128,工时汇总!$B$2:$AH$2673,28,0)&lt;8,0))))</f>
        <v>0</v>
      </c>
      <c r="AE128" s="24">
        <f ca="1">IF(VLOOKUP($C128,工时汇总!$B$2:$AH$2673,29,0)&gt;15,15,IF(VLOOKUP($C128,工时汇总!$B$2:$AH$2673,29,0)&gt;10,10,IF(VLOOKUP($C128,工时汇总!$B$2:$AH$2673,29,0)&gt;=8,5,IF(VLOOKUP($C128,工时汇总!$B$2:$AH$2673,29,0)&lt;8,0))))</f>
        <v>0</v>
      </c>
      <c r="AF128" s="24">
        <f ca="1">IF(VLOOKUP($C128,工时汇总!$B$2:$AH$2673,30,0)&gt;15,15,IF(VLOOKUP($C128,工时汇总!$B$2:$AH$2673,30,0)&gt;10,10,IF(VLOOKUP($C128,工时汇总!$B$2:$AH$2673,30,0)&gt;=8,5,IF(VLOOKUP($C128,工时汇总!$B$2:$AH$2673,30,0)&lt;8,0))))</f>
        <v>0</v>
      </c>
      <c r="AG128" s="24">
        <f ca="1">IF(VLOOKUP($C128,工时汇总!$B$2:$AH$2673,31,0)&gt;15,15,IF(VLOOKUP($C128,工时汇总!$B$2:$AH$2673,31,0)&gt;10,10,IF(VLOOKUP($C128,工时汇总!$B$2:$AH$2673,31,0)&gt;=8,5,IF(VLOOKUP($C128,工时汇总!$B$2:$AH$2673,31,0)&lt;8,0))))</f>
        <v>0</v>
      </c>
      <c r="AH128" s="24">
        <f ca="1">IF(VLOOKUP($C128,工时汇总!$B$2:$AH$2673,32,0)&gt;15,15,IF(VLOOKUP($C128,工时汇总!$B$2:$AH$2673,32,0)&gt;10,10,IF(VLOOKUP($C128,工时汇总!$B$2:$AH$2673,32,0)&gt;=8,5,IF(VLOOKUP($C128,工时汇总!$B$2:$AH$2673,32,0)&lt;8,0))))</f>
        <v>0</v>
      </c>
      <c r="AI128" s="24">
        <f ca="1">IF(VLOOKUP($C128,工时汇总!$B$2:$AH$2673,33,0)&gt;15,15,IF(VLOOKUP($C128,工时汇总!$B$2:$AH$2673,33,0)&gt;10,10,IF(VLOOKUP($C128,工时汇总!$B$2:$AH$2673,33,0)&gt;=8,5,IF(VLOOKUP($C128,工时汇总!$B$2:$AH$2673,33,0)&lt;8,0))))</f>
        <v>0</v>
      </c>
    </row>
    <row r="129" spans="1:35" ht="19.5" customHeight="1" x14ac:dyDescent="0.25">
      <c r="A129" s="21" t="s">
        <v>354</v>
      </c>
      <c r="B129" t="s">
        <v>335</v>
      </c>
      <c r="C129" s="55" t="s">
        <v>337</v>
      </c>
      <c r="D129" s="23">
        <f t="shared" ca="1" si="26"/>
        <v>0</v>
      </c>
      <c r="E129" s="24">
        <f ca="1">IF(VLOOKUP($C129,工时汇总!$B$2:$AH$2673,3,0)&gt;15,15,IF(VLOOKUP($C129,工时汇总!$B$2:$AH$2673,3,0)&gt;10,10,IF(VLOOKUP($C129,工时汇总!$B$2:$AH$2673,3,0)&gt;=8,5,IF(VLOOKUP($C129,工时汇总!$B$2:$AH$2673,3,0)&lt;8,0))))</f>
        <v>0</v>
      </c>
      <c r="F129" s="24">
        <f ca="1">IF(VLOOKUP($C129,工时汇总!$B$2:$AH$2673,4,0)&gt;15,15,IF(VLOOKUP($C129,工时汇总!$B$2:$AH$2673,4,0)&gt;10,10,IF(VLOOKUP($C129,工时汇总!$B$2:$AH$2673,4,0)&gt;=8,5,IF(VLOOKUP($C129,工时汇总!$B$2:$AH$2673,4,0)&lt;8,0))))</f>
        <v>0</v>
      </c>
      <c r="G129" s="24">
        <f ca="1">IF(VLOOKUP($C129,工时汇总!$B$2:$AH$2673,5,0)&gt;15,15,IF(VLOOKUP($C129,工时汇总!$B$2:$AH$2673,5,0)&gt;10,10,IF(VLOOKUP($C129,工时汇总!$B$2:$AH$2673,5,0)&gt;=8,5,IF(VLOOKUP($C129,工时汇总!$B$2:$AH$2673,5,0)&lt;8,0))))</f>
        <v>0</v>
      </c>
      <c r="H129" s="24">
        <f ca="1">IF(VLOOKUP($C129,工时汇总!$B$2:$AH$2673,6,0)&gt;15,15,IF(VLOOKUP($C129,工时汇总!$B$2:$AH$2673,6,0)&gt;10,10,IF(VLOOKUP($C129,工时汇总!$B$2:$AH$2673,6,0)&gt;=8,5,IF(VLOOKUP($C129,工时汇总!$B$2:$AH$2673,6,0)&lt;8,0))))</f>
        <v>0</v>
      </c>
      <c r="I129" s="24">
        <f ca="1">IF(VLOOKUP($C129,工时汇总!$B$2:$AH$2673,7,0)&gt;15,15,IF(VLOOKUP($C129,工时汇总!$B$2:$AH$2673,7,0)&gt;10,10,IF(VLOOKUP($C129,工时汇总!$B$2:$AH$2673,7,0)&gt;=8,5,IF(VLOOKUP($C129,工时汇总!$B$2:$AH$2673,7,0)&lt;8,0))))</f>
        <v>0</v>
      </c>
      <c r="J129" s="24">
        <f ca="1">IF(VLOOKUP($C129,工时汇总!$B$2:$AH$2673,8,0)&gt;15,15,IF(VLOOKUP($C129,工时汇总!$B$2:$AH$2673,8,0)&gt;10,10,IF(VLOOKUP($C129,工时汇总!$B$2:$AH$2673,8,0)&gt;=8,5,IF(VLOOKUP($C129,工时汇总!$B$2:$AH$2673,8,0)&lt;8,0))))</f>
        <v>0</v>
      </c>
      <c r="K129" s="24">
        <f ca="1">IF(VLOOKUP($C129,工时汇总!$B$2:$AH$2673,9,0)&gt;15,15,IF(VLOOKUP($C129,工时汇总!$B$2:$AH$2673,9,0)&gt;10,10,IF(VLOOKUP($C129,工时汇总!$B$2:$AH$2673,9,0)&gt;=8,5,IF(VLOOKUP($C129,工时汇总!$B$2:$AH$2673,9,0)&lt;8,0))))</f>
        <v>0</v>
      </c>
      <c r="L129" s="24">
        <f ca="1">IF(VLOOKUP($C129,工时汇总!$B$2:$AH$2673,10,0)&gt;15,15,IF(VLOOKUP($C129,工时汇总!$B$2:$AH$2673,10,0)&gt;10,10,IF(VLOOKUP($C129,工时汇总!$B$2:$AH$2673,10,0)&gt;=8,5,IF(VLOOKUP($C129,工时汇总!$B$2:$AH$2673,10,0)&lt;8,0))))</f>
        <v>0</v>
      </c>
      <c r="M129" s="24">
        <f ca="1">IF(VLOOKUP($C129,工时汇总!$B$2:$AH$2673,11,0)&gt;15,15,IF(VLOOKUP($C129,工时汇总!$B$2:$AH$2673,11,0)&gt;10,10,IF(VLOOKUP($C129,工时汇总!$B$2:$AH$2673,11,0)&gt;=8,5,IF(VLOOKUP($C129,工时汇总!$B$2:$AH$2673,11,0)&lt;8,0))))</f>
        <v>0</v>
      </c>
      <c r="N129" s="24">
        <f ca="1">IF(VLOOKUP($C129,工时汇总!$B$2:$AH$2673,12,0)&gt;15,15,IF(VLOOKUP($C129,工时汇总!$B$2:$AH$2673,12,0)&gt;10,10,IF(VLOOKUP($C129,工时汇总!$B$2:$AH$2673,12,0)&gt;=8,5,IF(VLOOKUP($C129,工时汇总!$B$2:$AH$2673,12,0)&lt;8,0))))</f>
        <v>0</v>
      </c>
      <c r="O129" s="24">
        <f ca="1">IF(VLOOKUP($C129,工时汇总!$B$2:$AH$2673,13,0)&gt;15,15,IF(VLOOKUP($C129,工时汇总!$B$2:$AH$2673,13,0)&gt;10,10,IF(VLOOKUP($C129,工时汇总!$B$2:$AH$2673,13,0)&gt;=8,5,IF(VLOOKUP($C129,工时汇总!$B$2:$AH$2673,13,0)&lt;8,0))))</f>
        <v>0</v>
      </c>
      <c r="P129" s="24">
        <f ca="1">IF(VLOOKUP($C129,工时汇总!$B$2:$AH$2673,14,0)&gt;15,15,IF(VLOOKUP($C129,工时汇总!$B$2:$AH$2673,14,0)&gt;10,10,IF(VLOOKUP($C129,工时汇总!$B$2:$AH$2673,14,0)&gt;=8,5,IF(VLOOKUP($C129,工时汇总!$B$2:$AH$2673,14,0)&lt;8,0))))</f>
        <v>0</v>
      </c>
      <c r="Q129" s="24">
        <f ca="1">IF(VLOOKUP($C129,工时汇总!$B$2:$AH$2673,15,0)&gt;15,15,IF(VLOOKUP($C129,工时汇总!$B$2:$AH$2673,15,0)&gt;10,10,IF(VLOOKUP($C129,工时汇总!$B$2:$AH$2673,15,0)&gt;=8,5,IF(VLOOKUP($C129,工时汇总!$B$2:$AH$2673,15,0)&lt;8,0))))</f>
        <v>0</v>
      </c>
      <c r="R129" s="24">
        <f ca="1">IF(VLOOKUP($C129,工时汇总!$B$2:$AH$2673,16,0)&gt;15,15,IF(VLOOKUP($C129,工时汇总!$B$2:$AH$2673,16,0)&gt;10,10,IF(VLOOKUP($C129,工时汇总!$B$2:$AH$2673,16,0)&gt;=8,5,IF(VLOOKUP($C129,工时汇总!$B$2:$AH$2673,16,0)&lt;8,0))))</f>
        <v>0</v>
      </c>
      <c r="S129" s="24">
        <f ca="1">IF(VLOOKUP($C129,工时汇总!$B$2:$AH$2673,17,0)&gt;15,15,IF(VLOOKUP($C129,工时汇总!$B$2:$AH$2673,17,0)&gt;10,10,IF(VLOOKUP($C129,工时汇总!$B$2:$AH$2673,17,0)&gt;=8,5,IF(VLOOKUP($C129,工时汇总!$B$2:$AH$2673,17,0)&lt;8,0))))</f>
        <v>0</v>
      </c>
      <c r="T129" s="24">
        <f ca="1">IF(VLOOKUP($C129,工时汇总!$B$2:$AH$2673,18,0)&gt;15,15,IF(VLOOKUP($C129,工时汇总!$B$2:$AH$2673,18,0)&gt;10,10,IF(VLOOKUP($C129,工时汇总!$B$2:$AH$2673,18,0)&gt;=8,5,IF(VLOOKUP($C129,工时汇总!$B$2:$AH$2673,18,0)&lt;8,0))))</f>
        <v>0</v>
      </c>
      <c r="U129" s="24">
        <f ca="1">IF(VLOOKUP($C129,工时汇总!$B$2:$AH$2673,19,0)&gt;15,15,IF(VLOOKUP($C129,工时汇总!$B$2:$AH$2673,19,0)&gt;10,10,IF(VLOOKUP($C129,工时汇总!$B$2:$AH$2673,19,0)&gt;=8,5,IF(VLOOKUP($C129,工时汇总!$B$2:$AH$2673,19,0)&lt;8,0))))</f>
        <v>0</v>
      </c>
      <c r="V129" s="24">
        <f ca="1">IF(VLOOKUP($C129,工时汇总!$B$2:$AH$2673,20,0)&gt;15,15,IF(VLOOKUP($C129,工时汇总!$B$2:$AH$2673,20,0)&gt;10,10,IF(VLOOKUP($C129,工时汇总!$B$2:$AH$2673,20,0)&gt;=8,5,IF(VLOOKUP($C129,工时汇总!$B$2:$AH$2673,20,0)&lt;8,0))))</f>
        <v>0</v>
      </c>
      <c r="W129" s="24">
        <f ca="1">IF(VLOOKUP($C129,工时汇总!$B$2:$AH$2673,21,0)&gt;15,15,IF(VLOOKUP($C129,工时汇总!$B$2:$AH$2673,21,0)&gt;10,10,IF(VLOOKUP($C129,工时汇总!$B$2:$AH$2673,21,0)&gt;=8,5,IF(VLOOKUP($C129,工时汇总!$B$2:$AH$2673,21,0)&lt;8,0))))</f>
        <v>0</v>
      </c>
      <c r="X129" s="24">
        <f ca="1">IF(VLOOKUP($C129,工时汇总!$B$2:$AH$2673,22,0)&gt;15,15,IF(VLOOKUP($C129,工时汇总!$B$2:$AH$2673,22,0)&gt;10,10,IF(VLOOKUP($C129,工时汇总!$B$2:$AH$2673,22,0)&gt;=8,5,IF(VLOOKUP($C129,工时汇总!$B$2:$AH$2673,22,0)&lt;8,0))))</f>
        <v>0</v>
      </c>
      <c r="Y129" s="24">
        <f ca="1">IF(VLOOKUP($C129,工时汇总!$B$2:$AH$2673,23,0)&gt;15,15,IF(VLOOKUP($C129,工时汇总!$B$2:$AH$2673,23,0)&gt;10,10,IF(VLOOKUP($C129,工时汇总!$B$2:$AH$2673,23,0)&gt;=8,5,IF(VLOOKUP($C129,工时汇总!$B$2:$AH$2673,23,0)&lt;8,0))))</f>
        <v>0</v>
      </c>
      <c r="Z129" s="24">
        <f ca="1">IF(VLOOKUP($C129,工时汇总!$B$2:$AH$2673,24,0)&gt;15,15,IF(VLOOKUP($C129,工时汇总!$B$2:$AH$2673,24,0)&gt;10,10,IF(VLOOKUP($C129,工时汇总!$B$2:$AH$2673,24,0)&gt;=8,5,IF(VLOOKUP($C129,工时汇总!$B$2:$AH$2673,24,0)&lt;8,0))))</f>
        <v>0</v>
      </c>
      <c r="AA129" s="24">
        <f ca="1">IF(VLOOKUP($C129,工时汇总!$B$2:$AH$2673,25,0)&gt;15,15,IF(VLOOKUP($C129,工时汇总!$B$2:$AH$2673,25,0)&gt;10,10,IF(VLOOKUP($C129,工时汇总!$B$2:$AH$2673,25,0)&gt;=8,5,IF(VLOOKUP($C129,工时汇总!$B$2:$AH$2673,25,0)&lt;8,0))))</f>
        <v>0</v>
      </c>
      <c r="AB129" s="24">
        <f ca="1">IF(VLOOKUP($C129,工时汇总!$B$2:$AH$2673,26,0)&gt;15,15,IF(VLOOKUP($C129,工时汇总!$B$2:$AH$2673,26,0)&gt;10,10,IF(VLOOKUP($C129,工时汇总!$B$2:$AH$2673,26,0)&gt;=8,5,IF(VLOOKUP($C129,工时汇总!$B$2:$AH$2673,26,0)&lt;8,0))))</f>
        <v>0</v>
      </c>
      <c r="AC129" s="24">
        <f ca="1">IF(VLOOKUP($C129,工时汇总!$B$2:$AH$2673,27,0)&gt;15,15,IF(VLOOKUP($C129,工时汇总!$B$2:$AH$2673,27,0)&gt;10,10,IF(VLOOKUP($C129,工时汇总!$B$2:$AH$2673,27,0)&gt;=8,5,IF(VLOOKUP($C129,工时汇总!$B$2:$AH$2673,27,0)&lt;8,0))))</f>
        <v>0</v>
      </c>
      <c r="AD129" s="24">
        <f ca="1">IF(VLOOKUP($C129,工时汇总!$B$2:$AH$2673,28,0)&gt;15,15,IF(VLOOKUP($C129,工时汇总!$B$2:$AH$2673,28,0)&gt;10,10,IF(VLOOKUP($C129,工时汇总!$B$2:$AH$2673,28,0)&gt;=8,5,IF(VLOOKUP($C129,工时汇总!$B$2:$AH$2673,28,0)&lt;8,0))))</f>
        <v>0</v>
      </c>
      <c r="AE129" s="24">
        <f ca="1">IF(VLOOKUP($C129,工时汇总!$B$2:$AH$2673,29,0)&gt;15,15,IF(VLOOKUP($C129,工时汇总!$B$2:$AH$2673,29,0)&gt;10,10,IF(VLOOKUP($C129,工时汇总!$B$2:$AH$2673,29,0)&gt;=8,5,IF(VLOOKUP($C129,工时汇总!$B$2:$AH$2673,29,0)&lt;8,0))))</f>
        <v>0</v>
      </c>
      <c r="AF129" s="24">
        <f ca="1">IF(VLOOKUP($C129,工时汇总!$B$2:$AH$2673,30,0)&gt;15,15,IF(VLOOKUP($C129,工时汇总!$B$2:$AH$2673,30,0)&gt;10,10,IF(VLOOKUP($C129,工时汇总!$B$2:$AH$2673,30,0)&gt;=8,5,IF(VLOOKUP($C129,工时汇总!$B$2:$AH$2673,30,0)&lt;8,0))))</f>
        <v>0</v>
      </c>
      <c r="AG129" s="24">
        <f ca="1">IF(VLOOKUP($C129,工时汇总!$B$2:$AH$2673,31,0)&gt;15,15,IF(VLOOKUP($C129,工时汇总!$B$2:$AH$2673,31,0)&gt;10,10,IF(VLOOKUP($C129,工时汇总!$B$2:$AH$2673,31,0)&gt;=8,5,IF(VLOOKUP($C129,工时汇总!$B$2:$AH$2673,31,0)&lt;8,0))))</f>
        <v>0</v>
      </c>
      <c r="AH129" s="24">
        <f ca="1">IF(VLOOKUP($C129,工时汇总!$B$2:$AH$2673,32,0)&gt;15,15,IF(VLOOKUP($C129,工时汇总!$B$2:$AH$2673,32,0)&gt;10,10,IF(VLOOKUP($C129,工时汇总!$B$2:$AH$2673,32,0)&gt;=8,5,IF(VLOOKUP($C129,工时汇总!$B$2:$AH$2673,32,0)&lt;8,0))))</f>
        <v>0</v>
      </c>
      <c r="AI129" s="24">
        <f ca="1">IF(VLOOKUP($C129,工时汇总!$B$2:$AH$2673,33,0)&gt;15,15,IF(VLOOKUP($C129,工时汇总!$B$2:$AH$2673,33,0)&gt;10,10,IF(VLOOKUP($C129,工时汇总!$B$2:$AH$2673,33,0)&gt;=8,5,IF(VLOOKUP($C129,工时汇总!$B$2:$AH$2673,33,0)&lt;8,0))))</f>
        <v>0</v>
      </c>
    </row>
    <row r="130" spans="1:35" ht="19.5" customHeight="1" x14ac:dyDescent="0.25">
      <c r="A130" s="21" t="s">
        <v>354</v>
      </c>
      <c r="B130" t="s">
        <v>341</v>
      </c>
      <c r="C130" s="55" t="s">
        <v>349</v>
      </c>
      <c r="D130" s="23">
        <f t="shared" ca="1" si="26"/>
        <v>0</v>
      </c>
      <c r="E130" s="24">
        <f ca="1">IF(VLOOKUP($C130,工时汇总!$B$2:$AH$2673,3,0)&gt;15,15,IF(VLOOKUP($C130,工时汇总!$B$2:$AH$2673,3,0)&gt;10,10,IF(VLOOKUP($C130,工时汇总!$B$2:$AH$2673,3,0)&gt;=8,5,IF(VLOOKUP($C130,工时汇总!$B$2:$AH$2673,3,0)&lt;8,0))))</f>
        <v>0</v>
      </c>
      <c r="F130" s="24">
        <f ca="1">IF(VLOOKUP($C130,工时汇总!$B$2:$AH$2673,4,0)&gt;15,15,IF(VLOOKUP($C130,工时汇总!$B$2:$AH$2673,4,0)&gt;10,10,IF(VLOOKUP($C130,工时汇总!$B$2:$AH$2673,4,0)&gt;=8,5,IF(VLOOKUP($C130,工时汇总!$B$2:$AH$2673,4,0)&lt;8,0))))</f>
        <v>0</v>
      </c>
      <c r="G130" s="24">
        <f ca="1">IF(VLOOKUP($C130,工时汇总!$B$2:$AH$2673,5,0)&gt;15,15,IF(VLOOKUP($C130,工时汇总!$B$2:$AH$2673,5,0)&gt;10,10,IF(VLOOKUP($C130,工时汇总!$B$2:$AH$2673,5,0)&gt;=8,5,IF(VLOOKUP($C130,工时汇总!$B$2:$AH$2673,5,0)&lt;8,0))))</f>
        <v>0</v>
      </c>
      <c r="H130" s="24">
        <f ca="1">IF(VLOOKUP($C130,工时汇总!$B$2:$AH$2673,6,0)&gt;15,15,IF(VLOOKUP($C130,工时汇总!$B$2:$AH$2673,6,0)&gt;10,10,IF(VLOOKUP($C130,工时汇总!$B$2:$AH$2673,6,0)&gt;=8,5,IF(VLOOKUP($C130,工时汇总!$B$2:$AH$2673,6,0)&lt;8,0))))</f>
        <v>0</v>
      </c>
      <c r="I130" s="24">
        <f ca="1">IF(VLOOKUP($C130,工时汇总!$B$2:$AH$2673,7,0)&gt;15,15,IF(VLOOKUP($C130,工时汇总!$B$2:$AH$2673,7,0)&gt;10,10,IF(VLOOKUP($C130,工时汇总!$B$2:$AH$2673,7,0)&gt;=8,5,IF(VLOOKUP($C130,工时汇总!$B$2:$AH$2673,7,0)&lt;8,0))))</f>
        <v>0</v>
      </c>
      <c r="J130" s="24">
        <f ca="1">IF(VLOOKUP($C130,工时汇总!$B$2:$AH$2673,8,0)&gt;15,15,IF(VLOOKUP($C130,工时汇总!$B$2:$AH$2673,8,0)&gt;10,10,IF(VLOOKUP($C130,工时汇总!$B$2:$AH$2673,8,0)&gt;=8,5,IF(VLOOKUP($C130,工时汇总!$B$2:$AH$2673,8,0)&lt;8,0))))</f>
        <v>0</v>
      </c>
      <c r="K130" s="24">
        <f ca="1">IF(VLOOKUP($C130,工时汇总!$B$2:$AH$2673,9,0)&gt;15,15,IF(VLOOKUP($C130,工时汇总!$B$2:$AH$2673,9,0)&gt;10,10,IF(VLOOKUP($C130,工时汇总!$B$2:$AH$2673,9,0)&gt;=8,5,IF(VLOOKUP($C130,工时汇总!$B$2:$AH$2673,9,0)&lt;8,0))))</f>
        <v>0</v>
      </c>
      <c r="L130" s="24">
        <f ca="1">IF(VLOOKUP($C130,工时汇总!$B$2:$AH$2673,10,0)&gt;15,15,IF(VLOOKUP($C130,工时汇总!$B$2:$AH$2673,10,0)&gt;10,10,IF(VLOOKUP($C130,工时汇总!$B$2:$AH$2673,10,0)&gt;=8,5,IF(VLOOKUP($C130,工时汇总!$B$2:$AH$2673,10,0)&lt;8,0))))</f>
        <v>0</v>
      </c>
      <c r="M130" s="24">
        <f ca="1">IF(VLOOKUP($C130,工时汇总!$B$2:$AH$2673,11,0)&gt;15,15,IF(VLOOKUP($C130,工时汇总!$B$2:$AH$2673,11,0)&gt;10,10,IF(VLOOKUP($C130,工时汇总!$B$2:$AH$2673,11,0)&gt;=8,5,IF(VLOOKUP($C130,工时汇总!$B$2:$AH$2673,11,0)&lt;8,0))))</f>
        <v>0</v>
      </c>
      <c r="N130" s="24">
        <f ca="1">IF(VLOOKUP($C130,工时汇总!$B$2:$AH$2673,12,0)&gt;15,15,IF(VLOOKUP($C130,工时汇总!$B$2:$AH$2673,12,0)&gt;10,10,IF(VLOOKUP($C130,工时汇总!$B$2:$AH$2673,12,0)&gt;=8,5,IF(VLOOKUP($C130,工时汇总!$B$2:$AH$2673,12,0)&lt;8,0))))</f>
        <v>0</v>
      </c>
      <c r="O130" s="24">
        <f ca="1">IF(VLOOKUP($C130,工时汇总!$B$2:$AH$2673,13,0)&gt;15,15,IF(VLOOKUP($C130,工时汇总!$B$2:$AH$2673,13,0)&gt;10,10,IF(VLOOKUP($C130,工时汇总!$B$2:$AH$2673,13,0)&gt;=8,5,IF(VLOOKUP($C130,工时汇总!$B$2:$AH$2673,13,0)&lt;8,0))))</f>
        <v>0</v>
      </c>
      <c r="P130" s="24">
        <f ca="1">IF(VLOOKUP($C130,工时汇总!$B$2:$AH$2673,14,0)&gt;15,15,IF(VLOOKUP($C130,工时汇总!$B$2:$AH$2673,14,0)&gt;10,10,IF(VLOOKUP($C130,工时汇总!$B$2:$AH$2673,14,0)&gt;=8,5,IF(VLOOKUP($C130,工时汇总!$B$2:$AH$2673,14,0)&lt;8,0))))</f>
        <v>0</v>
      </c>
      <c r="Q130" s="24">
        <f ca="1">IF(VLOOKUP($C130,工时汇总!$B$2:$AH$2673,15,0)&gt;15,15,IF(VLOOKUP($C130,工时汇总!$B$2:$AH$2673,15,0)&gt;10,10,IF(VLOOKUP($C130,工时汇总!$B$2:$AH$2673,15,0)&gt;=8,5,IF(VLOOKUP($C130,工时汇总!$B$2:$AH$2673,15,0)&lt;8,0))))</f>
        <v>0</v>
      </c>
      <c r="R130" s="24">
        <f ca="1">IF(VLOOKUP($C130,工时汇总!$B$2:$AH$2673,16,0)&gt;15,15,IF(VLOOKUP($C130,工时汇总!$B$2:$AH$2673,16,0)&gt;10,10,IF(VLOOKUP($C130,工时汇总!$B$2:$AH$2673,16,0)&gt;=8,5,IF(VLOOKUP($C130,工时汇总!$B$2:$AH$2673,16,0)&lt;8,0))))</f>
        <v>0</v>
      </c>
      <c r="S130" s="24">
        <f ca="1">IF(VLOOKUP($C130,工时汇总!$B$2:$AH$2673,17,0)&gt;15,15,IF(VLOOKUP($C130,工时汇总!$B$2:$AH$2673,17,0)&gt;10,10,IF(VLOOKUP($C130,工时汇总!$B$2:$AH$2673,17,0)&gt;=8,5,IF(VLOOKUP($C130,工时汇总!$B$2:$AH$2673,17,0)&lt;8,0))))</f>
        <v>0</v>
      </c>
      <c r="T130" s="24">
        <f ca="1">IF(VLOOKUP($C130,工时汇总!$B$2:$AH$2673,18,0)&gt;15,15,IF(VLOOKUP($C130,工时汇总!$B$2:$AH$2673,18,0)&gt;10,10,IF(VLOOKUP($C130,工时汇总!$B$2:$AH$2673,18,0)&gt;=8,5,IF(VLOOKUP($C130,工时汇总!$B$2:$AH$2673,18,0)&lt;8,0))))</f>
        <v>0</v>
      </c>
      <c r="U130" s="24">
        <f ca="1">IF(VLOOKUP($C130,工时汇总!$B$2:$AH$2673,19,0)&gt;15,15,IF(VLOOKUP($C130,工时汇总!$B$2:$AH$2673,19,0)&gt;10,10,IF(VLOOKUP($C130,工时汇总!$B$2:$AH$2673,19,0)&gt;=8,5,IF(VLOOKUP($C130,工时汇总!$B$2:$AH$2673,19,0)&lt;8,0))))</f>
        <v>0</v>
      </c>
      <c r="V130" s="24">
        <f ca="1">IF(VLOOKUP($C130,工时汇总!$B$2:$AH$2673,20,0)&gt;15,15,IF(VLOOKUP($C130,工时汇总!$B$2:$AH$2673,20,0)&gt;10,10,IF(VLOOKUP($C130,工时汇总!$B$2:$AH$2673,20,0)&gt;=8,5,IF(VLOOKUP($C130,工时汇总!$B$2:$AH$2673,20,0)&lt;8,0))))</f>
        <v>0</v>
      </c>
      <c r="W130" s="24">
        <f ca="1">IF(VLOOKUP($C130,工时汇总!$B$2:$AH$2673,21,0)&gt;15,15,IF(VLOOKUP($C130,工时汇总!$B$2:$AH$2673,21,0)&gt;10,10,IF(VLOOKUP($C130,工时汇总!$B$2:$AH$2673,21,0)&gt;=8,5,IF(VLOOKUP($C130,工时汇总!$B$2:$AH$2673,21,0)&lt;8,0))))</f>
        <v>0</v>
      </c>
      <c r="X130" s="24">
        <f ca="1">IF(VLOOKUP($C130,工时汇总!$B$2:$AH$2673,22,0)&gt;15,15,IF(VLOOKUP($C130,工时汇总!$B$2:$AH$2673,22,0)&gt;10,10,IF(VLOOKUP($C130,工时汇总!$B$2:$AH$2673,22,0)&gt;=8,5,IF(VLOOKUP($C130,工时汇总!$B$2:$AH$2673,22,0)&lt;8,0))))</f>
        <v>0</v>
      </c>
      <c r="Y130" s="24">
        <f ca="1">IF(VLOOKUP($C130,工时汇总!$B$2:$AH$2673,23,0)&gt;15,15,IF(VLOOKUP($C130,工时汇总!$B$2:$AH$2673,23,0)&gt;10,10,IF(VLOOKUP($C130,工时汇总!$B$2:$AH$2673,23,0)&gt;=8,5,IF(VLOOKUP($C130,工时汇总!$B$2:$AH$2673,23,0)&lt;8,0))))</f>
        <v>0</v>
      </c>
      <c r="Z130" s="24">
        <f ca="1">IF(VLOOKUP($C130,工时汇总!$B$2:$AH$2673,24,0)&gt;15,15,IF(VLOOKUP($C130,工时汇总!$B$2:$AH$2673,24,0)&gt;10,10,IF(VLOOKUP($C130,工时汇总!$B$2:$AH$2673,24,0)&gt;=8,5,IF(VLOOKUP($C130,工时汇总!$B$2:$AH$2673,24,0)&lt;8,0))))</f>
        <v>0</v>
      </c>
      <c r="AA130" s="24">
        <f ca="1">IF(VLOOKUP($C130,工时汇总!$B$2:$AH$2673,25,0)&gt;15,15,IF(VLOOKUP($C130,工时汇总!$B$2:$AH$2673,25,0)&gt;10,10,IF(VLOOKUP($C130,工时汇总!$B$2:$AH$2673,25,0)&gt;=8,5,IF(VLOOKUP($C130,工时汇总!$B$2:$AH$2673,25,0)&lt;8,0))))</f>
        <v>0</v>
      </c>
      <c r="AB130" s="24">
        <f ca="1">IF(VLOOKUP($C130,工时汇总!$B$2:$AH$2673,26,0)&gt;15,15,IF(VLOOKUP($C130,工时汇总!$B$2:$AH$2673,26,0)&gt;10,10,IF(VLOOKUP($C130,工时汇总!$B$2:$AH$2673,26,0)&gt;=8,5,IF(VLOOKUP($C130,工时汇总!$B$2:$AH$2673,26,0)&lt;8,0))))</f>
        <v>0</v>
      </c>
      <c r="AC130" s="24">
        <f ca="1">IF(VLOOKUP($C130,工时汇总!$B$2:$AH$2673,27,0)&gt;15,15,IF(VLOOKUP($C130,工时汇总!$B$2:$AH$2673,27,0)&gt;10,10,IF(VLOOKUP($C130,工时汇总!$B$2:$AH$2673,27,0)&gt;=8,5,IF(VLOOKUP($C130,工时汇总!$B$2:$AH$2673,27,0)&lt;8,0))))</f>
        <v>0</v>
      </c>
      <c r="AD130" s="24">
        <f ca="1">IF(VLOOKUP($C130,工时汇总!$B$2:$AH$2673,28,0)&gt;15,15,IF(VLOOKUP($C130,工时汇总!$B$2:$AH$2673,28,0)&gt;10,10,IF(VLOOKUP($C130,工时汇总!$B$2:$AH$2673,28,0)&gt;=8,5,IF(VLOOKUP($C130,工时汇总!$B$2:$AH$2673,28,0)&lt;8,0))))</f>
        <v>0</v>
      </c>
      <c r="AE130" s="24">
        <f ca="1">IF(VLOOKUP($C130,工时汇总!$B$2:$AH$2673,29,0)&gt;15,15,IF(VLOOKUP($C130,工时汇总!$B$2:$AH$2673,29,0)&gt;10,10,IF(VLOOKUP($C130,工时汇总!$B$2:$AH$2673,29,0)&gt;=8,5,IF(VLOOKUP($C130,工时汇总!$B$2:$AH$2673,29,0)&lt;8,0))))</f>
        <v>0</v>
      </c>
      <c r="AF130" s="24">
        <f ca="1">IF(VLOOKUP($C130,工时汇总!$B$2:$AH$2673,30,0)&gt;15,15,IF(VLOOKUP($C130,工时汇总!$B$2:$AH$2673,30,0)&gt;10,10,IF(VLOOKUP($C130,工时汇总!$B$2:$AH$2673,30,0)&gt;=8,5,IF(VLOOKUP($C130,工时汇总!$B$2:$AH$2673,30,0)&lt;8,0))))</f>
        <v>0</v>
      </c>
      <c r="AG130" s="24">
        <f ca="1">IF(VLOOKUP($C130,工时汇总!$B$2:$AH$2673,31,0)&gt;15,15,IF(VLOOKUP($C130,工时汇总!$B$2:$AH$2673,31,0)&gt;10,10,IF(VLOOKUP($C130,工时汇总!$B$2:$AH$2673,31,0)&gt;=8,5,IF(VLOOKUP($C130,工时汇总!$B$2:$AH$2673,31,0)&lt;8,0))))</f>
        <v>0</v>
      </c>
      <c r="AH130" s="24">
        <f ca="1">IF(VLOOKUP($C130,工时汇总!$B$2:$AH$2673,32,0)&gt;15,15,IF(VLOOKUP($C130,工时汇总!$B$2:$AH$2673,32,0)&gt;10,10,IF(VLOOKUP($C130,工时汇总!$B$2:$AH$2673,32,0)&gt;=8,5,IF(VLOOKUP($C130,工时汇总!$B$2:$AH$2673,32,0)&lt;8,0))))</f>
        <v>0</v>
      </c>
      <c r="AI130" s="24">
        <f ca="1">IF(VLOOKUP($C130,工时汇总!$B$2:$AH$2673,33,0)&gt;15,15,IF(VLOOKUP($C130,工时汇总!$B$2:$AH$2673,33,0)&gt;10,10,IF(VLOOKUP($C130,工时汇总!$B$2:$AH$2673,33,0)&gt;=8,5,IF(VLOOKUP($C130,工时汇总!$B$2:$AH$2673,33,0)&lt;8,0))))</f>
        <v>0</v>
      </c>
    </row>
    <row r="131" spans="1:35" ht="19.5" customHeight="1" x14ac:dyDescent="0.25">
      <c r="A131" s="21" t="s">
        <v>354</v>
      </c>
      <c r="B131" t="s">
        <v>243</v>
      </c>
      <c r="C131" s="55" t="s">
        <v>350</v>
      </c>
      <c r="D131" s="23">
        <f t="shared" ca="1" si="26"/>
        <v>0</v>
      </c>
      <c r="E131" s="24">
        <f ca="1">IF(VLOOKUP($C131,工时汇总!$B$2:$AH$2673,3,0)&gt;15,15,IF(VLOOKUP($C131,工时汇总!$B$2:$AH$2673,3,0)&gt;10,10,IF(VLOOKUP($C131,工时汇总!$B$2:$AH$2673,3,0)&gt;=8,5,IF(VLOOKUP($C131,工时汇总!$B$2:$AH$2673,3,0)&lt;8,0))))</f>
        <v>0</v>
      </c>
      <c r="F131" s="24">
        <f ca="1">IF(VLOOKUP($C131,工时汇总!$B$2:$AH$2673,4,0)&gt;15,15,IF(VLOOKUP($C131,工时汇总!$B$2:$AH$2673,4,0)&gt;10,10,IF(VLOOKUP($C131,工时汇总!$B$2:$AH$2673,4,0)&gt;=8,5,IF(VLOOKUP($C131,工时汇总!$B$2:$AH$2673,4,0)&lt;8,0))))</f>
        <v>0</v>
      </c>
      <c r="G131" s="24">
        <f ca="1">IF(VLOOKUP($C131,工时汇总!$B$2:$AH$2673,5,0)&gt;15,15,IF(VLOOKUP($C131,工时汇总!$B$2:$AH$2673,5,0)&gt;10,10,IF(VLOOKUP($C131,工时汇总!$B$2:$AH$2673,5,0)&gt;=8,5,IF(VLOOKUP($C131,工时汇总!$B$2:$AH$2673,5,0)&lt;8,0))))</f>
        <v>0</v>
      </c>
      <c r="H131" s="24">
        <f ca="1">IF(VLOOKUP($C131,工时汇总!$B$2:$AH$2673,6,0)&gt;15,15,IF(VLOOKUP($C131,工时汇总!$B$2:$AH$2673,6,0)&gt;10,10,IF(VLOOKUP($C131,工时汇总!$B$2:$AH$2673,6,0)&gt;=8,5,IF(VLOOKUP($C131,工时汇总!$B$2:$AH$2673,6,0)&lt;8,0))))</f>
        <v>0</v>
      </c>
      <c r="I131" s="24">
        <f ca="1">IF(VLOOKUP($C131,工时汇总!$B$2:$AH$2673,7,0)&gt;15,15,IF(VLOOKUP($C131,工时汇总!$B$2:$AH$2673,7,0)&gt;10,10,IF(VLOOKUP($C131,工时汇总!$B$2:$AH$2673,7,0)&gt;=8,5,IF(VLOOKUP($C131,工时汇总!$B$2:$AH$2673,7,0)&lt;8,0))))</f>
        <v>0</v>
      </c>
      <c r="J131" s="24">
        <f ca="1">IF(VLOOKUP($C131,工时汇总!$B$2:$AH$2673,8,0)&gt;15,15,IF(VLOOKUP($C131,工时汇总!$B$2:$AH$2673,8,0)&gt;10,10,IF(VLOOKUP($C131,工时汇总!$B$2:$AH$2673,8,0)&gt;=8,5,IF(VLOOKUP($C131,工时汇总!$B$2:$AH$2673,8,0)&lt;8,0))))</f>
        <v>0</v>
      </c>
      <c r="K131" s="24">
        <f ca="1">IF(VLOOKUP($C131,工时汇总!$B$2:$AH$2673,9,0)&gt;15,15,IF(VLOOKUP($C131,工时汇总!$B$2:$AH$2673,9,0)&gt;10,10,IF(VLOOKUP($C131,工时汇总!$B$2:$AH$2673,9,0)&gt;=8,5,IF(VLOOKUP($C131,工时汇总!$B$2:$AH$2673,9,0)&lt;8,0))))</f>
        <v>0</v>
      </c>
      <c r="L131" s="24">
        <f ca="1">IF(VLOOKUP($C131,工时汇总!$B$2:$AH$2673,10,0)&gt;15,15,IF(VLOOKUP($C131,工时汇总!$B$2:$AH$2673,10,0)&gt;10,10,IF(VLOOKUP($C131,工时汇总!$B$2:$AH$2673,10,0)&gt;=8,5,IF(VLOOKUP($C131,工时汇总!$B$2:$AH$2673,10,0)&lt;8,0))))</f>
        <v>0</v>
      </c>
      <c r="M131" s="24">
        <f ca="1">IF(VLOOKUP($C131,工时汇总!$B$2:$AH$2673,11,0)&gt;15,15,IF(VLOOKUP($C131,工时汇总!$B$2:$AH$2673,11,0)&gt;10,10,IF(VLOOKUP($C131,工时汇总!$B$2:$AH$2673,11,0)&gt;=8,5,IF(VLOOKUP($C131,工时汇总!$B$2:$AH$2673,11,0)&lt;8,0))))</f>
        <v>0</v>
      </c>
      <c r="N131" s="24">
        <f ca="1">IF(VLOOKUP($C131,工时汇总!$B$2:$AH$2673,12,0)&gt;15,15,IF(VLOOKUP($C131,工时汇总!$B$2:$AH$2673,12,0)&gt;10,10,IF(VLOOKUP($C131,工时汇总!$B$2:$AH$2673,12,0)&gt;=8,5,IF(VLOOKUP($C131,工时汇总!$B$2:$AH$2673,12,0)&lt;8,0))))</f>
        <v>0</v>
      </c>
      <c r="O131" s="24">
        <f ca="1">IF(VLOOKUP($C131,工时汇总!$B$2:$AH$2673,13,0)&gt;15,15,IF(VLOOKUP($C131,工时汇总!$B$2:$AH$2673,13,0)&gt;10,10,IF(VLOOKUP($C131,工时汇总!$B$2:$AH$2673,13,0)&gt;=8,5,IF(VLOOKUP($C131,工时汇总!$B$2:$AH$2673,13,0)&lt;8,0))))</f>
        <v>0</v>
      </c>
      <c r="P131" s="24">
        <f ca="1">IF(VLOOKUP($C131,工时汇总!$B$2:$AH$2673,14,0)&gt;15,15,IF(VLOOKUP($C131,工时汇总!$B$2:$AH$2673,14,0)&gt;10,10,IF(VLOOKUP($C131,工时汇总!$B$2:$AH$2673,14,0)&gt;=8,5,IF(VLOOKUP($C131,工时汇总!$B$2:$AH$2673,14,0)&lt;8,0))))</f>
        <v>0</v>
      </c>
      <c r="Q131" s="24">
        <f ca="1">IF(VLOOKUP($C131,工时汇总!$B$2:$AH$2673,15,0)&gt;15,15,IF(VLOOKUP($C131,工时汇总!$B$2:$AH$2673,15,0)&gt;10,10,IF(VLOOKUP($C131,工时汇总!$B$2:$AH$2673,15,0)&gt;=8,5,IF(VLOOKUP($C131,工时汇总!$B$2:$AH$2673,15,0)&lt;8,0))))</f>
        <v>0</v>
      </c>
      <c r="R131" s="24">
        <f ca="1">IF(VLOOKUP($C131,工时汇总!$B$2:$AH$2673,16,0)&gt;15,15,IF(VLOOKUP($C131,工时汇总!$B$2:$AH$2673,16,0)&gt;10,10,IF(VLOOKUP($C131,工时汇总!$B$2:$AH$2673,16,0)&gt;=8,5,IF(VLOOKUP($C131,工时汇总!$B$2:$AH$2673,16,0)&lt;8,0))))</f>
        <v>0</v>
      </c>
      <c r="S131" s="24">
        <f ca="1">IF(VLOOKUP($C131,工时汇总!$B$2:$AH$2673,17,0)&gt;15,15,IF(VLOOKUP($C131,工时汇总!$B$2:$AH$2673,17,0)&gt;10,10,IF(VLOOKUP($C131,工时汇总!$B$2:$AH$2673,17,0)&gt;=8,5,IF(VLOOKUP($C131,工时汇总!$B$2:$AH$2673,17,0)&lt;8,0))))</f>
        <v>0</v>
      </c>
      <c r="T131" s="24">
        <f ca="1">IF(VLOOKUP($C131,工时汇总!$B$2:$AH$2673,18,0)&gt;15,15,IF(VLOOKUP($C131,工时汇总!$B$2:$AH$2673,18,0)&gt;10,10,IF(VLOOKUP($C131,工时汇总!$B$2:$AH$2673,18,0)&gt;=8,5,IF(VLOOKUP($C131,工时汇总!$B$2:$AH$2673,18,0)&lt;8,0))))</f>
        <v>0</v>
      </c>
      <c r="U131" s="24">
        <f ca="1">IF(VLOOKUP($C131,工时汇总!$B$2:$AH$2673,19,0)&gt;15,15,IF(VLOOKUP($C131,工时汇总!$B$2:$AH$2673,19,0)&gt;10,10,IF(VLOOKUP($C131,工时汇总!$B$2:$AH$2673,19,0)&gt;=8,5,IF(VLOOKUP($C131,工时汇总!$B$2:$AH$2673,19,0)&lt;8,0))))</f>
        <v>0</v>
      </c>
      <c r="V131" s="24">
        <f ca="1">IF(VLOOKUP($C131,工时汇总!$B$2:$AH$2673,20,0)&gt;15,15,IF(VLOOKUP($C131,工时汇总!$B$2:$AH$2673,20,0)&gt;10,10,IF(VLOOKUP($C131,工时汇总!$B$2:$AH$2673,20,0)&gt;=8,5,IF(VLOOKUP($C131,工时汇总!$B$2:$AH$2673,20,0)&lt;8,0))))</f>
        <v>0</v>
      </c>
      <c r="W131" s="24">
        <f ca="1">IF(VLOOKUP($C131,工时汇总!$B$2:$AH$2673,21,0)&gt;15,15,IF(VLOOKUP($C131,工时汇总!$B$2:$AH$2673,21,0)&gt;10,10,IF(VLOOKUP($C131,工时汇总!$B$2:$AH$2673,21,0)&gt;=8,5,IF(VLOOKUP($C131,工时汇总!$B$2:$AH$2673,21,0)&lt;8,0))))</f>
        <v>0</v>
      </c>
      <c r="X131" s="24">
        <f ca="1">IF(VLOOKUP($C131,工时汇总!$B$2:$AH$2673,22,0)&gt;15,15,IF(VLOOKUP($C131,工时汇总!$B$2:$AH$2673,22,0)&gt;10,10,IF(VLOOKUP($C131,工时汇总!$B$2:$AH$2673,22,0)&gt;=8,5,IF(VLOOKUP($C131,工时汇总!$B$2:$AH$2673,22,0)&lt;8,0))))</f>
        <v>0</v>
      </c>
      <c r="Y131" s="24">
        <f ca="1">IF(VLOOKUP($C131,工时汇总!$B$2:$AH$2673,23,0)&gt;15,15,IF(VLOOKUP($C131,工时汇总!$B$2:$AH$2673,23,0)&gt;10,10,IF(VLOOKUP($C131,工时汇总!$B$2:$AH$2673,23,0)&gt;=8,5,IF(VLOOKUP($C131,工时汇总!$B$2:$AH$2673,23,0)&lt;8,0))))</f>
        <v>0</v>
      </c>
      <c r="Z131" s="24">
        <f ca="1">IF(VLOOKUP($C131,工时汇总!$B$2:$AH$2673,24,0)&gt;15,15,IF(VLOOKUP($C131,工时汇总!$B$2:$AH$2673,24,0)&gt;10,10,IF(VLOOKUP($C131,工时汇总!$B$2:$AH$2673,24,0)&gt;=8,5,IF(VLOOKUP($C131,工时汇总!$B$2:$AH$2673,24,0)&lt;8,0))))</f>
        <v>0</v>
      </c>
      <c r="AA131" s="24">
        <f ca="1">IF(VLOOKUP($C131,工时汇总!$B$2:$AH$2673,25,0)&gt;15,15,IF(VLOOKUP($C131,工时汇总!$B$2:$AH$2673,25,0)&gt;10,10,IF(VLOOKUP($C131,工时汇总!$B$2:$AH$2673,25,0)&gt;=8,5,IF(VLOOKUP($C131,工时汇总!$B$2:$AH$2673,25,0)&lt;8,0))))</f>
        <v>0</v>
      </c>
      <c r="AB131" s="24">
        <f ca="1">IF(VLOOKUP($C131,工时汇总!$B$2:$AH$2673,26,0)&gt;15,15,IF(VLOOKUP($C131,工时汇总!$B$2:$AH$2673,26,0)&gt;10,10,IF(VLOOKUP($C131,工时汇总!$B$2:$AH$2673,26,0)&gt;=8,5,IF(VLOOKUP($C131,工时汇总!$B$2:$AH$2673,26,0)&lt;8,0))))</f>
        <v>0</v>
      </c>
      <c r="AC131" s="24">
        <f ca="1">IF(VLOOKUP($C131,工时汇总!$B$2:$AH$2673,27,0)&gt;15,15,IF(VLOOKUP($C131,工时汇总!$B$2:$AH$2673,27,0)&gt;10,10,IF(VLOOKUP($C131,工时汇总!$B$2:$AH$2673,27,0)&gt;=8,5,IF(VLOOKUP($C131,工时汇总!$B$2:$AH$2673,27,0)&lt;8,0))))</f>
        <v>0</v>
      </c>
      <c r="AD131" s="24">
        <f ca="1">IF(VLOOKUP($C131,工时汇总!$B$2:$AH$2673,28,0)&gt;15,15,IF(VLOOKUP($C131,工时汇总!$B$2:$AH$2673,28,0)&gt;10,10,IF(VLOOKUP($C131,工时汇总!$B$2:$AH$2673,28,0)&gt;=8,5,IF(VLOOKUP($C131,工时汇总!$B$2:$AH$2673,28,0)&lt;8,0))))</f>
        <v>0</v>
      </c>
      <c r="AE131" s="24">
        <f ca="1">IF(VLOOKUP($C131,工时汇总!$B$2:$AH$2673,29,0)&gt;15,15,IF(VLOOKUP($C131,工时汇总!$B$2:$AH$2673,29,0)&gt;10,10,IF(VLOOKUP($C131,工时汇总!$B$2:$AH$2673,29,0)&gt;=8,5,IF(VLOOKUP($C131,工时汇总!$B$2:$AH$2673,29,0)&lt;8,0))))</f>
        <v>0</v>
      </c>
      <c r="AF131" s="24">
        <f ca="1">IF(VLOOKUP($C131,工时汇总!$B$2:$AH$2673,30,0)&gt;15,15,IF(VLOOKUP($C131,工时汇总!$B$2:$AH$2673,30,0)&gt;10,10,IF(VLOOKUP($C131,工时汇总!$B$2:$AH$2673,30,0)&gt;=8,5,IF(VLOOKUP($C131,工时汇总!$B$2:$AH$2673,30,0)&lt;8,0))))</f>
        <v>0</v>
      </c>
      <c r="AG131" s="24">
        <f ca="1">IF(VLOOKUP($C131,工时汇总!$B$2:$AH$2673,31,0)&gt;15,15,IF(VLOOKUP($C131,工时汇总!$B$2:$AH$2673,31,0)&gt;10,10,IF(VLOOKUP($C131,工时汇总!$B$2:$AH$2673,31,0)&gt;=8,5,IF(VLOOKUP($C131,工时汇总!$B$2:$AH$2673,31,0)&lt;8,0))))</f>
        <v>0</v>
      </c>
      <c r="AH131" s="24">
        <f ca="1">IF(VLOOKUP($C131,工时汇总!$B$2:$AH$2673,32,0)&gt;15,15,IF(VLOOKUP($C131,工时汇总!$B$2:$AH$2673,32,0)&gt;10,10,IF(VLOOKUP($C131,工时汇总!$B$2:$AH$2673,32,0)&gt;=8,5,IF(VLOOKUP($C131,工时汇总!$B$2:$AH$2673,32,0)&lt;8,0))))</f>
        <v>0</v>
      </c>
      <c r="AI131" s="24">
        <f ca="1">IF(VLOOKUP($C131,工时汇总!$B$2:$AH$2673,33,0)&gt;15,15,IF(VLOOKUP($C131,工时汇总!$B$2:$AH$2673,33,0)&gt;10,10,IF(VLOOKUP($C131,工时汇总!$B$2:$AH$2673,33,0)&gt;=8,5,IF(VLOOKUP($C131,工时汇总!$B$2:$AH$2673,33,0)&lt;8,0))))</f>
        <v>0</v>
      </c>
    </row>
    <row r="132" spans="1:35" ht="19.5" customHeight="1" x14ac:dyDescent="0.25">
      <c r="A132" s="21" t="s">
        <v>354</v>
      </c>
      <c r="B132" t="s">
        <v>345</v>
      </c>
      <c r="C132" s="55" t="s">
        <v>351</v>
      </c>
      <c r="D132" s="23">
        <f t="shared" ca="1" si="26"/>
        <v>0</v>
      </c>
      <c r="E132" s="24">
        <f ca="1">IF(VLOOKUP($C132,工时汇总!$B$2:$AH$2673,3,0)&gt;15,15,IF(VLOOKUP($C132,工时汇总!$B$2:$AH$2673,3,0)&gt;10,10,IF(VLOOKUP($C132,工时汇总!$B$2:$AH$2673,3,0)&gt;=8,5,IF(VLOOKUP($C132,工时汇总!$B$2:$AH$2673,3,0)&lt;8,0))))</f>
        <v>0</v>
      </c>
      <c r="F132" s="24">
        <f ca="1">IF(VLOOKUP($C132,工时汇总!$B$2:$AH$2673,4,0)&gt;15,15,IF(VLOOKUP($C132,工时汇总!$B$2:$AH$2673,4,0)&gt;10,10,IF(VLOOKUP($C132,工时汇总!$B$2:$AH$2673,4,0)&gt;=8,5,IF(VLOOKUP($C132,工时汇总!$B$2:$AH$2673,4,0)&lt;8,0))))</f>
        <v>0</v>
      </c>
      <c r="G132" s="24">
        <f ca="1">IF(VLOOKUP($C132,工时汇总!$B$2:$AH$2673,5,0)&gt;15,15,IF(VLOOKUP($C132,工时汇总!$B$2:$AH$2673,5,0)&gt;10,10,IF(VLOOKUP($C132,工时汇总!$B$2:$AH$2673,5,0)&gt;=8,5,IF(VLOOKUP($C132,工时汇总!$B$2:$AH$2673,5,0)&lt;8,0))))</f>
        <v>0</v>
      </c>
      <c r="H132" s="24">
        <f ca="1">IF(VLOOKUP($C132,工时汇总!$B$2:$AH$2673,6,0)&gt;15,15,IF(VLOOKUP($C132,工时汇总!$B$2:$AH$2673,6,0)&gt;10,10,IF(VLOOKUP($C132,工时汇总!$B$2:$AH$2673,6,0)&gt;=8,5,IF(VLOOKUP($C132,工时汇总!$B$2:$AH$2673,6,0)&lt;8,0))))</f>
        <v>0</v>
      </c>
      <c r="I132" s="24">
        <f ca="1">IF(VLOOKUP($C132,工时汇总!$B$2:$AH$2673,7,0)&gt;15,15,IF(VLOOKUP($C132,工时汇总!$B$2:$AH$2673,7,0)&gt;10,10,IF(VLOOKUP($C132,工时汇总!$B$2:$AH$2673,7,0)&gt;=8,5,IF(VLOOKUP($C132,工时汇总!$B$2:$AH$2673,7,0)&lt;8,0))))</f>
        <v>0</v>
      </c>
      <c r="J132" s="24">
        <f ca="1">IF(VLOOKUP($C132,工时汇总!$B$2:$AH$2673,8,0)&gt;15,15,IF(VLOOKUP($C132,工时汇总!$B$2:$AH$2673,8,0)&gt;10,10,IF(VLOOKUP($C132,工时汇总!$B$2:$AH$2673,8,0)&gt;=8,5,IF(VLOOKUP($C132,工时汇总!$B$2:$AH$2673,8,0)&lt;8,0))))</f>
        <v>0</v>
      </c>
      <c r="K132" s="24">
        <f ca="1">IF(VLOOKUP($C132,工时汇总!$B$2:$AH$2673,9,0)&gt;15,15,IF(VLOOKUP($C132,工时汇总!$B$2:$AH$2673,9,0)&gt;10,10,IF(VLOOKUP($C132,工时汇总!$B$2:$AH$2673,9,0)&gt;=8,5,IF(VLOOKUP($C132,工时汇总!$B$2:$AH$2673,9,0)&lt;8,0))))</f>
        <v>0</v>
      </c>
      <c r="L132" s="24">
        <f ca="1">IF(VLOOKUP($C132,工时汇总!$B$2:$AH$2673,10,0)&gt;15,15,IF(VLOOKUP($C132,工时汇总!$B$2:$AH$2673,10,0)&gt;10,10,IF(VLOOKUP($C132,工时汇总!$B$2:$AH$2673,10,0)&gt;=8,5,IF(VLOOKUP($C132,工时汇总!$B$2:$AH$2673,10,0)&lt;8,0))))</f>
        <v>0</v>
      </c>
      <c r="M132" s="24">
        <f ca="1">IF(VLOOKUP($C132,工时汇总!$B$2:$AH$2673,11,0)&gt;15,15,IF(VLOOKUP($C132,工时汇总!$B$2:$AH$2673,11,0)&gt;10,10,IF(VLOOKUP($C132,工时汇总!$B$2:$AH$2673,11,0)&gt;=8,5,IF(VLOOKUP($C132,工时汇总!$B$2:$AH$2673,11,0)&lt;8,0))))</f>
        <v>0</v>
      </c>
      <c r="N132" s="24">
        <f ca="1">IF(VLOOKUP($C132,工时汇总!$B$2:$AH$2673,12,0)&gt;15,15,IF(VLOOKUP($C132,工时汇总!$B$2:$AH$2673,12,0)&gt;10,10,IF(VLOOKUP($C132,工时汇总!$B$2:$AH$2673,12,0)&gt;=8,5,IF(VLOOKUP($C132,工时汇总!$B$2:$AH$2673,12,0)&lt;8,0))))</f>
        <v>0</v>
      </c>
      <c r="O132" s="24">
        <f ca="1">IF(VLOOKUP($C132,工时汇总!$B$2:$AH$2673,13,0)&gt;15,15,IF(VLOOKUP($C132,工时汇总!$B$2:$AH$2673,13,0)&gt;10,10,IF(VLOOKUP($C132,工时汇总!$B$2:$AH$2673,13,0)&gt;=8,5,IF(VLOOKUP($C132,工时汇总!$B$2:$AH$2673,13,0)&lt;8,0))))</f>
        <v>0</v>
      </c>
      <c r="P132" s="24">
        <f ca="1">IF(VLOOKUP($C132,工时汇总!$B$2:$AH$2673,14,0)&gt;15,15,IF(VLOOKUP($C132,工时汇总!$B$2:$AH$2673,14,0)&gt;10,10,IF(VLOOKUP($C132,工时汇总!$B$2:$AH$2673,14,0)&gt;=8,5,IF(VLOOKUP($C132,工时汇总!$B$2:$AH$2673,14,0)&lt;8,0))))</f>
        <v>0</v>
      </c>
      <c r="Q132" s="24">
        <f ca="1">IF(VLOOKUP($C132,工时汇总!$B$2:$AH$2673,15,0)&gt;15,15,IF(VLOOKUP($C132,工时汇总!$B$2:$AH$2673,15,0)&gt;10,10,IF(VLOOKUP($C132,工时汇总!$B$2:$AH$2673,15,0)&gt;=8,5,IF(VLOOKUP($C132,工时汇总!$B$2:$AH$2673,15,0)&lt;8,0))))</f>
        <v>0</v>
      </c>
      <c r="R132" s="24">
        <f ca="1">IF(VLOOKUP($C132,工时汇总!$B$2:$AH$2673,16,0)&gt;15,15,IF(VLOOKUP($C132,工时汇总!$B$2:$AH$2673,16,0)&gt;10,10,IF(VLOOKUP($C132,工时汇总!$B$2:$AH$2673,16,0)&gt;=8,5,IF(VLOOKUP($C132,工时汇总!$B$2:$AH$2673,16,0)&lt;8,0))))</f>
        <v>0</v>
      </c>
      <c r="S132" s="24">
        <f ca="1">IF(VLOOKUP($C132,工时汇总!$B$2:$AH$2673,17,0)&gt;15,15,IF(VLOOKUP($C132,工时汇总!$B$2:$AH$2673,17,0)&gt;10,10,IF(VLOOKUP($C132,工时汇总!$B$2:$AH$2673,17,0)&gt;=8,5,IF(VLOOKUP($C132,工时汇总!$B$2:$AH$2673,17,0)&lt;8,0))))</f>
        <v>0</v>
      </c>
      <c r="T132" s="24">
        <f ca="1">IF(VLOOKUP($C132,工时汇总!$B$2:$AH$2673,18,0)&gt;15,15,IF(VLOOKUP($C132,工时汇总!$B$2:$AH$2673,18,0)&gt;10,10,IF(VLOOKUP($C132,工时汇总!$B$2:$AH$2673,18,0)&gt;=8,5,IF(VLOOKUP($C132,工时汇总!$B$2:$AH$2673,18,0)&lt;8,0))))</f>
        <v>0</v>
      </c>
      <c r="U132" s="24">
        <f ca="1">IF(VLOOKUP($C132,工时汇总!$B$2:$AH$2673,19,0)&gt;15,15,IF(VLOOKUP($C132,工时汇总!$B$2:$AH$2673,19,0)&gt;10,10,IF(VLOOKUP($C132,工时汇总!$B$2:$AH$2673,19,0)&gt;=8,5,IF(VLOOKUP($C132,工时汇总!$B$2:$AH$2673,19,0)&lt;8,0))))</f>
        <v>0</v>
      </c>
      <c r="V132" s="24">
        <f ca="1">IF(VLOOKUP($C132,工时汇总!$B$2:$AH$2673,20,0)&gt;15,15,IF(VLOOKUP($C132,工时汇总!$B$2:$AH$2673,20,0)&gt;10,10,IF(VLOOKUP($C132,工时汇总!$B$2:$AH$2673,20,0)&gt;=8,5,IF(VLOOKUP($C132,工时汇总!$B$2:$AH$2673,20,0)&lt;8,0))))</f>
        <v>0</v>
      </c>
      <c r="W132" s="24">
        <f ca="1">IF(VLOOKUP($C132,工时汇总!$B$2:$AH$2673,21,0)&gt;15,15,IF(VLOOKUP($C132,工时汇总!$B$2:$AH$2673,21,0)&gt;10,10,IF(VLOOKUP($C132,工时汇总!$B$2:$AH$2673,21,0)&gt;=8,5,IF(VLOOKUP($C132,工时汇总!$B$2:$AH$2673,21,0)&lt;8,0))))</f>
        <v>0</v>
      </c>
      <c r="X132" s="24">
        <f ca="1">IF(VLOOKUP($C132,工时汇总!$B$2:$AH$2673,22,0)&gt;15,15,IF(VLOOKUP($C132,工时汇总!$B$2:$AH$2673,22,0)&gt;10,10,IF(VLOOKUP($C132,工时汇总!$B$2:$AH$2673,22,0)&gt;=8,5,IF(VLOOKUP($C132,工时汇总!$B$2:$AH$2673,22,0)&lt;8,0))))</f>
        <v>0</v>
      </c>
      <c r="Y132" s="24">
        <f ca="1">IF(VLOOKUP($C132,工时汇总!$B$2:$AH$2673,23,0)&gt;15,15,IF(VLOOKUP($C132,工时汇总!$B$2:$AH$2673,23,0)&gt;10,10,IF(VLOOKUP($C132,工时汇总!$B$2:$AH$2673,23,0)&gt;=8,5,IF(VLOOKUP($C132,工时汇总!$B$2:$AH$2673,23,0)&lt;8,0))))</f>
        <v>0</v>
      </c>
      <c r="Z132" s="24">
        <f ca="1">IF(VLOOKUP($C132,工时汇总!$B$2:$AH$2673,24,0)&gt;15,15,IF(VLOOKUP($C132,工时汇总!$B$2:$AH$2673,24,0)&gt;10,10,IF(VLOOKUP($C132,工时汇总!$B$2:$AH$2673,24,0)&gt;=8,5,IF(VLOOKUP($C132,工时汇总!$B$2:$AH$2673,24,0)&lt;8,0))))</f>
        <v>0</v>
      </c>
      <c r="AA132" s="24">
        <f ca="1">IF(VLOOKUP($C132,工时汇总!$B$2:$AH$2673,25,0)&gt;15,15,IF(VLOOKUP($C132,工时汇总!$B$2:$AH$2673,25,0)&gt;10,10,IF(VLOOKUP($C132,工时汇总!$B$2:$AH$2673,25,0)&gt;=8,5,IF(VLOOKUP($C132,工时汇总!$B$2:$AH$2673,25,0)&lt;8,0))))</f>
        <v>0</v>
      </c>
      <c r="AB132" s="24">
        <f ca="1">IF(VLOOKUP($C132,工时汇总!$B$2:$AH$2673,26,0)&gt;15,15,IF(VLOOKUP($C132,工时汇总!$B$2:$AH$2673,26,0)&gt;10,10,IF(VLOOKUP($C132,工时汇总!$B$2:$AH$2673,26,0)&gt;=8,5,IF(VLOOKUP($C132,工时汇总!$B$2:$AH$2673,26,0)&lt;8,0))))</f>
        <v>0</v>
      </c>
      <c r="AC132" s="24">
        <f ca="1">IF(VLOOKUP($C132,工时汇总!$B$2:$AH$2673,27,0)&gt;15,15,IF(VLOOKUP($C132,工时汇总!$B$2:$AH$2673,27,0)&gt;10,10,IF(VLOOKUP($C132,工时汇总!$B$2:$AH$2673,27,0)&gt;=8,5,IF(VLOOKUP($C132,工时汇总!$B$2:$AH$2673,27,0)&lt;8,0))))</f>
        <v>0</v>
      </c>
      <c r="AD132" s="24">
        <f ca="1">IF(VLOOKUP($C132,工时汇总!$B$2:$AH$2673,28,0)&gt;15,15,IF(VLOOKUP($C132,工时汇总!$B$2:$AH$2673,28,0)&gt;10,10,IF(VLOOKUP($C132,工时汇总!$B$2:$AH$2673,28,0)&gt;=8,5,IF(VLOOKUP($C132,工时汇总!$B$2:$AH$2673,28,0)&lt;8,0))))</f>
        <v>0</v>
      </c>
      <c r="AE132" s="24">
        <f ca="1">IF(VLOOKUP($C132,工时汇总!$B$2:$AH$2673,29,0)&gt;15,15,IF(VLOOKUP($C132,工时汇总!$B$2:$AH$2673,29,0)&gt;10,10,IF(VLOOKUP($C132,工时汇总!$B$2:$AH$2673,29,0)&gt;=8,5,IF(VLOOKUP($C132,工时汇总!$B$2:$AH$2673,29,0)&lt;8,0))))</f>
        <v>0</v>
      </c>
      <c r="AF132" s="24">
        <f ca="1">IF(VLOOKUP($C132,工时汇总!$B$2:$AH$2673,30,0)&gt;15,15,IF(VLOOKUP($C132,工时汇总!$B$2:$AH$2673,30,0)&gt;10,10,IF(VLOOKUP($C132,工时汇总!$B$2:$AH$2673,30,0)&gt;=8,5,IF(VLOOKUP($C132,工时汇总!$B$2:$AH$2673,30,0)&lt;8,0))))</f>
        <v>0</v>
      </c>
      <c r="AG132" s="24">
        <f ca="1">IF(VLOOKUP($C132,工时汇总!$B$2:$AH$2673,31,0)&gt;15,15,IF(VLOOKUP($C132,工时汇总!$B$2:$AH$2673,31,0)&gt;10,10,IF(VLOOKUP($C132,工时汇总!$B$2:$AH$2673,31,0)&gt;=8,5,IF(VLOOKUP($C132,工时汇总!$B$2:$AH$2673,31,0)&lt;8,0))))</f>
        <v>0</v>
      </c>
      <c r="AH132" s="24">
        <f ca="1">IF(VLOOKUP($C132,工时汇总!$B$2:$AH$2673,32,0)&gt;15,15,IF(VLOOKUP($C132,工时汇总!$B$2:$AH$2673,32,0)&gt;10,10,IF(VLOOKUP($C132,工时汇总!$B$2:$AH$2673,32,0)&gt;=8,5,IF(VLOOKUP($C132,工时汇总!$B$2:$AH$2673,32,0)&lt;8,0))))</f>
        <v>0</v>
      </c>
      <c r="AI132" s="24">
        <f ca="1">IF(VLOOKUP($C132,工时汇总!$B$2:$AH$2673,33,0)&gt;15,15,IF(VLOOKUP($C132,工时汇总!$B$2:$AH$2673,33,0)&gt;10,10,IF(VLOOKUP($C132,工时汇总!$B$2:$AH$2673,33,0)&gt;=8,5,IF(VLOOKUP($C132,工时汇总!$B$2:$AH$2673,33,0)&lt;8,0))))</f>
        <v>0</v>
      </c>
    </row>
    <row r="133" spans="1:35" ht="19.5" customHeight="1" x14ac:dyDescent="0.25">
      <c r="A133" s="21" t="s">
        <v>354</v>
      </c>
      <c r="B133" t="s">
        <v>346</v>
      </c>
      <c r="C133" s="55" t="s">
        <v>352</v>
      </c>
      <c r="D133" s="23">
        <f t="shared" ca="1" si="26"/>
        <v>0</v>
      </c>
      <c r="E133" s="24">
        <f ca="1">IF(VLOOKUP($C133,工时汇总!$B$2:$AH$2673,3,0)&gt;15,15,IF(VLOOKUP($C133,工时汇总!$B$2:$AH$2673,3,0)&gt;10,10,IF(VLOOKUP($C133,工时汇总!$B$2:$AH$2673,3,0)&gt;=8,5,IF(VLOOKUP($C133,工时汇总!$B$2:$AH$2673,3,0)&lt;8,0))))</f>
        <v>0</v>
      </c>
      <c r="F133" s="24">
        <f ca="1">IF(VLOOKUP($C133,工时汇总!$B$2:$AH$2673,4,0)&gt;15,15,IF(VLOOKUP($C133,工时汇总!$B$2:$AH$2673,4,0)&gt;10,10,IF(VLOOKUP($C133,工时汇总!$B$2:$AH$2673,4,0)&gt;=8,5,IF(VLOOKUP($C133,工时汇总!$B$2:$AH$2673,4,0)&lt;8,0))))</f>
        <v>0</v>
      </c>
      <c r="G133" s="24">
        <f ca="1">IF(VLOOKUP($C133,工时汇总!$B$2:$AH$2673,5,0)&gt;15,15,IF(VLOOKUP($C133,工时汇总!$B$2:$AH$2673,5,0)&gt;10,10,IF(VLOOKUP($C133,工时汇总!$B$2:$AH$2673,5,0)&gt;=8,5,IF(VLOOKUP($C133,工时汇总!$B$2:$AH$2673,5,0)&lt;8,0))))</f>
        <v>0</v>
      </c>
      <c r="H133" s="24">
        <f ca="1">IF(VLOOKUP($C133,工时汇总!$B$2:$AH$2673,6,0)&gt;15,15,IF(VLOOKUP($C133,工时汇总!$B$2:$AH$2673,6,0)&gt;10,10,IF(VLOOKUP($C133,工时汇总!$B$2:$AH$2673,6,0)&gt;=8,5,IF(VLOOKUP($C133,工时汇总!$B$2:$AH$2673,6,0)&lt;8,0))))</f>
        <v>0</v>
      </c>
      <c r="I133" s="24">
        <f ca="1">IF(VLOOKUP($C133,工时汇总!$B$2:$AH$2673,7,0)&gt;15,15,IF(VLOOKUP($C133,工时汇总!$B$2:$AH$2673,7,0)&gt;10,10,IF(VLOOKUP($C133,工时汇总!$B$2:$AH$2673,7,0)&gt;=8,5,IF(VLOOKUP($C133,工时汇总!$B$2:$AH$2673,7,0)&lt;8,0))))</f>
        <v>0</v>
      </c>
      <c r="J133" s="24">
        <f ca="1">IF(VLOOKUP($C133,工时汇总!$B$2:$AH$2673,8,0)&gt;15,15,IF(VLOOKUP($C133,工时汇总!$B$2:$AH$2673,8,0)&gt;10,10,IF(VLOOKUP($C133,工时汇总!$B$2:$AH$2673,8,0)&gt;=8,5,IF(VLOOKUP($C133,工时汇总!$B$2:$AH$2673,8,0)&lt;8,0))))</f>
        <v>0</v>
      </c>
      <c r="K133" s="24">
        <f ca="1">IF(VLOOKUP($C133,工时汇总!$B$2:$AH$2673,9,0)&gt;15,15,IF(VLOOKUP($C133,工时汇总!$B$2:$AH$2673,9,0)&gt;10,10,IF(VLOOKUP($C133,工时汇总!$B$2:$AH$2673,9,0)&gt;=8,5,IF(VLOOKUP($C133,工时汇总!$B$2:$AH$2673,9,0)&lt;8,0))))</f>
        <v>0</v>
      </c>
      <c r="L133" s="24">
        <f ca="1">IF(VLOOKUP($C133,工时汇总!$B$2:$AH$2673,10,0)&gt;15,15,IF(VLOOKUP($C133,工时汇总!$B$2:$AH$2673,10,0)&gt;10,10,IF(VLOOKUP($C133,工时汇总!$B$2:$AH$2673,10,0)&gt;=8,5,IF(VLOOKUP($C133,工时汇总!$B$2:$AH$2673,10,0)&lt;8,0))))</f>
        <v>0</v>
      </c>
      <c r="M133" s="24">
        <f ca="1">IF(VLOOKUP($C133,工时汇总!$B$2:$AH$2673,11,0)&gt;15,15,IF(VLOOKUP($C133,工时汇总!$B$2:$AH$2673,11,0)&gt;10,10,IF(VLOOKUP($C133,工时汇总!$B$2:$AH$2673,11,0)&gt;=8,5,IF(VLOOKUP($C133,工时汇总!$B$2:$AH$2673,11,0)&lt;8,0))))</f>
        <v>0</v>
      </c>
      <c r="N133" s="24">
        <f ca="1">IF(VLOOKUP($C133,工时汇总!$B$2:$AH$2673,12,0)&gt;15,15,IF(VLOOKUP($C133,工时汇总!$B$2:$AH$2673,12,0)&gt;10,10,IF(VLOOKUP($C133,工时汇总!$B$2:$AH$2673,12,0)&gt;=8,5,IF(VLOOKUP($C133,工时汇总!$B$2:$AH$2673,12,0)&lt;8,0))))</f>
        <v>0</v>
      </c>
      <c r="O133" s="24">
        <f ca="1">IF(VLOOKUP($C133,工时汇总!$B$2:$AH$2673,13,0)&gt;15,15,IF(VLOOKUP($C133,工时汇总!$B$2:$AH$2673,13,0)&gt;10,10,IF(VLOOKUP($C133,工时汇总!$B$2:$AH$2673,13,0)&gt;=8,5,IF(VLOOKUP($C133,工时汇总!$B$2:$AH$2673,13,0)&lt;8,0))))</f>
        <v>0</v>
      </c>
      <c r="P133" s="24">
        <f ca="1">IF(VLOOKUP($C133,工时汇总!$B$2:$AH$2673,14,0)&gt;15,15,IF(VLOOKUP($C133,工时汇总!$B$2:$AH$2673,14,0)&gt;10,10,IF(VLOOKUP($C133,工时汇总!$B$2:$AH$2673,14,0)&gt;=8,5,IF(VLOOKUP($C133,工时汇总!$B$2:$AH$2673,14,0)&lt;8,0))))</f>
        <v>0</v>
      </c>
      <c r="Q133" s="24">
        <f ca="1">IF(VLOOKUP($C133,工时汇总!$B$2:$AH$2673,15,0)&gt;15,15,IF(VLOOKUP($C133,工时汇总!$B$2:$AH$2673,15,0)&gt;10,10,IF(VLOOKUP($C133,工时汇总!$B$2:$AH$2673,15,0)&gt;=8,5,IF(VLOOKUP($C133,工时汇总!$B$2:$AH$2673,15,0)&lt;8,0))))</f>
        <v>0</v>
      </c>
      <c r="R133" s="24">
        <f ca="1">IF(VLOOKUP($C133,工时汇总!$B$2:$AH$2673,16,0)&gt;15,15,IF(VLOOKUP($C133,工时汇总!$B$2:$AH$2673,16,0)&gt;10,10,IF(VLOOKUP($C133,工时汇总!$B$2:$AH$2673,16,0)&gt;=8,5,IF(VLOOKUP($C133,工时汇总!$B$2:$AH$2673,16,0)&lt;8,0))))</f>
        <v>0</v>
      </c>
      <c r="S133" s="24">
        <f ca="1">IF(VLOOKUP($C133,工时汇总!$B$2:$AH$2673,17,0)&gt;15,15,IF(VLOOKUP($C133,工时汇总!$B$2:$AH$2673,17,0)&gt;10,10,IF(VLOOKUP($C133,工时汇总!$B$2:$AH$2673,17,0)&gt;=8,5,IF(VLOOKUP($C133,工时汇总!$B$2:$AH$2673,17,0)&lt;8,0))))</f>
        <v>0</v>
      </c>
      <c r="T133" s="24">
        <f ca="1">IF(VLOOKUP($C133,工时汇总!$B$2:$AH$2673,18,0)&gt;15,15,IF(VLOOKUP($C133,工时汇总!$B$2:$AH$2673,18,0)&gt;10,10,IF(VLOOKUP($C133,工时汇总!$B$2:$AH$2673,18,0)&gt;=8,5,IF(VLOOKUP($C133,工时汇总!$B$2:$AH$2673,18,0)&lt;8,0))))</f>
        <v>0</v>
      </c>
      <c r="U133" s="24">
        <f ca="1">IF(VLOOKUP($C133,工时汇总!$B$2:$AH$2673,19,0)&gt;15,15,IF(VLOOKUP($C133,工时汇总!$B$2:$AH$2673,19,0)&gt;10,10,IF(VLOOKUP($C133,工时汇总!$B$2:$AH$2673,19,0)&gt;=8,5,IF(VLOOKUP($C133,工时汇总!$B$2:$AH$2673,19,0)&lt;8,0))))</f>
        <v>0</v>
      </c>
      <c r="V133" s="24">
        <f ca="1">IF(VLOOKUP($C133,工时汇总!$B$2:$AH$2673,20,0)&gt;15,15,IF(VLOOKUP($C133,工时汇总!$B$2:$AH$2673,20,0)&gt;10,10,IF(VLOOKUP($C133,工时汇总!$B$2:$AH$2673,20,0)&gt;=8,5,IF(VLOOKUP($C133,工时汇总!$B$2:$AH$2673,20,0)&lt;8,0))))</f>
        <v>0</v>
      </c>
      <c r="W133" s="24">
        <f ca="1">IF(VLOOKUP($C133,工时汇总!$B$2:$AH$2673,21,0)&gt;15,15,IF(VLOOKUP($C133,工时汇总!$B$2:$AH$2673,21,0)&gt;10,10,IF(VLOOKUP($C133,工时汇总!$B$2:$AH$2673,21,0)&gt;=8,5,IF(VLOOKUP($C133,工时汇总!$B$2:$AH$2673,21,0)&lt;8,0))))</f>
        <v>0</v>
      </c>
      <c r="X133" s="24">
        <f ca="1">IF(VLOOKUP($C133,工时汇总!$B$2:$AH$2673,22,0)&gt;15,15,IF(VLOOKUP($C133,工时汇总!$B$2:$AH$2673,22,0)&gt;10,10,IF(VLOOKUP($C133,工时汇总!$B$2:$AH$2673,22,0)&gt;=8,5,IF(VLOOKUP($C133,工时汇总!$B$2:$AH$2673,22,0)&lt;8,0))))</f>
        <v>0</v>
      </c>
      <c r="Y133" s="24">
        <f ca="1">IF(VLOOKUP($C133,工时汇总!$B$2:$AH$2673,23,0)&gt;15,15,IF(VLOOKUP($C133,工时汇总!$B$2:$AH$2673,23,0)&gt;10,10,IF(VLOOKUP($C133,工时汇总!$B$2:$AH$2673,23,0)&gt;=8,5,IF(VLOOKUP($C133,工时汇总!$B$2:$AH$2673,23,0)&lt;8,0))))</f>
        <v>0</v>
      </c>
      <c r="Z133" s="24">
        <f ca="1">IF(VLOOKUP($C133,工时汇总!$B$2:$AH$2673,24,0)&gt;15,15,IF(VLOOKUP($C133,工时汇总!$B$2:$AH$2673,24,0)&gt;10,10,IF(VLOOKUP($C133,工时汇总!$B$2:$AH$2673,24,0)&gt;=8,5,IF(VLOOKUP($C133,工时汇总!$B$2:$AH$2673,24,0)&lt;8,0))))</f>
        <v>0</v>
      </c>
      <c r="AA133" s="24">
        <f ca="1">IF(VLOOKUP($C133,工时汇总!$B$2:$AH$2673,25,0)&gt;15,15,IF(VLOOKUP($C133,工时汇总!$B$2:$AH$2673,25,0)&gt;10,10,IF(VLOOKUP($C133,工时汇总!$B$2:$AH$2673,25,0)&gt;=8,5,IF(VLOOKUP($C133,工时汇总!$B$2:$AH$2673,25,0)&lt;8,0))))</f>
        <v>0</v>
      </c>
      <c r="AB133" s="24">
        <f ca="1">IF(VLOOKUP($C133,工时汇总!$B$2:$AH$2673,26,0)&gt;15,15,IF(VLOOKUP($C133,工时汇总!$B$2:$AH$2673,26,0)&gt;10,10,IF(VLOOKUP($C133,工时汇总!$B$2:$AH$2673,26,0)&gt;=8,5,IF(VLOOKUP($C133,工时汇总!$B$2:$AH$2673,26,0)&lt;8,0))))</f>
        <v>0</v>
      </c>
      <c r="AC133" s="24">
        <f ca="1">IF(VLOOKUP($C133,工时汇总!$B$2:$AH$2673,27,0)&gt;15,15,IF(VLOOKUP($C133,工时汇总!$B$2:$AH$2673,27,0)&gt;10,10,IF(VLOOKUP($C133,工时汇总!$B$2:$AH$2673,27,0)&gt;=8,5,IF(VLOOKUP($C133,工时汇总!$B$2:$AH$2673,27,0)&lt;8,0))))</f>
        <v>0</v>
      </c>
      <c r="AD133" s="24">
        <f ca="1">IF(VLOOKUP($C133,工时汇总!$B$2:$AH$2673,28,0)&gt;15,15,IF(VLOOKUP($C133,工时汇总!$B$2:$AH$2673,28,0)&gt;10,10,IF(VLOOKUP($C133,工时汇总!$B$2:$AH$2673,28,0)&gt;=8,5,IF(VLOOKUP($C133,工时汇总!$B$2:$AH$2673,28,0)&lt;8,0))))</f>
        <v>0</v>
      </c>
      <c r="AE133" s="24">
        <f ca="1">IF(VLOOKUP($C133,工时汇总!$B$2:$AH$2673,29,0)&gt;15,15,IF(VLOOKUP($C133,工时汇总!$B$2:$AH$2673,29,0)&gt;10,10,IF(VLOOKUP($C133,工时汇总!$B$2:$AH$2673,29,0)&gt;=8,5,IF(VLOOKUP($C133,工时汇总!$B$2:$AH$2673,29,0)&lt;8,0))))</f>
        <v>0</v>
      </c>
      <c r="AF133" s="24">
        <f ca="1">IF(VLOOKUP($C133,工时汇总!$B$2:$AH$2673,30,0)&gt;15,15,IF(VLOOKUP($C133,工时汇总!$B$2:$AH$2673,30,0)&gt;10,10,IF(VLOOKUP($C133,工时汇总!$B$2:$AH$2673,30,0)&gt;=8,5,IF(VLOOKUP($C133,工时汇总!$B$2:$AH$2673,30,0)&lt;8,0))))</f>
        <v>0</v>
      </c>
      <c r="AG133" s="24">
        <f ca="1">IF(VLOOKUP($C133,工时汇总!$B$2:$AH$2673,31,0)&gt;15,15,IF(VLOOKUP($C133,工时汇总!$B$2:$AH$2673,31,0)&gt;10,10,IF(VLOOKUP($C133,工时汇总!$B$2:$AH$2673,31,0)&gt;=8,5,IF(VLOOKUP($C133,工时汇总!$B$2:$AH$2673,31,0)&lt;8,0))))</f>
        <v>0</v>
      </c>
      <c r="AH133" s="24">
        <f ca="1">IF(VLOOKUP($C133,工时汇总!$B$2:$AH$2673,32,0)&gt;15,15,IF(VLOOKUP($C133,工时汇总!$B$2:$AH$2673,32,0)&gt;10,10,IF(VLOOKUP($C133,工时汇总!$B$2:$AH$2673,32,0)&gt;=8,5,IF(VLOOKUP($C133,工时汇总!$B$2:$AH$2673,32,0)&lt;8,0))))</f>
        <v>0</v>
      </c>
      <c r="AI133" s="24">
        <f ca="1">IF(VLOOKUP($C133,工时汇总!$B$2:$AH$2673,33,0)&gt;15,15,IF(VLOOKUP($C133,工时汇总!$B$2:$AH$2673,33,0)&gt;10,10,IF(VLOOKUP($C133,工时汇总!$B$2:$AH$2673,33,0)&gt;=8,5,IF(VLOOKUP($C133,工时汇总!$B$2:$AH$2673,33,0)&lt;8,0))))</f>
        <v>0</v>
      </c>
    </row>
    <row r="134" spans="1:35" ht="19.5" customHeight="1" x14ac:dyDescent="0.25">
      <c r="A134" s="21" t="s">
        <v>354</v>
      </c>
      <c r="B134" t="s">
        <v>347</v>
      </c>
      <c r="C134" s="55" t="s">
        <v>353</v>
      </c>
      <c r="D134" s="23">
        <f t="shared" ca="1" si="26"/>
        <v>0</v>
      </c>
      <c r="E134" s="24">
        <f ca="1">IF(VLOOKUP($C134,工时汇总!$B$2:$AH$2673,3,0)&gt;15,15,IF(VLOOKUP($C134,工时汇总!$B$2:$AH$2673,3,0)&gt;10,10,IF(VLOOKUP($C134,工时汇总!$B$2:$AH$2673,3,0)&gt;=8,5,IF(VLOOKUP($C134,工时汇总!$B$2:$AH$2673,3,0)&lt;8,0))))</f>
        <v>0</v>
      </c>
      <c r="F134" s="24">
        <f ca="1">IF(VLOOKUP($C134,工时汇总!$B$2:$AH$2673,4,0)&gt;15,15,IF(VLOOKUP($C134,工时汇总!$B$2:$AH$2673,4,0)&gt;10,10,IF(VLOOKUP($C134,工时汇总!$B$2:$AH$2673,4,0)&gt;=8,5,IF(VLOOKUP($C134,工时汇总!$B$2:$AH$2673,4,0)&lt;8,0))))</f>
        <v>0</v>
      </c>
      <c r="G134" s="24">
        <f ca="1">IF(VLOOKUP($C134,工时汇总!$B$2:$AH$2673,5,0)&gt;15,15,IF(VLOOKUP($C134,工时汇总!$B$2:$AH$2673,5,0)&gt;10,10,IF(VLOOKUP($C134,工时汇总!$B$2:$AH$2673,5,0)&gt;=8,5,IF(VLOOKUP($C134,工时汇总!$B$2:$AH$2673,5,0)&lt;8,0))))</f>
        <v>0</v>
      </c>
      <c r="H134" s="24">
        <f ca="1">IF(VLOOKUP($C134,工时汇总!$B$2:$AH$2673,6,0)&gt;15,15,IF(VLOOKUP($C134,工时汇总!$B$2:$AH$2673,6,0)&gt;10,10,IF(VLOOKUP($C134,工时汇总!$B$2:$AH$2673,6,0)&gt;=8,5,IF(VLOOKUP($C134,工时汇总!$B$2:$AH$2673,6,0)&lt;8,0))))</f>
        <v>0</v>
      </c>
      <c r="I134" s="24">
        <f ca="1">IF(VLOOKUP($C134,工时汇总!$B$2:$AH$2673,7,0)&gt;15,15,IF(VLOOKUP($C134,工时汇总!$B$2:$AH$2673,7,0)&gt;10,10,IF(VLOOKUP($C134,工时汇总!$B$2:$AH$2673,7,0)&gt;=8,5,IF(VLOOKUP($C134,工时汇总!$B$2:$AH$2673,7,0)&lt;8,0))))</f>
        <v>0</v>
      </c>
      <c r="J134" s="24">
        <f ca="1">IF(VLOOKUP($C134,工时汇总!$B$2:$AH$2673,8,0)&gt;15,15,IF(VLOOKUP($C134,工时汇总!$B$2:$AH$2673,8,0)&gt;10,10,IF(VLOOKUP($C134,工时汇总!$B$2:$AH$2673,8,0)&gt;=8,5,IF(VLOOKUP($C134,工时汇总!$B$2:$AH$2673,8,0)&lt;8,0))))</f>
        <v>0</v>
      </c>
      <c r="K134" s="24">
        <f ca="1">IF(VLOOKUP($C134,工时汇总!$B$2:$AH$2673,9,0)&gt;15,15,IF(VLOOKUP($C134,工时汇总!$B$2:$AH$2673,9,0)&gt;10,10,IF(VLOOKUP($C134,工时汇总!$B$2:$AH$2673,9,0)&gt;=8,5,IF(VLOOKUP($C134,工时汇总!$B$2:$AH$2673,9,0)&lt;8,0))))</f>
        <v>0</v>
      </c>
      <c r="L134" s="24">
        <f ca="1">IF(VLOOKUP($C134,工时汇总!$B$2:$AH$2673,10,0)&gt;15,15,IF(VLOOKUP($C134,工时汇总!$B$2:$AH$2673,10,0)&gt;10,10,IF(VLOOKUP($C134,工时汇总!$B$2:$AH$2673,10,0)&gt;=8,5,IF(VLOOKUP($C134,工时汇总!$B$2:$AH$2673,10,0)&lt;8,0))))</f>
        <v>0</v>
      </c>
      <c r="M134" s="24">
        <f ca="1">IF(VLOOKUP($C134,工时汇总!$B$2:$AH$2673,11,0)&gt;15,15,IF(VLOOKUP($C134,工时汇总!$B$2:$AH$2673,11,0)&gt;10,10,IF(VLOOKUP($C134,工时汇总!$B$2:$AH$2673,11,0)&gt;=8,5,IF(VLOOKUP($C134,工时汇总!$B$2:$AH$2673,11,0)&lt;8,0))))</f>
        <v>0</v>
      </c>
      <c r="N134" s="24">
        <f ca="1">IF(VLOOKUP($C134,工时汇总!$B$2:$AH$2673,12,0)&gt;15,15,IF(VLOOKUP($C134,工时汇总!$B$2:$AH$2673,12,0)&gt;10,10,IF(VLOOKUP($C134,工时汇总!$B$2:$AH$2673,12,0)&gt;=8,5,IF(VLOOKUP($C134,工时汇总!$B$2:$AH$2673,12,0)&lt;8,0))))</f>
        <v>0</v>
      </c>
      <c r="O134" s="24">
        <f ca="1">IF(VLOOKUP($C134,工时汇总!$B$2:$AH$2673,13,0)&gt;15,15,IF(VLOOKUP($C134,工时汇总!$B$2:$AH$2673,13,0)&gt;10,10,IF(VLOOKUP($C134,工时汇总!$B$2:$AH$2673,13,0)&gt;=8,5,IF(VLOOKUP($C134,工时汇总!$B$2:$AH$2673,13,0)&lt;8,0))))</f>
        <v>0</v>
      </c>
      <c r="P134" s="24">
        <f ca="1">IF(VLOOKUP($C134,工时汇总!$B$2:$AH$2673,14,0)&gt;15,15,IF(VLOOKUP($C134,工时汇总!$B$2:$AH$2673,14,0)&gt;10,10,IF(VLOOKUP($C134,工时汇总!$B$2:$AH$2673,14,0)&gt;=8,5,IF(VLOOKUP($C134,工时汇总!$B$2:$AH$2673,14,0)&lt;8,0))))</f>
        <v>0</v>
      </c>
      <c r="Q134" s="24">
        <f ca="1">IF(VLOOKUP($C134,工时汇总!$B$2:$AH$2673,15,0)&gt;15,15,IF(VLOOKUP($C134,工时汇总!$B$2:$AH$2673,15,0)&gt;10,10,IF(VLOOKUP($C134,工时汇总!$B$2:$AH$2673,15,0)&gt;=8,5,IF(VLOOKUP($C134,工时汇总!$B$2:$AH$2673,15,0)&lt;8,0))))</f>
        <v>0</v>
      </c>
      <c r="R134" s="24">
        <f ca="1">IF(VLOOKUP($C134,工时汇总!$B$2:$AH$2673,16,0)&gt;15,15,IF(VLOOKUP($C134,工时汇总!$B$2:$AH$2673,16,0)&gt;10,10,IF(VLOOKUP($C134,工时汇总!$B$2:$AH$2673,16,0)&gt;=8,5,IF(VLOOKUP($C134,工时汇总!$B$2:$AH$2673,16,0)&lt;8,0))))</f>
        <v>0</v>
      </c>
      <c r="S134" s="24">
        <f ca="1">IF(VLOOKUP($C134,工时汇总!$B$2:$AH$2673,17,0)&gt;15,15,IF(VLOOKUP($C134,工时汇总!$B$2:$AH$2673,17,0)&gt;10,10,IF(VLOOKUP($C134,工时汇总!$B$2:$AH$2673,17,0)&gt;=8,5,IF(VLOOKUP($C134,工时汇总!$B$2:$AH$2673,17,0)&lt;8,0))))</f>
        <v>0</v>
      </c>
      <c r="T134" s="24">
        <f ca="1">IF(VLOOKUP($C134,工时汇总!$B$2:$AH$2673,18,0)&gt;15,15,IF(VLOOKUP($C134,工时汇总!$B$2:$AH$2673,18,0)&gt;10,10,IF(VLOOKUP($C134,工时汇总!$B$2:$AH$2673,18,0)&gt;=8,5,IF(VLOOKUP($C134,工时汇总!$B$2:$AH$2673,18,0)&lt;8,0))))</f>
        <v>0</v>
      </c>
      <c r="U134" s="24">
        <f ca="1">IF(VLOOKUP($C134,工时汇总!$B$2:$AH$2673,19,0)&gt;15,15,IF(VLOOKUP($C134,工时汇总!$B$2:$AH$2673,19,0)&gt;10,10,IF(VLOOKUP($C134,工时汇总!$B$2:$AH$2673,19,0)&gt;=8,5,IF(VLOOKUP($C134,工时汇总!$B$2:$AH$2673,19,0)&lt;8,0))))</f>
        <v>0</v>
      </c>
      <c r="V134" s="24">
        <f ca="1">IF(VLOOKUP($C134,工时汇总!$B$2:$AH$2673,20,0)&gt;15,15,IF(VLOOKUP($C134,工时汇总!$B$2:$AH$2673,20,0)&gt;10,10,IF(VLOOKUP($C134,工时汇总!$B$2:$AH$2673,20,0)&gt;=8,5,IF(VLOOKUP($C134,工时汇总!$B$2:$AH$2673,20,0)&lt;8,0))))</f>
        <v>0</v>
      </c>
      <c r="W134" s="24">
        <f ca="1">IF(VLOOKUP($C134,工时汇总!$B$2:$AH$2673,21,0)&gt;15,15,IF(VLOOKUP($C134,工时汇总!$B$2:$AH$2673,21,0)&gt;10,10,IF(VLOOKUP($C134,工时汇总!$B$2:$AH$2673,21,0)&gt;=8,5,IF(VLOOKUP($C134,工时汇总!$B$2:$AH$2673,21,0)&lt;8,0))))</f>
        <v>0</v>
      </c>
      <c r="X134" s="24">
        <f ca="1">IF(VLOOKUP($C134,工时汇总!$B$2:$AH$2673,22,0)&gt;15,15,IF(VLOOKUP($C134,工时汇总!$B$2:$AH$2673,22,0)&gt;10,10,IF(VLOOKUP($C134,工时汇总!$B$2:$AH$2673,22,0)&gt;=8,5,IF(VLOOKUP($C134,工时汇总!$B$2:$AH$2673,22,0)&lt;8,0))))</f>
        <v>0</v>
      </c>
      <c r="Y134" s="24">
        <f ca="1">IF(VLOOKUP($C134,工时汇总!$B$2:$AH$2673,23,0)&gt;15,15,IF(VLOOKUP($C134,工时汇总!$B$2:$AH$2673,23,0)&gt;10,10,IF(VLOOKUP($C134,工时汇总!$B$2:$AH$2673,23,0)&gt;=8,5,IF(VLOOKUP($C134,工时汇总!$B$2:$AH$2673,23,0)&lt;8,0))))</f>
        <v>0</v>
      </c>
      <c r="Z134" s="24">
        <f ca="1">IF(VLOOKUP($C134,工时汇总!$B$2:$AH$2673,24,0)&gt;15,15,IF(VLOOKUP($C134,工时汇总!$B$2:$AH$2673,24,0)&gt;10,10,IF(VLOOKUP($C134,工时汇总!$B$2:$AH$2673,24,0)&gt;=8,5,IF(VLOOKUP($C134,工时汇总!$B$2:$AH$2673,24,0)&lt;8,0))))</f>
        <v>0</v>
      </c>
      <c r="AA134" s="24">
        <f ca="1">IF(VLOOKUP($C134,工时汇总!$B$2:$AH$2673,25,0)&gt;15,15,IF(VLOOKUP($C134,工时汇总!$B$2:$AH$2673,25,0)&gt;10,10,IF(VLOOKUP($C134,工时汇总!$B$2:$AH$2673,25,0)&gt;=8,5,IF(VLOOKUP($C134,工时汇总!$B$2:$AH$2673,25,0)&lt;8,0))))</f>
        <v>0</v>
      </c>
      <c r="AB134" s="24">
        <f ca="1">IF(VLOOKUP($C134,工时汇总!$B$2:$AH$2673,26,0)&gt;15,15,IF(VLOOKUP($C134,工时汇总!$B$2:$AH$2673,26,0)&gt;10,10,IF(VLOOKUP($C134,工时汇总!$B$2:$AH$2673,26,0)&gt;=8,5,IF(VLOOKUP($C134,工时汇总!$B$2:$AH$2673,26,0)&lt;8,0))))</f>
        <v>0</v>
      </c>
      <c r="AC134" s="24">
        <f ca="1">IF(VLOOKUP($C134,工时汇总!$B$2:$AH$2673,27,0)&gt;15,15,IF(VLOOKUP($C134,工时汇总!$B$2:$AH$2673,27,0)&gt;10,10,IF(VLOOKUP($C134,工时汇总!$B$2:$AH$2673,27,0)&gt;=8,5,IF(VLOOKUP($C134,工时汇总!$B$2:$AH$2673,27,0)&lt;8,0))))</f>
        <v>0</v>
      </c>
      <c r="AD134" s="24">
        <f ca="1">IF(VLOOKUP($C134,工时汇总!$B$2:$AH$2673,28,0)&gt;15,15,IF(VLOOKUP($C134,工时汇总!$B$2:$AH$2673,28,0)&gt;10,10,IF(VLOOKUP($C134,工时汇总!$B$2:$AH$2673,28,0)&gt;=8,5,IF(VLOOKUP($C134,工时汇总!$B$2:$AH$2673,28,0)&lt;8,0))))</f>
        <v>0</v>
      </c>
      <c r="AE134" s="24">
        <f ca="1">IF(VLOOKUP($C134,工时汇总!$B$2:$AH$2673,29,0)&gt;15,15,IF(VLOOKUP($C134,工时汇总!$B$2:$AH$2673,29,0)&gt;10,10,IF(VLOOKUP($C134,工时汇总!$B$2:$AH$2673,29,0)&gt;=8,5,IF(VLOOKUP($C134,工时汇总!$B$2:$AH$2673,29,0)&lt;8,0))))</f>
        <v>0</v>
      </c>
      <c r="AF134" s="24">
        <f ca="1">IF(VLOOKUP($C134,工时汇总!$B$2:$AH$2673,30,0)&gt;15,15,IF(VLOOKUP($C134,工时汇总!$B$2:$AH$2673,30,0)&gt;10,10,IF(VLOOKUP($C134,工时汇总!$B$2:$AH$2673,30,0)&gt;=8,5,IF(VLOOKUP($C134,工时汇总!$B$2:$AH$2673,30,0)&lt;8,0))))</f>
        <v>0</v>
      </c>
      <c r="AG134" s="24">
        <f ca="1">IF(VLOOKUP($C134,工时汇总!$B$2:$AH$2673,31,0)&gt;15,15,IF(VLOOKUP($C134,工时汇总!$B$2:$AH$2673,31,0)&gt;10,10,IF(VLOOKUP($C134,工时汇总!$B$2:$AH$2673,31,0)&gt;=8,5,IF(VLOOKUP($C134,工时汇总!$B$2:$AH$2673,31,0)&lt;8,0))))</f>
        <v>0</v>
      </c>
      <c r="AH134" s="24">
        <f ca="1">IF(VLOOKUP($C134,工时汇总!$B$2:$AH$2673,32,0)&gt;15,15,IF(VLOOKUP($C134,工时汇总!$B$2:$AH$2673,32,0)&gt;10,10,IF(VLOOKUP($C134,工时汇总!$B$2:$AH$2673,32,0)&gt;=8,5,IF(VLOOKUP($C134,工时汇总!$B$2:$AH$2673,32,0)&lt;8,0))))</f>
        <v>0</v>
      </c>
      <c r="AI134" s="24">
        <f ca="1">IF(VLOOKUP($C134,工时汇总!$B$2:$AH$2673,33,0)&gt;15,15,IF(VLOOKUP($C134,工时汇总!$B$2:$AH$2673,33,0)&gt;10,10,IF(VLOOKUP($C134,工时汇总!$B$2:$AH$2673,33,0)&gt;=8,5,IF(VLOOKUP($C134,工时汇总!$B$2:$AH$2673,33,0)&lt;8,0))))</f>
        <v>0</v>
      </c>
    </row>
    <row r="135" spans="1:35" ht="19.5" customHeight="1" x14ac:dyDescent="0.25">
      <c r="A135" s="21" t="s">
        <v>354</v>
      </c>
      <c r="B135" t="s">
        <v>342</v>
      </c>
      <c r="C135" s="55" t="s">
        <v>338</v>
      </c>
      <c r="D135" s="23">
        <f t="shared" ca="1" si="26"/>
        <v>0</v>
      </c>
      <c r="E135" s="24">
        <f ca="1">IF(VLOOKUP($C135,工时汇总!$B$2:$AH$2673,3,0)&gt;15,15,IF(VLOOKUP($C135,工时汇总!$B$2:$AH$2673,3,0)&gt;10,10,IF(VLOOKUP($C135,工时汇总!$B$2:$AH$2673,3,0)&gt;=8,5,IF(VLOOKUP($C135,工时汇总!$B$2:$AH$2673,3,0)&lt;8,0))))</f>
        <v>0</v>
      </c>
      <c r="F135" s="24">
        <f ca="1">IF(VLOOKUP($C135,工时汇总!$B$2:$AH$2673,4,0)&gt;15,15,IF(VLOOKUP($C135,工时汇总!$B$2:$AH$2673,4,0)&gt;10,10,IF(VLOOKUP($C135,工时汇总!$B$2:$AH$2673,4,0)&gt;=8,5,IF(VLOOKUP($C135,工时汇总!$B$2:$AH$2673,4,0)&lt;8,0))))</f>
        <v>0</v>
      </c>
      <c r="G135" s="24">
        <f ca="1">IF(VLOOKUP($C135,工时汇总!$B$2:$AH$2673,5,0)&gt;15,15,IF(VLOOKUP($C135,工时汇总!$B$2:$AH$2673,5,0)&gt;10,10,IF(VLOOKUP($C135,工时汇总!$B$2:$AH$2673,5,0)&gt;=8,5,IF(VLOOKUP($C135,工时汇总!$B$2:$AH$2673,5,0)&lt;8,0))))</f>
        <v>0</v>
      </c>
      <c r="H135" s="24">
        <f ca="1">IF(VLOOKUP($C135,工时汇总!$B$2:$AH$2673,6,0)&gt;15,15,IF(VLOOKUP($C135,工时汇总!$B$2:$AH$2673,6,0)&gt;10,10,IF(VLOOKUP($C135,工时汇总!$B$2:$AH$2673,6,0)&gt;=8,5,IF(VLOOKUP($C135,工时汇总!$B$2:$AH$2673,6,0)&lt;8,0))))</f>
        <v>0</v>
      </c>
      <c r="I135" s="24">
        <f ca="1">IF(VLOOKUP($C135,工时汇总!$B$2:$AH$2673,7,0)&gt;15,15,IF(VLOOKUP($C135,工时汇总!$B$2:$AH$2673,7,0)&gt;10,10,IF(VLOOKUP($C135,工时汇总!$B$2:$AH$2673,7,0)&gt;=8,5,IF(VLOOKUP($C135,工时汇总!$B$2:$AH$2673,7,0)&lt;8,0))))</f>
        <v>0</v>
      </c>
      <c r="J135" s="24">
        <f ca="1">IF(VLOOKUP($C135,工时汇总!$B$2:$AH$2673,8,0)&gt;15,15,IF(VLOOKUP($C135,工时汇总!$B$2:$AH$2673,8,0)&gt;10,10,IF(VLOOKUP($C135,工时汇总!$B$2:$AH$2673,8,0)&gt;=8,5,IF(VLOOKUP($C135,工时汇总!$B$2:$AH$2673,8,0)&lt;8,0))))</f>
        <v>0</v>
      </c>
      <c r="K135" s="24">
        <f ca="1">IF(VLOOKUP($C135,工时汇总!$B$2:$AH$2673,9,0)&gt;15,15,IF(VLOOKUP($C135,工时汇总!$B$2:$AH$2673,9,0)&gt;10,10,IF(VLOOKUP($C135,工时汇总!$B$2:$AH$2673,9,0)&gt;=8,5,IF(VLOOKUP($C135,工时汇总!$B$2:$AH$2673,9,0)&lt;8,0))))</f>
        <v>0</v>
      </c>
      <c r="L135" s="24">
        <f ca="1">IF(VLOOKUP($C135,工时汇总!$B$2:$AH$2673,10,0)&gt;15,15,IF(VLOOKUP($C135,工时汇总!$B$2:$AH$2673,10,0)&gt;10,10,IF(VLOOKUP($C135,工时汇总!$B$2:$AH$2673,10,0)&gt;=8,5,IF(VLOOKUP($C135,工时汇总!$B$2:$AH$2673,10,0)&lt;8,0))))</f>
        <v>0</v>
      </c>
      <c r="M135" s="24">
        <f ca="1">IF(VLOOKUP($C135,工时汇总!$B$2:$AH$2673,11,0)&gt;15,15,IF(VLOOKUP($C135,工时汇总!$B$2:$AH$2673,11,0)&gt;10,10,IF(VLOOKUP($C135,工时汇总!$B$2:$AH$2673,11,0)&gt;=8,5,IF(VLOOKUP($C135,工时汇总!$B$2:$AH$2673,11,0)&lt;8,0))))</f>
        <v>0</v>
      </c>
      <c r="N135" s="24">
        <f ca="1">IF(VLOOKUP($C135,工时汇总!$B$2:$AH$2673,12,0)&gt;15,15,IF(VLOOKUP($C135,工时汇总!$B$2:$AH$2673,12,0)&gt;10,10,IF(VLOOKUP($C135,工时汇总!$B$2:$AH$2673,12,0)&gt;=8,5,IF(VLOOKUP($C135,工时汇总!$B$2:$AH$2673,12,0)&lt;8,0))))</f>
        <v>0</v>
      </c>
      <c r="O135" s="24">
        <f ca="1">IF(VLOOKUP($C135,工时汇总!$B$2:$AH$2673,13,0)&gt;15,15,IF(VLOOKUP($C135,工时汇总!$B$2:$AH$2673,13,0)&gt;10,10,IF(VLOOKUP($C135,工时汇总!$B$2:$AH$2673,13,0)&gt;=8,5,IF(VLOOKUP($C135,工时汇总!$B$2:$AH$2673,13,0)&lt;8,0))))</f>
        <v>0</v>
      </c>
      <c r="P135" s="24">
        <f ca="1">IF(VLOOKUP($C135,工时汇总!$B$2:$AH$2673,14,0)&gt;15,15,IF(VLOOKUP($C135,工时汇总!$B$2:$AH$2673,14,0)&gt;10,10,IF(VLOOKUP($C135,工时汇总!$B$2:$AH$2673,14,0)&gt;=8,5,IF(VLOOKUP($C135,工时汇总!$B$2:$AH$2673,14,0)&lt;8,0))))</f>
        <v>0</v>
      </c>
      <c r="Q135" s="24">
        <f ca="1">IF(VLOOKUP($C135,工时汇总!$B$2:$AH$2673,15,0)&gt;15,15,IF(VLOOKUP($C135,工时汇总!$B$2:$AH$2673,15,0)&gt;10,10,IF(VLOOKUP($C135,工时汇总!$B$2:$AH$2673,15,0)&gt;=8,5,IF(VLOOKUP($C135,工时汇总!$B$2:$AH$2673,15,0)&lt;8,0))))</f>
        <v>0</v>
      </c>
      <c r="R135" s="24">
        <f ca="1">IF(VLOOKUP($C135,工时汇总!$B$2:$AH$2673,16,0)&gt;15,15,IF(VLOOKUP($C135,工时汇总!$B$2:$AH$2673,16,0)&gt;10,10,IF(VLOOKUP($C135,工时汇总!$B$2:$AH$2673,16,0)&gt;=8,5,IF(VLOOKUP($C135,工时汇总!$B$2:$AH$2673,16,0)&lt;8,0))))</f>
        <v>0</v>
      </c>
      <c r="S135" s="24">
        <f ca="1">IF(VLOOKUP($C135,工时汇总!$B$2:$AH$2673,17,0)&gt;15,15,IF(VLOOKUP($C135,工时汇总!$B$2:$AH$2673,17,0)&gt;10,10,IF(VLOOKUP($C135,工时汇总!$B$2:$AH$2673,17,0)&gt;=8,5,IF(VLOOKUP($C135,工时汇总!$B$2:$AH$2673,17,0)&lt;8,0))))</f>
        <v>0</v>
      </c>
      <c r="T135" s="24">
        <f ca="1">IF(VLOOKUP($C135,工时汇总!$B$2:$AH$2673,18,0)&gt;15,15,IF(VLOOKUP($C135,工时汇总!$B$2:$AH$2673,18,0)&gt;10,10,IF(VLOOKUP($C135,工时汇总!$B$2:$AH$2673,18,0)&gt;=8,5,IF(VLOOKUP($C135,工时汇总!$B$2:$AH$2673,18,0)&lt;8,0))))</f>
        <v>0</v>
      </c>
      <c r="U135" s="24">
        <f ca="1">IF(VLOOKUP($C135,工时汇总!$B$2:$AH$2673,19,0)&gt;15,15,IF(VLOOKUP($C135,工时汇总!$B$2:$AH$2673,19,0)&gt;10,10,IF(VLOOKUP($C135,工时汇总!$B$2:$AH$2673,19,0)&gt;=8,5,IF(VLOOKUP($C135,工时汇总!$B$2:$AH$2673,19,0)&lt;8,0))))</f>
        <v>0</v>
      </c>
      <c r="V135" s="24">
        <f ca="1">IF(VLOOKUP($C135,工时汇总!$B$2:$AH$2673,20,0)&gt;15,15,IF(VLOOKUP($C135,工时汇总!$B$2:$AH$2673,20,0)&gt;10,10,IF(VLOOKUP($C135,工时汇总!$B$2:$AH$2673,20,0)&gt;=8,5,IF(VLOOKUP($C135,工时汇总!$B$2:$AH$2673,20,0)&lt;8,0))))</f>
        <v>0</v>
      </c>
      <c r="W135" s="24">
        <f ca="1">IF(VLOOKUP($C135,工时汇总!$B$2:$AH$2673,21,0)&gt;15,15,IF(VLOOKUP($C135,工时汇总!$B$2:$AH$2673,21,0)&gt;10,10,IF(VLOOKUP($C135,工时汇总!$B$2:$AH$2673,21,0)&gt;=8,5,IF(VLOOKUP($C135,工时汇总!$B$2:$AH$2673,21,0)&lt;8,0))))</f>
        <v>0</v>
      </c>
      <c r="X135" s="24">
        <f ca="1">IF(VLOOKUP($C135,工时汇总!$B$2:$AH$2673,22,0)&gt;15,15,IF(VLOOKUP($C135,工时汇总!$B$2:$AH$2673,22,0)&gt;10,10,IF(VLOOKUP($C135,工时汇总!$B$2:$AH$2673,22,0)&gt;=8,5,IF(VLOOKUP($C135,工时汇总!$B$2:$AH$2673,22,0)&lt;8,0))))</f>
        <v>0</v>
      </c>
      <c r="Y135" s="24">
        <f ca="1">IF(VLOOKUP($C135,工时汇总!$B$2:$AH$2673,23,0)&gt;15,15,IF(VLOOKUP($C135,工时汇总!$B$2:$AH$2673,23,0)&gt;10,10,IF(VLOOKUP($C135,工时汇总!$B$2:$AH$2673,23,0)&gt;=8,5,IF(VLOOKUP($C135,工时汇总!$B$2:$AH$2673,23,0)&lt;8,0))))</f>
        <v>0</v>
      </c>
      <c r="Z135" s="24">
        <f ca="1">IF(VLOOKUP($C135,工时汇总!$B$2:$AH$2673,24,0)&gt;15,15,IF(VLOOKUP($C135,工时汇总!$B$2:$AH$2673,24,0)&gt;10,10,IF(VLOOKUP($C135,工时汇总!$B$2:$AH$2673,24,0)&gt;=8,5,IF(VLOOKUP($C135,工时汇总!$B$2:$AH$2673,24,0)&lt;8,0))))</f>
        <v>0</v>
      </c>
      <c r="AA135" s="24">
        <f ca="1">IF(VLOOKUP($C135,工时汇总!$B$2:$AH$2673,25,0)&gt;15,15,IF(VLOOKUP($C135,工时汇总!$B$2:$AH$2673,25,0)&gt;10,10,IF(VLOOKUP($C135,工时汇总!$B$2:$AH$2673,25,0)&gt;=8,5,IF(VLOOKUP($C135,工时汇总!$B$2:$AH$2673,25,0)&lt;8,0))))</f>
        <v>0</v>
      </c>
      <c r="AB135" s="24">
        <f ca="1">IF(VLOOKUP($C135,工时汇总!$B$2:$AH$2673,26,0)&gt;15,15,IF(VLOOKUP($C135,工时汇总!$B$2:$AH$2673,26,0)&gt;10,10,IF(VLOOKUP($C135,工时汇总!$B$2:$AH$2673,26,0)&gt;=8,5,IF(VLOOKUP($C135,工时汇总!$B$2:$AH$2673,26,0)&lt;8,0))))</f>
        <v>0</v>
      </c>
      <c r="AC135" s="24">
        <f ca="1">IF(VLOOKUP($C135,工时汇总!$B$2:$AH$2673,27,0)&gt;15,15,IF(VLOOKUP($C135,工时汇总!$B$2:$AH$2673,27,0)&gt;10,10,IF(VLOOKUP($C135,工时汇总!$B$2:$AH$2673,27,0)&gt;=8,5,IF(VLOOKUP($C135,工时汇总!$B$2:$AH$2673,27,0)&lt;8,0))))</f>
        <v>0</v>
      </c>
      <c r="AD135" s="24">
        <f ca="1">IF(VLOOKUP($C135,工时汇总!$B$2:$AH$2673,28,0)&gt;15,15,IF(VLOOKUP($C135,工时汇总!$B$2:$AH$2673,28,0)&gt;10,10,IF(VLOOKUP($C135,工时汇总!$B$2:$AH$2673,28,0)&gt;=8,5,IF(VLOOKUP($C135,工时汇总!$B$2:$AH$2673,28,0)&lt;8,0))))</f>
        <v>0</v>
      </c>
      <c r="AE135" s="24">
        <f ca="1">IF(VLOOKUP($C135,工时汇总!$B$2:$AH$2673,29,0)&gt;15,15,IF(VLOOKUP($C135,工时汇总!$B$2:$AH$2673,29,0)&gt;10,10,IF(VLOOKUP($C135,工时汇总!$B$2:$AH$2673,29,0)&gt;=8,5,IF(VLOOKUP($C135,工时汇总!$B$2:$AH$2673,29,0)&lt;8,0))))</f>
        <v>0</v>
      </c>
      <c r="AF135" s="24">
        <f ca="1">IF(VLOOKUP($C135,工时汇总!$B$2:$AH$2673,30,0)&gt;15,15,IF(VLOOKUP($C135,工时汇总!$B$2:$AH$2673,30,0)&gt;10,10,IF(VLOOKUP($C135,工时汇总!$B$2:$AH$2673,30,0)&gt;=8,5,IF(VLOOKUP($C135,工时汇总!$B$2:$AH$2673,30,0)&lt;8,0))))</f>
        <v>0</v>
      </c>
      <c r="AG135" s="24">
        <f ca="1">IF(VLOOKUP($C135,工时汇总!$B$2:$AH$2673,31,0)&gt;15,15,IF(VLOOKUP($C135,工时汇总!$B$2:$AH$2673,31,0)&gt;10,10,IF(VLOOKUP($C135,工时汇总!$B$2:$AH$2673,31,0)&gt;=8,5,IF(VLOOKUP($C135,工时汇总!$B$2:$AH$2673,31,0)&lt;8,0))))</f>
        <v>0</v>
      </c>
      <c r="AH135" s="24">
        <f ca="1">IF(VLOOKUP($C135,工时汇总!$B$2:$AH$2673,32,0)&gt;15,15,IF(VLOOKUP($C135,工时汇总!$B$2:$AH$2673,32,0)&gt;10,10,IF(VLOOKUP($C135,工时汇总!$B$2:$AH$2673,32,0)&gt;=8,5,IF(VLOOKUP($C135,工时汇总!$B$2:$AH$2673,32,0)&lt;8,0))))</f>
        <v>0</v>
      </c>
      <c r="AI135" s="24">
        <f ca="1">IF(VLOOKUP($C135,工时汇总!$B$2:$AH$2673,33,0)&gt;15,15,IF(VLOOKUP($C135,工时汇总!$B$2:$AH$2673,33,0)&gt;10,10,IF(VLOOKUP($C135,工时汇总!$B$2:$AH$2673,33,0)&gt;=8,5,IF(VLOOKUP($C135,工时汇总!$B$2:$AH$2673,33,0)&lt;8,0))))</f>
        <v>0</v>
      </c>
    </row>
    <row r="136" spans="1:35" ht="19.5" customHeight="1" x14ac:dyDescent="0.25">
      <c r="A136" s="21" t="s">
        <v>354</v>
      </c>
      <c r="B136" t="s">
        <v>343</v>
      </c>
      <c r="C136" s="55" t="s">
        <v>339</v>
      </c>
      <c r="D136" s="23">
        <f t="shared" ca="1" si="26"/>
        <v>0</v>
      </c>
      <c r="E136" s="24">
        <f ca="1">IF(VLOOKUP($C136,工时汇总!$B$2:$AH$2673,3,0)&gt;15,15,IF(VLOOKUP($C136,工时汇总!$B$2:$AH$2673,3,0)&gt;10,10,IF(VLOOKUP($C136,工时汇总!$B$2:$AH$2673,3,0)&gt;=8,5,IF(VLOOKUP($C136,工时汇总!$B$2:$AH$2673,3,0)&lt;8,0))))</f>
        <v>0</v>
      </c>
      <c r="F136" s="24">
        <f ca="1">IF(VLOOKUP($C136,工时汇总!$B$2:$AH$2673,4,0)&gt;15,15,IF(VLOOKUP($C136,工时汇总!$B$2:$AH$2673,4,0)&gt;10,10,IF(VLOOKUP($C136,工时汇总!$B$2:$AH$2673,4,0)&gt;=8,5,IF(VLOOKUP($C136,工时汇总!$B$2:$AH$2673,4,0)&lt;8,0))))</f>
        <v>0</v>
      </c>
      <c r="G136" s="24">
        <f ca="1">IF(VLOOKUP($C136,工时汇总!$B$2:$AH$2673,5,0)&gt;15,15,IF(VLOOKUP($C136,工时汇总!$B$2:$AH$2673,5,0)&gt;10,10,IF(VLOOKUP($C136,工时汇总!$B$2:$AH$2673,5,0)&gt;=8,5,IF(VLOOKUP($C136,工时汇总!$B$2:$AH$2673,5,0)&lt;8,0))))</f>
        <v>0</v>
      </c>
      <c r="H136" s="24">
        <f ca="1">IF(VLOOKUP($C136,工时汇总!$B$2:$AH$2673,6,0)&gt;15,15,IF(VLOOKUP($C136,工时汇总!$B$2:$AH$2673,6,0)&gt;10,10,IF(VLOOKUP($C136,工时汇总!$B$2:$AH$2673,6,0)&gt;=8,5,IF(VLOOKUP($C136,工时汇总!$B$2:$AH$2673,6,0)&lt;8,0))))</f>
        <v>0</v>
      </c>
      <c r="I136" s="24">
        <f ca="1">IF(VLOOKUP($C136,工时汇总!$B$2:$AH$2673,7,0)&gt;15,15,IF(VLOOKUP($C136,工时汇总!$B$2:$AH$2673,7,0)&gt;10,10,IF(VLOOKUP($C136,工时汇总!$B$2:$AH$2673,7,0)&gt;=8,5,IF(VLOOKUP($C136,工时汇总!$B$2:$AH$2673,7,0)&lt;8,0))))</f>
        <v>0</v>
      </c>
      <c r="J136" s="24">
        <f ca="1">IF(VLOOKUP($C136,工时汇总!$B$2:$AH$2673,8,0)&gt;15,15,IF(VLOOKUP($C136,工时汇总!$B$2:$AH$2673,8,0)&gt;10,10,IF(VLOOKUP($C136,工时汇总!$B$2:$AH$2673,8,0)&gt;=8,5,IF(VLOOKUP($C136,工时汇总!$B$2:$AH$2673,8,0)&lt;8,0))))</f>
        <v>0</v>
      </c>
      <c r="K136" s="24">
        <f ca="1">IF(VLOOKUP($C136,工时汇总!$B$2:$AH$2673,9,0)&gt;15,15,IF(VLOOKUP($C136,工时汇总!$B$2:$AH$2673,9,0)&gt;10,10,IF(VLOOKUP($C136,工时汇总!$B$2:$AH$2673,9,0)&gt;=8,5,IF(VLOOKUP($C136,工时汇总!$B$2:$AH$2673,9,0)&lt;8,0))))</f>
        <v>0</v>
      </c>
      <c r="L136" s="24">
        <f ca="1">IF(VLOOKUP($C136,工时汇总!$B$2:$AH$2673,10,0)&gt;15,15,IF(VLOOKUP($C136,工时汇总!$B$2:$AH$2673,10,0)&gt;10,10,IF(VLOOKUP($C136,工时汇总!$B$2:$AH$2673,10,0)&gt;=8,5,IF(VLOOKUP($C136,工时汇总!$B$2:$AH$2673,10,0)&lt;8,0))))</f>
        <v>0</v>
      </c>
      <c r="M136" s="24">
        <f ca="1">IF(VLOOKUP($C136,工时汇总!$B$2:$AH$2673,11,0)&gt;15,15,IF(VLOOKUP($C136,工时汇总!$B$2:$AH$2673,11,0)&gt;10,10,IF(VLOOKUP($C136,工时汇总!$B$2:$AH$2673,11,0)&gt;=8,5,IF(VLOOKUP($C136,工时汇总!$B$2:$AH$2673,11,0)&lt;8,0))))</f>
        <v>0</v>
      </c>
      <c r="N136" s="24">
        <f ca="1">IF(VLOOKUP($C136,工时汇总!$B$2:$AH$2673,12,0)&gt;15,15,IF(VLOOKUP($C136,工时汇总!$B$2:$AH$2673,12,0)&gt;10,10,IF(VLOOKUP($C136,工时汇总!$B$2:$AH$2673,12,0)&gt;=8,5,IF(VLOOKUP($C136,工时汇总!$B$2:$AH$2673,12,0)&lt;8,0))))</f>
        <v>0</v>
      </c>
      <c r="O136" s="24">
        <f ca="1">IF(VLOOKUP($C136,工时汇总!$B$2:$AH$2673,13,0)&gt;15,15,IF(VLOOKUP($C136,工时汇总!$B$2:$AH$2673,13,0)&gt;10,10,IF(VLOOKUP($C136,工时汇总!$B$2:$AH$2673,13,0)&gt;=8,5,IF(VLOOKUP($C136,工时汇总!$B$2:$AH$2673,13,0)&lt;8,0))))</f>
        <v>0</v>
      </c>
      <c r="P136" s="24">
        <f ca="1">IF(VLOOKUP($C136,工时汇总!$B$2:$AH$2673,14,0)&gt;15,15,IF(VLOOKUP($C136,工时汇总!$B$2:$AH$2673,14,0)&gt;10,10,IF(VLOOKUP($C136,工时汇总!$B$2:$AH$2673,14,0)&gt;=8,5,IF(VLOOKUP($C136,工时汇总!$B$2:$AH$2673,14,0)&lt;8,0))))</f>
        <v>0</v>
      </c>
      <c r="Q136" s="24">
        <f ca="1">IF(VLOOKUP($C136,工时汇总!$B$2:$AH$2673,15,0)&gt;15,15,IF(VLOOKUP($C136,工时汇总!$B$2:$AH$2673,15,0)&gt;10,10,IF(VLOOKUP($C136,工时汇总!$B$2:$AH$2673,15,0)&gt;=8,5,IF(VLOOKUP($C136,工时汇总!$B$2:$AH$2673,15,0)&lt;8,0))))</f>
        <v>0</v>
      </c>
      <c r="R136" s="24">
        <f ca="1">IF(VLOOKUP($C136,工时汇总!$B$2:$AH$2673,16,0)&gt;15,15,IF(VLOOKUP($C136,工时汇总!$B$2:$AH$2673,16,0)&gt;10,10,IF(VLOOKUP($C136,工时汇总!$B$2:$AH$2673,16,0)&gt;=8,5,IF(VLOOKUP($C136,工时汇总!$B$2:$AH$2673,16,0)&lt;8,0))))</f>
        <v>0</v>
      </c>
      <c r="S136" s="24">
        <f ca="1">IF(VLOOKUP($C136,工时汇总!$B$2:$AH$2673,17,0)&gt;15,15,IF(VLOOKUP($C136,工时汇总!$B$2:$AH$2673,17,0)&gt;10,10,IF(VLOOKUP($C136,工时汇总!$B$2:$AH$2673,17,0)&gt;=8,5,IF(VLOOKUP($C136,工时汇总!$B$2:$AH$2673,17,0)&lt;8,0))))</f>
        <v>0</v>
      </c>
      <c r="T136" s="24">
        <f ca="1">IF(VLOOKUP($C136,工时汇总!$B$2:$AH$2673,18,0)&gt;15,15,IF(VLOOKUP($C136,工时汇总!$B$2:$AH$2673,18,0)&gt;10,10,IF(VLOOKUP($C136,工时汇总!$B$2:$AH$2673,18,0)&gt;=8,5,IF(VLOOKUP($C136,工时汇总!$B$2:$AH$2673,18,0)&lt;8,0))))</f>
        <v>0</v>
      </c>
      <c r="U136" s="24">
        <f ca="1">IF(VLOOKUP($C136,工时汇总!$B$2:$AH$2673,19,0)&gt;15,15,IF(VLOOKUP($C136,工时汇总!$B$2:$AH$2673,19,0)&gt;10,10,IF(VLOOKUP($C136,工时汇总!$B$2:$AH$2673,19,0)&gt;=8,5,IF(VLOOKUP($C136,工时汇总!$B$2:$AH$2673,19,0)&lt;8,0))))</f>
        <v>0</v>
      </c>
      <c r="V136" s="24">
        <f ca="1">IF(VLOOKUP($C136,工时汇总!$B$2:$AH$2673,20,0)&gt;15,15,IF(VLOOKUP($C136,工时汇总!$B$2:$AH$2673,20,0)&gt;10,10,IF(VLOOKUP($C136,工时汇总!$B$2:$AH$2673,20,0)&gt;=8,5,IF(VLOOKUP($C136,工时汇总!$B$2:$AH$2673,20,0)&lt;8,0))))</f>
        <v>0</v>
      </c>
      <c r="W136" s="24">
        <f ca="1">IF(VLOOKUP($C136,工时汇总!$B$2:$AH$2673,21,0)&gt;15,15,IF(VLOOKUP($C136,工时汇总!$B$2:$AH$2673,21,0)&gt;10,10,IF(VLOOKUP($C136,工时汇总!$B$2:$AH$2673,21,0)&gt;=8,5,IF(VLOOKUP($C136,工时汇总!$B$2:$AH$2673,21,0)&lt;8,0))))</f>
        <v>0</v>
      </c>
      <c r="X136" s="24">
        <f ca="1">IF(VLOOKUP($C136,工时汇总!$B$2:$AH$2673,22,0)&gt;15,15,IF(VLOOKUP($C136,工时汇总!$B$2:$AH$2673,22,0)&gt;10,10,IF(VLOOKUP($C136,工时汇总!$B$2:$AH$2673,22,0)&gt;=8,5,IF(VLOOKUP($C136,工时汇总!$B$2:$AH$2673,22,0)&lt;8,0))))</f>
        <v>0</v>
      </c>
      <c r="Y136" s="24">
        <f ca="1">IF(VLOOKUP($C136,工时汇总!$B$2:$AH$2673,23,0)&gt;15,15,IF(VLOOKUP($C136,工时汇总!$B$2:$AH$2673,23,0)&gt;10,10,IF(VLOOKUP($C136,工时汇总!$B$2:$AH$2673,23,0)&gt;=8,5,IF(VLOOKUP($C136,工时汇总!$B$2:$AH$2673,23,0)&lt;8,0))))</f>
        <v>0</v>
      </c>
      <c r="Z136" s="24">
        <f ca="1">IF(VLOOKUP($C136,工时汇总!$B$2:$AH$2673,24,0)&gt;15,15,IF(VLOOKUP($C136,工时汇总!$B$2:$AH$2673,24,0)&gt;10,10,IF(VLOOKUP($C136,工时汇总!$B$2:$AH$2673,24,0)&gt;=8,5,IF(VLOOKUP($C136,工时汇总!$B$2:$AH$2673,24,0)&lt;8,0))))</f>
        <v>0</v>
      </c>
      <c r="AA136" s="24">
        <f ca="1">IF(VLOOKUP($C136,工时汇总!$B$2:$AH$2673,25,0)&gt;15,15,IF(VLOOKUP($C136,工时汇总!$B$2:$AH$2673,25,0)&gt;10,10,IF(VLOOKUP($C136,工时汇总!$B$2:$AH$2673,25,0)&gt;=8,5,IF(VLOOKUP($C136,工时汇总!$B$2:$AH$2673,25,0)&lt;8,0))))</f>
        <v>0</v>
      </c>
      <c r="AB136" s="24">
        <f ca="1">IF(VLOOKUP($C136,工时汇总!$B$2:$AH$2673,26,0)&gt;15,15,IF(VLOOKUP($C136,工时汇总!$B$2:$AH$2673,26,0)&gt;10,10,IF(VLOOKUP($C136,工时汇总!$B$2:$AH$2673,26,0)&gt;=8,5,IF(VLOOKUP($C136,工时汇总!$B$2:$AH$2673,26,0)&lt;8,0))))</f>
        <v>0</v>
      </c>
      <c r="AC136" s="24">
        <f ca="1">IF(VLOOKUP($C136,工时汇总!$B$2:$AH$2673,27,0)&gt;15,15,IF(VLOOKUP($C136,工时汇总!$B$2:$AH$2673,27,0)&gt;10,10,IF(VLOOKUP($C136,工时汇总!$B$2:$AH$2673,27,0)&gt;=8,5,IF(VLOOKUP($C136,工时汇总!$B$2:$AH$2673,27,0)&lt;8,0))))</f>
        <v>0</v>
      </c>
      <c r="AD136" s="24">
        <f ca="1">IF(VLOOKUP($C136,工时汇总!$B$2:$AH$2673,28,0)&gt;15,15,IF(VLOOKUP($C136,工时汇总!$B$2:$AH$2673,28,0)&gt;10,10,IF(VLOOKUP($C136,工时汇总!$B$2:$AH$2673,28,0)&gt;=8,5,IF(VLOOKUP($C136,工时汇总!$B$2:$AH$2673,28,0)&lt;8,0))))</f>
        <v>0</v>
      </c>
      <c r="AE136" s="24">
        <f ca="1">IF(VLOOKUP($C136,工时汇总!$B$2:$AH$2673,29,0)&gt;15,15,IF(VLOOKUP($C136,工时汇总!$B$2:$AH$2673,29,0)&gt;10,10,IF(VLOOKUP($C136,工时汇总!$B$2:$AH$2673,29,0)&gt;=8,5,IF(VLOOKUP($C136,工时汇总!$B$2:$AH$2673,29,0)&lt;8,0))))</f>
        <v>0</v>
      </c>
      <c r="AF136" s="24">
        <f ca="1">IF(VLOOKUP($C136,工时汇总!$B$2:$AH$2673,30,0)&gt;15,15,IF(VLOOKUP($C136,工时汇总!$B$2:$AH$2673,30,0)&gt;10,10,IF(VLOOKUP($C136,工时汇总!$B$2:$AH$2673,30,0)&gt;=8,5,IF(VLOOKUP($C136,工时汇总!$B$2:$AH$2673,30,0)&lt;8,0))))</f>
        <v>0</v>
      </c>
      <c r="AG136" s="24">
        <f ca="1">IF(VLOOKUP($C136,工时汇总!$B$2:$AH$2673,31,0)&gt;15,15,IF(VLOOKUP($C136,工时汇总!$B$2:$AH$2673,31,0)&gt;10,10,IF(VLOOKUP($C136,工时汇总!$B$2:$AH$2673,31,0)&gt;=8,5,IF(VLOOKUP($C136,工时汇总!$B$2:$AH$2673,31,0)&lt;8,0))))</f>
        <v>0</v>
      </c>
      <c r="AH136" s="24">
        <f ca="1">IF(VLOOKUP($C136,工时汇总!$B$2:$AH$2673,32,0)&gt;15,15,IF(VLOOKUP($C136,工时汇总!$B$2:$AH$2673,32,0)&gt;10,10,IF(VLOOKUP($C136,工时汇总!$B$2:$AH$2673,32,0)&gt;=8,5,IF(VLOOKUP($C136,工时汇总!$B$2:$AH$2673,32,0)&lt;8,0))))</f>
        <v>0</v>
      </c>
      <c r="AI136" s="24">
        <f ca="1">IF(VLOOKUP($C136,工时汇总!$B$2:$AH$2673,33,0)&gt;15,15,IF(VLOOKUP($C136,工时汇总!$B$2:$AH$2673,33,0)&gt;10,10,IF(VLOOKUP($C136,工时汇总!$B$2:$AH$2673,33,0)&gt;=8,5,IF(VLOOKUP($C136,工时汇总!$B$2:$AH$2673,33,0)&lt;8,0))))</f>
        <v>0</v>
      </c>
    </row>
    <row r="140" spans="1:35" ht="19.5" customHeight="1" x14ac:dyDescent="0.3">
      <c r="B140"/>
    </row>
    <row r="141" spans="1:35" ht="19.5" customHeight="1" x14ac:dyDescent="0.3">
      <c r="B141"/>
    </row>
    <row r="142" spans="1:35" ht="19.5" customHeight="1" x14ac:dyDescent="0.3">
      <c r="B142"/>
    </row>
    <row r="143" spans="1:35" ht="19.5" customHeight="1" x14ac:dyDescent="0.3">
      <c r="B143"/>
    </row>
    <row r="144" spans="1:35" ht="19.5" customHeight="1" x14ac:dyDescent="0.3">
      <c r="B144"/>
    </row>
    <row r="145" spans="2:3" ht="19.5" customHeight="1" x14ac:dyDescent="0.3">
      <c r="B145"/>
    </row>
    <row r="146" spans="2:3" ht="19.5" customHeight="1" x14ac:dyDescent="0.3">
      <c r="B146"/>
    </row>
    <row r="147" spans="2:3" ht="19.5" customHeight="1" x14ac:dyDescent="0.3">
      <c r="B147"/>
    </row>
    <row r="148" spans="2:3" ht="19.5" customHeight="1" x14ac:dyDescent="0.3">
      <c r="B148"/>
    </row>
    <row r="149" spans="2:3" ht="19.5" customHeight="1" x14ac:dyDescent="0.3">
      <c r="B149"/>
      <c r="C149"/>
    </row>
    <row r="150" spans="2:3" ht="19.5" customHeight="1" x14ac:dyDescent="0.3">
      <c r="B150"/>
      <c r="C150"/>
    </row>
    <row r="151" spans="2:3" ht="19.5" customHeight="1" x14ac:dyDescent="0.3">
      <c r="B151"/>
      <c r="C151"/>
    </row>
    <row r="152" spans="2:3" ht="19.5" customHeight="1" x14ac:dyDescent="0.3">
      <c r="B152"/>
      <c r="C152"/>
    </row>
    <row r="153" spans="2:3" ht="19.5" customHeight="1" x14ac:dyDescent="0.3">
      <c r="B153"/>
      <c r="C153"/>
    </row>
    <row r="154" spans="2:3" ht="19.5" customHeight="1" x14ac:dyDescent="0.3">
      <c r="B154"/>
      <c r="C154"/>
    </row>
    <row r="155" spans="2:3" ht="19.5" customHeight="1" x14ac:dyDescent="0.3">
      <c r="B155"/>
      <c r="C155"/>
    </row>
    <row r="156" spans="2:3" ht="19.5" customHeight="1" x14ac:dyDescent="0.3">
      <c r="B156"/>
      <c r="C156"/>
    </row>
    <row r="157" spans="2:3" ht="19.5" customHeight="1" x14ac:dyDescent="0.3">
      <c r="B157"/>
      <c r="C157"/>
    </row>
    <row r="158" spans="2:3" ht="19.5" customHeight="1" x14ac:dyDescent="0.3">
      <c r="B158"/>
      <c r="C158"/>
    </row>
    <row r="159" spans="2:3" ht="19.5" customHeight="1" x14ac:dyDescent="0.3">
      <c r="B159"/>
      <c r="C159"/>
    </row>
    <row r="160" spans="2:3" ht="19.5" customHeight="1" x14ac:dyDescent="0.3">
      <c r="B160"/>
      <c r="C160"/>
    </row>
    <row r="161" spans="2:3" ht="19.5" customHeight="1" x14ac:dyDescent="0.3">
      <c r="B161"/>
      <c r="C161"/>
    </row>
    <row r="162" spans="2:3" ht="19.5" customHeight="1" x14ac:dyDescent="0.3">
      <c r="B162"/>
      <c r="C162"/>
    </row>
    <row r="163" spans="2:3" ht="19.5" customHeight="1" x14ac:dyDescent="0.3">
      <c r="B163"/>
      <c r="C163"/>
    </row>
    <row r="164" spans="2:3" ht="19.5" customHeight="1" x14ac:dyDescent="0.3">
      <c r="B164"/>
      <c r="C164"/>
    </row>
    <row r="165" spans="2:3" ht="19.5" customHeight="1" x14ac:dyDescent="0.3">
      <c r="B165"/>
      <c r="C165"/>
    </row>
    <row r="166" spans="2:3" ht="19.5" customHeight="1" x14ac:dyDescent="0.3">
      <c r="B166"/>
      <c r="C166"/>
    </row>
    <row r="167" spans="2:3" ht="19.5" customHeight="1" x14ac:dyDescent="0.3">
      <c r="B167"/>
      <c r="C167"/>
    </row>
    <row r="168" spans="2:3" ht="19.5" customHeight="1" x14ac:dyDescent="0.3">
      <c r="B168"/>
      <c r="C168"/>
    </row>
    <row r="169" spans="2:3" ht="19.5" customHeight="1" x14ac:dyDescent="0.3">
      <c r="B169"/>
      <c r="C169"/>
    </row>
    <row r="170" spans="2:3" ht="19.5" customHeight="1" x14ac:dyDescent="0.3">
      <c r="B170"/>
      <c r="C170"/>
    </row>
    <row r="171" spans="2:3" ht="19.5" customHeight="1" x14ac:dyDescent="0.3">
      <c r="B171"/>
      <c r="C171"/>
    </row>
    <row r="172" spans="2:3" ht="19.5" customHeight="1" x14ac:dyDescent="0.3">
      <c r="B172"/>
      <c r="C172"/>
    </row>
    <row r="173" spans="2:3" ht="19.5" customHeight="1" x14ac:dyDescent="0.3">
      <c r="B173"/>
      <c r="C173"/>
    </row>
    <row r="174" spans="2:3" ht="19.5" customHeight="1" x14ac:dyDescent="0.3">
      <c r="B174"/>
      <c r="C174"/>
    </row>
    <row r="175" spans="2:3" ht="19.5" customHeight="1" x14ac:dyDescent="0.3">
      <c r="B175"/>
      <c r="C175"/>
    </row>
    <row r="176" spans="2:3" ht="19.5" customHeight="1" x14ac:dyDescent="0.3">
      <c r="B176"/>
      <c r="C176"/>
    </row>
    <row r="177" spans="2:3" ht="19.5" customHeight="1" x14ac:dyDescent="0.3">
      <c r="B177"/>
      <c r="C177"/>
    </row>
    <row r="178" spans="2:3" ht="19.5" customHeight="1" x14ac:dyDescent="0.3">
      <c r="B178"/>
      <c r="C178"/>
    </row>
    <row r="179" spans="2:3" ht="19.5" customHeight="1" x14ac:dyDescent="0.3">
      <c r="B179"/>
      <c r="C179"/>
    </row>
    <row r="180" spans="2:3" ht="19.5" customHeight="1" x14ac:dyDescent="0.3">
      <c r="B180"/>
      <c r="C180"/>
    </row>
    <row r="181" spans="2:3" ht="19.5" customHeight="1" x14ac:dyDescent="0.3">
      <c r="B181"/>
      <c r="C181"/>
    </row>
    <row r="182" spans="2:3" ht="19.5" customHeight="1" x14ac:dyDescent="0.3">
      <c r="B182"/>
      <c r="C182"/>
    </row>
    <row r="183" spans="2:3" ht="19.5" customHeight="1" x14ac:dyDescent="0.3">
      <c r="B183"/>
      <c r="C183"/>
    </row>
    <row r="184" spans="2:3" ht="19.5" customHeight="1" x14ac:dyDescent="0.3">
      <c r="B184"/>
      <c r="C184"/>
    </row>
    <row r="185" spans="2:3" ht="19.5" customHeight="1" x14ac:dyDescent="0.3">
      <c r="B185"/>
      <c r="C185"/>
    </row>
    <row r="186" spans="2:3" ht="19.5" customHeight="1" x14ac:dyDescent="0.3">
      <c r="B186"/>
      <c r="C186"/>
    </row>
    <row r="187" spans="2:3" ht="19.5" customHeight="1" x14ac:dyDescent="0.3">
      <c r="B187"/>
      <c r="C187"/>
    </row>
    <row r="188" spans="2:3" ht="19.5" customHeight="1" x14ac:dyDescent="0.3">
      <c r="B188"/>
      <c r="C188"/>
    </row>
    <row r="189" spans="2:3" ht="19.5" customHeight="1" x14ac:dyDescent="0.3">
      <c r="B189"/>
      <c r="C189"/>
    </row>
    <row r="190" spans="2:3" ht="19.5" customHeight="1" x14ac:dyDescent="0.3">
      <c r="B190"/>
      <c r="C190"/>
    </row>
    <row r="191" spans="2:3" ht="19.5" customHeight="1" x14ac:dyDescent="0.3">
      <c r="B191"/>
      <c r="C191"/>
    </row>
    <row r="192" spans="2:3" ht="19.5" customHeight="1" x14ac:dyDescent="0.3">
      <c r="B192"/>
      <c r="C192"/>
    </row>
    <row r="193" spans="2:3" ht="19.5" customHeight="1" x14ac:dyDescent="0.3">
      <c r="B193"/>
      <c r="C193"/>
    </row>
    <row r="194" spans="2:3" ht="19.5" customHeight="1" x14ac:dyDescent="0.3">
      <c r="B194"/>
      <c r="C194"/>
    </row>
    <row r="195" spans="2:3" ht="19.5" customHeight="1" x14ac:dyDescent="0.3">
      <c r="B195"/>
      <c r="C195"/>
    </row>
    <row r="196" spans="2:3" ht="19.5" customHeight="1" x14ac:dyDescent="0.3">
      <c r="B196"/>
      <c r="C196"/>
    </row>
    <row r="197" spans="2:3" ht="19.5" customHeight="1" x14ac:dyDescent="0.3">
      <c r="B197"/>
      <c r="C197"/>
    </row>
    <row r="198" spans="2:3" ht="19.5" customHeight="1" x14ac:dyDescent="0.3">
      <c r="B198"/>
      <c r="C198"/>
    </row>
    <row r="199" spans="2:3" ht="19.5" customHeight="1" x14ac:dyDescent="0.3">
      <c r="B199"/>
      <c r="C199"/>
    </row>
    <row r="200" spans="2:3" ht="19.5" customHeight="1" x14ac:dyDescent="0.3">
      <c r="B200"/>
      <c r="C200"/>
    </row>
    <row r="201" spans="2:3" ht="19.5" customHeight="1" x14ac:dyDescent="0.3">
      <c r="B201"/>
      <c r="C201"/>
    </row>
    <row r="202" spans="2:3" ht="19.5" customHeight="1" x14ac:dyDescent="0.3">
      <c r="B202"/>
      <c r="C202"/>
    </row>
    <row r="203" spans="2:3" ht="19.5" customHeight="1" x14ac:dyDescent="0.3">
      <c r="B203"/>
      <c r="C203"/>
    </row>
    <row r="204" spans="2:3" ht="19.5" customHeight="1" x14ac:dyDescent="0.3">
      <c r="B204"/>
      <c r="C204"/>
    </row>
    <row r="205" spans="2:3" ht="19.5" customHeight="1" x14ac:dyDescent="0.3">
      <c r="B205"/>
      <c r="C205"/>
    </row>
    <row r="206" spans="2:3" ht="19.5" customHeight="1" x14ac:dyDescent="0.3">
      <c r="B206"/>
      <c r="C206"/>
    </row>
    <row r="207" spans="2:3" ht="19.5" customHeight="1" x14ac:dyDescent="0.3">
      <c r="B207"/>
      <c r="C207"/>
    </row>
    <row r="208" spans="2:3" ht="19.5" customHeight="1" x14ac:dyDescent="0.3">
      <c r="B208"/>
      <c r="C208"/>
    </row>
    <row r="209" spans="2:3" ht="19.5" customHeight="1" x14ac:dyDescent="0.3">
      <c r="B209"/>
      <c r="C209"/>
    </row>
    <row r="210" spans="2:3" ht="19.5" customHeight="1" x14ac:dyDescent="0.3">
      <c r="B210"/>
      <c r="C210"/>
    </row>
    <row r="211" spans="2:3" ht="19.5" customHeight="1" x14ac:dyDescent="0.3">
      <c r="B211"/>
      <c r="C211"/>
    </row>
    <row r="212" spans="2:3" ht="19.5" customHeight="1" x14ac:dyDescent="0.3">
      <c r="B212"/>
      <c r="C212"/>
    </row>
    <row r="213" spans="2:3" ht="19.5" customHeight="1" x14ac:dyDescent="0.3">
      <c r="B213"/>
      <c r="C213"/>
    </row>
  </sheetData>
  <autoFilter ref="A2:AI94" xr:uid="{00000000-0009-0000-0000-00000F000000}"/>
  <mergeCells count="1">
    <mergeCell ref="A1:AI1"/>
  </mergeCells>
  <phoneticPr fontId="4" type="noConversion"/>
  <conditionalFormatting sqref="B1:B47 B49:B1048576">
    <cfRule type="duplicateValues" dxfId="34" priority="5"/>
  </conditionalFormatting>
  <conditionalFormatting sqref="B3:B16">
    <cfRule type="duplicateValues" dxfId="33" priority="20"/>
  </conditionalFormatting>
  <conditionalFormatting sqref="B48">
    <cfRule type="duplicateValues" dxfId="32" priority="2"/>
  </conditionalFormatting>
  <conditionalFormatting sqref="B118 B120:B121">
    <cfRule type="duplicateValues" dxfId="31" priority="17"/>
  </conditionalFormatting>
  <conditionalFormatting sqref="B119">
    <cfRule type="duplicateValues" dxfId="30" priority="10"/>
  </conditionalFormatting>
  <conditionalFormatting sqref="B122">
    <cfRule type="duplicateValues" dxfId="29" priority="12"/>
  </conditionalFormatting>
  <conditionalFormatting sqref="B123:B1048576 B1:B2 B104:B117 B17:B47 B49:B96">
    <cfRule type="duplicateValues" dxfId="28" priority="26"/>
  </conditionalFormatting>
  <conditionalFormatting sqref="C3:C15">
    <cfRule type="duplicateValues" dxfId="27" priority="19"/>
  </conditionalFormatting>
  <conditionalFormatting sqref="C16">
    <cfRule type="duplicateValues" dxfId="26" priority="7"/>
  </conditionalFormatting>
  <conditionalFormatting sqref="C48">
    <cfRule type="duplicateValues" dxfId="25" priority="1"/>
  </conditionalFormatting>
  <conditionalFormatting sqref="C66">
    <cfRule type="duplicateValues" dxfId="24" priority="30"/>
  </conditionalFormatting>
  <conditionalFormatting sqref="C73">
    <cfRule type="duplicateValues" dxfId="23" priority="6"/>
  </conditionalFormatting>
  <conditionalFormatting sqref="C93:C94">
    <cfRule type="duplicateValues" dxfId="22" priority="8"/>
  </conditionalFormatting>
  <conditionalFormatting sqref="C95:C96">
    <cfRule type="duplicateValues" dxfId="21" priority="35"/>
  </conditionalFormatting>
  <conditionalFormatting sqref="C118 C120:C121">
    <cfRule type="duplicateValues" dxfId="20" priority="18"/>
  </conditionalFormatting>
  <conditionalFormatting sqref="C119">
    <cfRule type="duplicateValues" dxfId="19" priority="11"/>
  </conditionalFormatting>
  <conditionalFormatting sqref="C122">
    <cfRule type="duplicateValues" dxfId="18" priority="13"/>
  </conditionalFormatting>
  <conditionalFormatting sqref="C126">
    <cfRule type="duplicateValues" dxfId="17" priority="3"/>
  </conditionalFormatting>
  <conditionalFormatting sqref="C127:C1048576 C1:C47 C49:C125">
    <cfRule type="duplicateValues" dxfId="16" priority="506"/>
  </conditionalFormatting>
  <conditionalFormatting sqref="C149:C213">
    <cfRule type="duplicateValues" dxfId="15" priority="29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AI109"/>
  <sheetViews>
    <sheetView workbookViewId="0">
      <pane ySplit="2" topLeftCell="A75" activePane="bottomLeft" state="frozen"/>
      <selection activeCell="AK21" sqref="AK21:AK23"/>
      <selection pane="bottomLeft" activeCell="B88" sqref="B88:B89"/>
    </sheetView>
  </sheetViews>
  <sheetFormatPr defaultColWidth="6.08203125" defaultRowHeight="19.5" customHeight="1" x14ac:dyDescent="0.3"/>
  <cols>
    <col min="1" max="1" width="10" style="21" customWidth="1"/>
    <col min="2" max="2" width="10" style="25" customWidth="1"/>
    <col min="3" max="3" width="10" style="26" customWidth="1"/>
    <col min="4" max="4" width="10" style="21" customWidth="1"/>
    <col min="5" max="16384" width="6.08203125" style="21"/>
  </cols>
  <sheetData>
    <row r="1" spans="1:35" ht="31.5" customHeight="1" x14ac:dyDescent="0.3">
      <c r="A1" s="238" t="s">
        <v>580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</row>
    <row r="2" spans="1:35" s="28" customFormat="1" ht="27" customHeight="1" x14ac:dyDescent="0.3">
      <c r="A2" s="29" t="s">
        <v>44</v>
      </c>
      <c r="B2" s="30" t="s">
        <v>2</v>
      </c>
      <c r="C2" s="31" t="s">
        <v>43</v>
      </c>
      <c r="D2" s="29" t="s">
        <v>40</v>
      </c>
      <c r="E2" s="29">
        <v>1</v>
      </c>
      <c r="F2" s="29">
        <v>2</v>
      </c>
      <c r="G2" s="29">
        <v>3</v>
      </c>
      <c r="H2" s="29">
        <v>4</v>
      </c>
      <c r="I2" s="29">
        <v>5</v>
      </c>
      <c r="J2" s="29">
        <v>6</v>
      </c>
      <c r="K2" s="29">
        <v>7</v>
      </c>
      <c r="L2" s="29">
        <v>8</v>
      </c>
      <c r="M2" s="29">
        <v>9</v>
      </c>
      <c r="N2" s="29">
        <v>10</v>
      </c>
      <c r="O2" s="29">
        <v>11</v>
      </c>
      <c r="P2" s="29">
        <v>12</v>
      </c>
      <c r="Q2" s="29">
        <v>13</v>
      </c>
      <c r="R2" s="29">
        <v>14</v>
      </c>
      <c r="S2" s="29">
        <v>15</v>
      </c>
      <c r="T2" s="29">
        <v>16</v>
      </c>
      <c r="U2" s="29">
        <v>17</v>
      </c>
      <c r="V2" s="29">
        <v>18</v>
      </c>
      <c r="W2" s="29">
        <v>19</v>
      </c>
      <c r="X2" s="29">
        <v>20</v>
      </c>
      <c r="Y2" s="29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29">
        <v>30</v>
      </c>
      <c r="AI2" s="29">
        <v>31</v>
      </c>
    </row>
    <row r="3" spans="1:35" ht="19.5" customHeight="1" x14ac:dyDescent="0.25">
      <c r="A3" s="22" t="s">
        <v>403</v>
      </c>
      <c r="B3" s="94" t="s">
        <v>498</v>
      </c>
      <c r="C3" s="94" t="s">
        <v>639</v>
      </c>
      <c r="D3" s="23">
        <f ca="1">SUM(E3:AI3)</f>
        <v>200</v>
      </c>
      <c r="E3" s="24">
        <f ca="1">IF(VLOOKUP($C3,工时汇总!$B$2:$AH$2673,3,0)&gt;15,12,IF(VLOOKUP($C3,工时汇总!$B$2:$AH$2673,3,0)&gt;10,8,IF(VLOOKUP($C3,工时汇总!$B$2:$AH$2673,3,0)&gt;=8,4,IF(VLOOKUP($C3,工时汇总!$B$2:$AH$2673,3,0)&lt;8,0))))</f>
        <v>0</v>
      </c>
      <c r="F3" s="24">
        <f ca="1">IF(VLOOKUP($C3,工时汇总!$B$2:$AH$2673,4,0)&gt;15,12,IF(VLOOKUP($C3,工时汇总!$B$2:$AH$2673,4,0)&gt;10,8,IF(VLOOKUP($C3,工时汇总!$B$2:$AH$2673,4,0)&gt;=8,4,IF(VLOOKUP($C3,工时汇总!$B$2:$AH$2673,4,0)&lt;8,0))))</f>
        <v>8</v>
      </c>
      <c r="G3" s="24">
        <f ca="1">IF(VLOOKUP($C3,工时汇总!$B$2:$AH$2673,5,0)&gt;15,12,IF(VLOOKUP($C3,工时汇总!$B$2:$AH$2673,5,0)&gt;10,8,IF(VLOOKUP($C3,工时汇总!$B$2:$AH$2673,5,0)&gt;=8,4,IF(VLOOKUP($C3,工时汇总!$B$2:$AH$2673,5,0)&lt;8,0))))</f>
        <v>8</v>
      </c>
      <c r="H3" s="24">
        <f ca="1">IF(VLOOKUP($C3,工时汇总!$B$2:$AH$2673,6,0)&gt;15,12,IF(VLOOKUP($C3,工时汇总!$B$2:$AH$2673,6,0)&gt;10,8,IF(VLOOKUP($C3,工时汇总!$B$2:$AH$2673,6,0)&gt;=8,4,IF(VLOOKUP($C3,工时汇总!$B$2:$AH$2673,6,0)&lt;8,0))))</f>
        <v>8</v>
      </c>
      <c r="I3" s="24">
        <f ca="1">IF(VLOOKUP($C3,工时汇总!$B$2:$AH$2673,7,0)&gt;15,12,IF(VLOOKUP($C3,工时汇总!$B$2:$AH$2673,7,0)&gt;10,8,IF(VLOOKUP($C3,工时汇总!$B$2:$AH$2673,7,0)&gt;=8,4,IF(VLOOKUP($C3,工时汇总!$B$2:$AH$2673,7,0)&lt;8,0))))</f>
        <v>8</v>
      </c>
      <c r="J3" s="24">
        <f ca="1">IF(VLOOKUP($C3,工时汇总!$B$2:$AH$2673,8,0)&gt;15,12,IF(VLOOKUP($C3,工时汇总!$B$2:$AH$2673,8,0)&gt;10,8,IF(VLOOKUP($C3,工时汇总!$B$2:$AH$2673,8,0)&gt;=8,4,IF(VLOOKUP($C3,工时汇总!$B$2:$AH$2673,8,0)&lt;8,0))))</f>
        <v>8</v>
      </c>
      <c r="K3" s="24">
        <f ca="1">IF(VLOOKUP($C3,工时汇总!$B$2:$AH$2673,9,0)&gt;15,12,IF(VLOOKUP($C3,工时汇总!$B$2:$AH$2673,9,0)&gt;10,8,IF(VLOOKUP($C3,工时汇总!$B$2:$AH$2673,9,0)&gt;=8,4,IF(VLOOKUP($C3,工时汇总!$B$2:$AH$2673,9,0)&lt;8,0))))</f>
        <v>4</v>
      </c>
      <c r="L3" s="24">
        <f ca="1">IF(VLOOKUP($C3,工时汇总!$B$2:$AH$2673,10,0)&gt;15,12,IF(VLOOKUP($C3,工时汇总!$B$2:$AH$2673,10,0)&gt;10,8,IF(VLOOKUP($C3,工时汇总!$B$2:$AH$2673,10,0)&gt;=8,4,IF(VLOOKUP($C3,工时汇总!$B$2:$AH$2673,10,0)&lt;8,0))))</f>
        <v>8</v>
      </c>
      <c r="M3" s="24">
        <f ca="1">IF(VLOOKUP($C3,工时汇总!$B$2:$AH$2673,11,0)&gt;15,12,IF(VLOOKUP($C3,工时汇总!$B$2:$AH$2673,11,0)&gt;10,8,IF(VLOOKUP($C3,工时汇总!$B$2:$AH$2673,11,0)&gt;=8,4,IF(VLOOKUP($C3,工时汇总!$B$2:$AH$2673,11,0)&lt;8,0))))</f>
        <v>8</v>
      </c>
      <c r="N3" s="24">
        <f ca="1">IF(VLOOKUP($C3,工时汇总!$B$2:$AH$2673,12,0)&gt;15,12,IF(VLOOKUP($C3,工时汇总!$B$2:$AH$2673,12,0)&gt;10,8,IF(VLOOKUP($C3,工时汇总!$B$2:$AH$2673,12,0)&gt;=8,4,IF(VLOOKUP($C3,工时汇总!$B$2:$AH$2673,12,0)&lt;8,0))))</f>
        <v>8</v>
      </c>
      <c r="O3" s="24">
        <f ca="1">IF(VLOOKUP($C3,工时汇总!$B$2:$AH$2673,13,0)&gt;15,12,IF(VLOOKUP($C3,工时汇总!$B$2:$AH$2673,13,0)&gt;10,8,IF(VLOOKUP($C3,工时汇总!$B$2:$AH$2673,13,0)&gt;=8,4,IF(VLOOKUP($C3,工时汇总!$B$2:$AH$2673,13,0)&lt;8,0))))</f>
        <v>8</v>
      </c>
      <c r="P3" s="24">
        <f ca="1">IF(VLOOKUP($C3,工时汇总!$B$2:$AH$2673,14,0)&gt;15,12,IF(VLOOKUP($C3,工时汇总!$B$2:$AH$2673,14,0)&gt;10,8,IF(VLOOKUP($C3,工时汇总!$B$2:$AH$2673,14,0)&gt;=8,4,IF(VLOOKUP($C3,工时汇总!$B$2:$AH$2673,14,0)&lt;8,0))))</f>
        <v>8</v>
      </c>
      <c r="Q3" s="24">
        <f ca="1">IF(VLOOKUP($C3,工时汇总!$B$2:$AH$2673,15,0)&gt;15,12,IF(VLOOKUP($C3,工时汇总!$B$2:$AH$2673,15,0)&gt;10,8,IF(VLOOKUP($C3,工时汇总!$B$2:$AH$2673,15,0)&gt;=8,4,IF(VLOOKUP($C3,工时汇总!$B$2:$AH$2673,15,0)&lt;8,0))))</f>
        <v>8</v>
      </c>
      <c r="R3" s="24">
        <f ca="1">IF(VLOOKUP($C3,工时汇总!$B$2:$AH$2673,16,0)&gt;15,12,IF(VLOOKUP($C3,工时汇总!$B$2:$AH$2673,16,0)&gt;10,8,IF(VLOOKUP($C3,工时汇总!$B$2:$AH$2673,16,0)&gt;=8,4,IF(VLOOKUP($C3,工时汇总!$B$2:$AH$2673,16,0)&lt;8,0))))</f>
        <v>4</v>
      </c>
      <c r="S3" s="24">
        <f ca="1">IF(VLOOKUP($C3,工时汇总!$B$2:$AH$2673,17,0)&gt;15,12,IF(VLOOKUP($C3,工时汇总!$B$2:$AH$2673,17,0)&gt;10,8,IF(VLOOKUP($C3,工时汇总!$B$2:$AH$2673,17,0)&gt;=8,4,IF(VLOOKUP($C3,工时汇总!$B$2:$AH$2673,17,0)&lt;8,0))))</f>
        <v>8</v>
      </c>
      <c r="T3" s="24">
        <f ca="1">IF(VLOOKUP($C3,工时汇总!$B$2:$AH$2673,18,0)&gt;15,12,IF(VLOOKUP($C3,工时汇总!$B$2:$AH$2673,18,0)&gt;10,8,IF(VLOOKUP($C3,工时汇总!$B$2:$AH$2673,18,0)&gt;=8,4,IF(VLOOKUP($C3,工时汇总!$B$2:$AH$2673,18,0)&lt;8,0))))</f>
        <v>8</v>
      </c>
      <c r="U3" s="24">
        <f ca="1">IF(VLOOKUP($C3,工时汇总!$B$2:$AH$2673,19,0)&gt;15,12,IF(VLOOKUP($C3,工时汇总!$B$2:$AH$2673,19,0)&gt;10,8,IF(VLOOKUP($C3,工时汇总!$B$2:$AH$2673,19,0)&gt;=8,4,IF(VLOOKUP($C3,工时汇总!$B$2:$AH$2673,19,0)&lt;8,0))))</f>
        <v>0</v>
      </c>
      <c r="V3" s="24">
        <f ca="1">IF(VLOOKUP($C3,工时汇总!$B$2:$AH$2673,20,0)&gt;15,12,IF(VLOOKUP($C3,工时汇总!$B$2:$AH$2673,20,0)&gt;10,8,IF(VLOOKUP($C3,工时汇总!$B$2:$AH$2673,20,0)&gt;=8,4,IF(VLOOKUP($C3,工时汇总!$B$2:$AH$2673,20,0)&lt;8,0))))</f>
        <v>0</v>
      </c>
      <c r="W3" s="24">
        <f ca="1">IF(VLOOKUP($C3,工时汇总!$B$2:$AH$2673,21,0)&gt;15,12,IF(VLOOKUP($C3,工时汇总!$B$2:$AH$2673,21,0)&gt;10,8,IF(VLOOKUP($C3,工时汇总!$B$2:$AH$2673,21,0)&gt;=8,4,IF(VLOOKUP($C3,工时汇总!$B$2:$AH$2673,21,0)&lt;8,0))))</f>
        <v>0</v>
      </c>
      <c r="X3" s="24">
        <f ca="1">IF(VLOOKUP($C3,工时汇总!$B$2:$AH$2673,22,0)&gt;15,12,IF(VLOOKUP($C3,工时汇总!$B$2:$AH$2673,22,0)&gt;10,8,IF(VLOOKUP($C3,工时汇总!$B$2:$AH$2673,22,0)&gt;=8,4,IF(VLOOKUP($C3,工时汇总!$B$2:$AH$2673,22,0)&lt;8,0))))</f>
        <v>0</v>
      </c>
      <c r="Y3" s="24">
        <f ca="1">IF(VLOOKUP($C3,工时汇总!$B$2:$AH$2673,23,0)&gt;15,12,IF(VLOOKUP($C3,工时汇总!$B$2:$AH$2673,23,0)&gt;10,8,IF(VLOOKUP($C3,工时汇总!$B$2:$AH$2673,23,0)&gt;=8,4,IF(VLOOKUP($C3,工时汇总!$B$2:$AH$2673,23,0)&lt;8,0))))</f>
        <v>8</v>
      </c>
      <c r="Z3" s="24">
        <f ca="1">IF(VLOOKUP($C3,工时汇总!$B$2:$AH$2673,24,0)&gt;15,12,IF(VLOOKUP($C3,工时汇总!$B$2:$AH$2673,24,0)&gt;10,8,IF(VLOOKUP($C3,工时汇总!$B$2:$AH$2673,24,0)&gt;=8,4,IF(VLOOKUP($C3,工时汇总!$B$2:$AH$2673,24,0)&lt;8,0))))</f>
        <v>8</v>
      </c>
      <c r="AA3" s="24">
        <f ca="1">IF(VLOOKUP($C3,工时汇总!$B$2:$AH$2673,25,0)&gt;15,12,IF(VLOOKUP($C3,工时汇总!$B$2:$AH$2673,25,0)&gt;10,8,IF(VLOOKUP($C3,工时汇总!$B$2:$AH$2673,25,0)&gt;=8,4,IF(VLOOKUP($C3,工时汇总!$B$2:$AH$2673,25,0)&lt;8,0))))</f>
        <v>8</v>
      </c>
      <c r="AB3" s="24">
        <f ca="1">IF(VLOOKUP($C3,工时汇总!$B$2:$AH$2673,26,0)&gt;15,12,IF(VLOOKUP($C3,工时汇总!$B$2:$AH$2673,26,0)&gt;10,8,IF(VLOOKUP($C3,工时汇总!$B$2:$AH$2673,26,0)&gt;=8,4,IF(VLOOKUP($C3,工时汇总!$B$2:$AH$2673,26,0)&lt;8,0))))</f>
        <v>8</v>
      </c>
      <c r="AC3" s="24">
        <f ca="1">IF(VLOOKUP($C3,工时汇总!$B$2:$AH$2673,27,0)&gt;15,12,IF(VLOOKUP($C3,工时汇总!$B$2:$AH$2673,27,0)&gt;10,8,IF(VLOOKUP($C3,工时汇总!$B$2:$AH$2673,27,0)&gt;=8,4,IF(VLOOKUP($C3,工时汇总!$B$2:$AH$2673,27,0)&lt;8,0))))</f>
        <v>8</v>
      </c>
      <c r="AD3" s="24">
        <f ca="1">IF(VLOOKUP($C3,工时汇总!$B$2:$AH$2673,28,0)&gt;15,12,IF(VLOOKUP($C3,工时汇总!$B$2:$AH$2673,28,0)&gt;10,8,IF(VLOOKUP($C3,工时汇总!$B$2:$AH$2673,28,0)&gt;=8,4,IF(VLOOKUP($C3,工时汇总!$B$2:$AH$2673,28,0)&lt;8,0))))</f>
        <v>8</v>
      </c>
      <c r="AE3" s="24">
        <f ca="1">IF(VLOOKUP($C3,工时汇总!$B$2:$AH$2673,29,0)&gt;15,12,IF(VLOOKUP($C3,工时汇总!$B$2:$AH$2673,29,0)&gt;10,8,IF(VLOOKUP($C3,工时汇总!$B$2:$AH$2673,29,0)&gt;=8,4,IF(VLOOKUP($C3,工时汇总!$B$2:$AH$2673,29,0)&lt;8,0))))</f>
        <v>8</v>
      </c>
      <c r="AF3" s="24">
        <f ca="1">IF(VLOOKUP($C3,工时汇总!$B$2:$AH$2673,30,0)&gt;15,12,IF(VLOOKUP($C3,工时汇总!$B$2:$AH$2673,30,0)&gt;10,8,IF(VLOOKUP($C3,工时汇总!$B$2:$AH$2673,30,0)&gt;=8,4,IF(VLOOKUP($C3,工时汇总!$B$2:$AH$2673,30,0)&lt;8,0))))</f>
        <v>8</v>
      </c>
      <c r="AG3" s="24">
        <f ca="1">IF(VLOOKUP($C3,工时汇总!$B$2:$AH$2673,31,0)&gt;15,12,IF(VLOOKUP($C3,工时汇总!$B$2:$AH$2673,31,0)&gt;10,8,IF(VLOOKUP($C3,工时汇总!$B$2:$AH$2673,31,0)&gt;=8,4,IF(VLOOKUP($C3,工时汇总!$B$2:$AH$2673,31,0)&lt;8,0))))</f>
        <v>8</v>
      </c>
      <c r="AH3" s="24">
        <f ca="1">IF(VLOOKUP($C3,工时汇总!$B$2:$AH$2673,32,0)&gt;15,12,IF(VLOOKUP($C3,工时汇总!$B$2:$AH$2673,32,0)&gt;10,8,IF(VLOOKUP($C3,工时汇总!$B$2:$AH$2673,32,0)&gt;=8,4,IF(VLOOKUP($C3,工时汇总!$B$2:$AH$2673,32,0)&lt;8,0))))</f>
        <v>8</v>
      </c>
      <c r="AI3" s="24">
        <f ca="1">IF(VLOOKUP($C3,工时汇总!$B$2:$AH$2673,33,0)&gt;15,12,IF(VLOOKUP($C3,工时汇总!$B$2:$AH$2673,33,0)&gt;10,8,IF(VLOOKUP($C3,工时汇总!$B$2:$AH$2673,33,0)&gt;=8,4,IF(VLOOKUP($C3,工时汇总!$B$2:$AH$2673,33,0)&lt;8,0))))</f>
        <v>8</v>
      </c>
    </row>
    <row r="4" spans="1:35" ht="19.5" customHeight="1" x14ac:dyDescent="0.25">
      <c r="A4" s="22" t="s">
        <v>403</v>
      </c>
      <c r="B4" s="94" t="s">
        <v>499</v>
      </c>
      <c r="C4" s="94" t="s">
        <v>640</v>
      </c>
      <c r="D4" s="23">
        <f ca="1">SUM(E4:AI4)</f>
        <v>196</v>
      </c>
      <c r="E4" s="24">
        <f ca="1">IF(VLOOKUP($C4,工时汇总!$B$2:$AH$2673,3,0)&gt;15,12,IF(VLOOKUP($C4,工时汇总!$B$2:$AH$2673,3,0)&gt;10,8,IF(VLOOKUP($C4,工时汇总!$B$2:$AH$2673,3,0)&gt;=8,4,IF(VLOOKUP($C4,工时汇总!$B$2:$AH$2673,3,0)&lt;8,0))))</f>
        <v>0</v>
      </c>
      <c r="F4" s="24">
        <f ca="1">IF(VLOOKUP($C4,工时汇总!$B$2:$AH$2673,4,0)&gt;15,12,IF(VLOOKUP($C4,工时汇总!$B$2:$AH$2673,4,0)&gt;10,8,IF(VLOOKUP($C4,工时汇总!$B$2:$AH$2673,4,0)&gt;=8,4,IF(VLOOKUP($C4,工时汇总!$B$2:$AH$2673,4,0)&lt;8,0))))</f>
        <v>8</v>
      </c>
      <c r="G4" s="24">
        <f ca="1">IF(VLOOKUP($C4,工时汇总!$B$2:$AH$2673,5,0)&gt;15,12,IF(VLOOKUP($C4,工时汇总!$B$2:$AH$2673,5,0)&gt;10,8,IF(VLOOKUP($C4,工时汇总!$B$2:$AH$2673,5,0)&gt;=8,4,IF(VLOOKUP($C4,工时汇总!$B$2:$AH$2673,5,0)&lt;8,0))))</f>
        <v>8</v>
      </c>
      <c r="H4" s="24">
        <f ca="1">IF(VLOOKUP($C4,工时汇总!$B$2:$AH$2673,6,0)&gt;15,12,IF(VLOOKUP($C4,工时汇总!$B$2:$AH$2673,6,0)&gt;10,8,IF(VLOOKUP($C4,工时汇总!$B$2:$AH$2673,6,0)&gt;=8,4,IF(VLOOKUP($C4,工时汇总!$B$2:$AH$2673,6,0)&lt;8,0))))</f>
        <v>8</v>
      </c>
      <c r="I4" s="24">
        <f ca="1">IF(VLOOKUP($C4,工时汇总!$B$2:$AH$2673,7,0)&gt;15,12,IF(VLOOKUP($C4,工时汇总!$B$2:$AH$2673,7,0)&gt;10,8,IF(VLOOKUP($C4,工时汇总!$B$2:$AH$2673,7,0)&gt;=8,4,IF(VLOOKUP($C4,工时汇总!$B$2:$AH$2673,7,0)&lt;8,0))))</f>
        <v>8</v>
      </c>
      <c r="J4" s="24">
        <f ca="1">IF(VLOOKUP($C4,工时汇总!$B$2:$AH$2673,8,0)&gt;15,12,IF(VLOOKUP($C4,工时汇总!$B$2:$AH$2673,8,0)&gt;10,8,IF(VLOOKUP($C4,工时汇总!$B$2:$AH$2673,8,0)&gt;=8,4,IF(VLOOKUP($C4,工时汇总!$B$2:$AH$2673,8,0)&lt;8,0))))</f>
        <v>8</v>
      </c>
      <c r="K4" s="24">
        <f ca="1">IF(VLOOKUP($C4,工时汇总!$B$2:$AH$2673,9,0)&gt;15,12,IF(VLOOKUP($C4,工时汇总!$B$2:$AH$2673,9,0)&gt;10,8,IF(VLOOKUP($C4,工时汇总!$B$2:$AH$2673,9,0)&gt;=8,4,IF(VLOOKUP($C4,工时汇总!$B$2:$AH$2673,9,0)&lt;8,0))))</f>
        <v>4</v>
      </c>
      <c r="L4" s="24">
        <f ca="1">IF(VLOOKUP($C4,工时汇总!$B$2:$AH$2673,10,0)&gt;15,12,IF(VLOOKUP($C4,工时汇总!$B$2:$AH$2673,10,0)&gt;10,8,IF(VLOOKUP($C4,工时汇总!$B$2:$AH$2673,10,0)&gt;=8,4,IF(VLOOKUP($C4,工时汇总!$B$2:$AH$2673,10,0)&lt;8,0))))</f>
        <v>8</v>
      </c>
      <c r="M4" s="24">
        <f ca="1">IF(VLOOKUP($C4,工时汇总!$B$2:$AH$2673,11,0)&gt;15,12,IF(VLOOKUP($C4,工时汇总!$B$2:$AH$2673,11,0)&gt;10,8,IF(VLOOKUP($C4,工时汇总!$B$2:$AH$2673,11,0)&gt;=8,4,IF(VLOOKUP($C4,工时汇总!$B$2:$AH$2673,11,0)&lt;8,0))))</f>
        <v>4</v>
      </c>
      <c r="N4" s="24">
        <f ca="1">IF(VLOOKUP($C4,工时汇总!$B$2:$AH$2673,12,0)&gt;15,12,IF(VLOOKUP($C4,工时汇总!$B$2:$AH$2673,12,0)&gt;10,8,IF(VLOOKUP($C4,工时汇总!$B$2:$AH$2673,12,0)&gt;=8,4,IF(VLOOKUP($C4,工时汇总!$B$2:$AH$2673,12,0)&lt;8,0))))</f>
        <v>4</v>
      </c>
      <c r="O4" s="24">
        <f ca="1">IF(VLOOKUP($C4,工时汇总!$B$2:$AH$2673,13,0)&gt;15,12,IF(VLOOKUP($C4,工时汇总!$B$2:$AH$2673,13,0)&gt;10,8,IF(VLOOKUP($C4,工时汇总!$B$2:$AH$2673,13,0)&gt;=8,4,IF(VLOOKUP($C4,工时汇总!$B$2:$AH$2673,13,0)&lt;8,0))))</f>
        <v>8</v>
      </c>
      <c r="P4" s="24">
        <f ca="1">IF(VLOOKUP($C4,工时汇总!$B$2:$AH$2673,14,0)&gt;15,12,IF(VLOOKUP($C4,工时汇总!$B$2:$AH$2673,14,0)&gt;10,8,IF(VLOOKUP($C4,工时汇总!$B$2:$AH$2673,14,0)&gt;=8,4,IF(VLOOKUP($C4,工时汇总!$B$2:$AH$2673,14,0)&lt;8,0))))</f>
        <v>8</v>
      </c>
      <c r="Q4" s="24">
        <f ca="1">IF(VLOOKUP($C4,工时汇总!$B$2:$AH$2673,15,0)&gt;15,12,IF(VLOOKUP($C4,工时汇总!$B$2:$AH$2673,15,0)&gt;10,8,IF(VLOOKUP($C4,工时汇总!$B$2:$AH$2673,15,0)&gt;=8,4,IF(VLOOKUP($C4,工时汇总!$B$2:$AH$2673,15,0)&lt;8,0))))</f>
        <v>8</v>
      </c>
      <c r="R4" s="24">
        <f ca="1">IF(VLOOKUP($C4,工时汇总!$B$2:$AH$2673,16,0)&gt;15,12,IF(VLOOKUP($C4,工时汇总!$B$2:$AH$2673,16,0)&gt;10,8,IF(VLOOKUP($C4,工时汇总!$B$2:$AH$2673,16,0)&gt;=8,4,IF(VLOOKUP($C4,工时汇总!$B$2:$AH$2673,16,0)&lt;8,0))))</f>
        <v>4</v>
      </c>
      <c r="S4" s="24">
        <f ca="1">IF(VLOOKUP($C4,工时汇总!$B$2:$AH$2673,17,0)&gt;15,12,IF(VLOOKUP($C4,工时汇总!$B$2:$AH$2673,17,0)&gt;10,8,IF(VLOOKUP($C4,工时汇总!$B$2:$AH$2673,17,0)&gt;=8,4,IF(VLOOKUP($C4,工时汇总!$B$2:$AH$2673,17,0)&lt;8,0))))</f>
        <v>8</v>
      </c>
      <c r="T4" s="24">
        <f ca="1">IF(VLOOKUP($C4,工时汇总!$B$2:$AH$2673,18,0)&gt;15,12,IF(VLOOKUP($C4,工时汇总!$B$2:$AH$2673,18,0)&gt;10,8,IF(VLOOKUP($C4,工时汇总!$B$2:$AH$2673,18,0)&gt;=8,4,IF(VLOOKUP($C4,工时汇总!$B$2:$AH$2673,18,0)&lt;8,0))))</f>
        <v>8</v>
      </c>
      <c r="U4" s="24">
        <f ca="1">IF(VLOOKUP($C4,工时汇总!$B$2:$AH$2673,19,0)&gt;15,12,IF(VLOOKUP($C4,工时汇总!$B$2:$AH$2673,19,0)&gt;10,8,IF(VLOOKUP($C4,工时汇总!$B$2:$AH$2673,19,0)&gt;=8,4,IF(VLOOKUP($C4,工时汇总!$B$2:$AH$2673,19,0)&lt;8,0))))</f>
        <v>4</v>
      </c>
      <c r="V4" s="24">
        <f ca="1">IF(VLOOKUP($C4,工时汇总!$B$2:$AH$2673,20,0)&gt;15,12,IF(VLOOKUP($C4,工时汇总!$B$2:$AH$2673,20,0)&gt;10,8,IF(VLOOKUP($C4,工时汇总!$B$2:$AH$2673,20,0)&gt;=8,4,IF(VLOOKUP($C4,工时汇总!$B$2:$AH$2673,20,0)&lt;8,0))))</f>
        <v>0</v>
      </c>
      <c r="W4" s="24">
        <f ca="1">IF(VLOOKUP($C4,工时汇总!$B$2:$AH$2673,21,0)&gt;15,12,IF(VLOOKUP($C4,工时汇总!$B$2:$AH$2673,21,0)&gt;10,8,IF(VLOOKUP($C4,工时汇总!$B$2:$AH$2673,21,0)&gt;=8,4,IF(VLOOKUP($C4,工时汇总!$B$2:$AH$2673,21,0)&lt;8,0))))</f>
        <v>4</v>
      </c>
      <c r="X4" s="24">
        <f ca="1">IF(VLOOKUP($C4,工时汇总!$B$2:$AH$2673,22,0)&gt;15,12,IF(VLOOKUP($C4,工时汇总!$B$2:$AH$2673,22,0)&gt;10,8,IF(VLOOKUP($C4,工时汇总!$B$2:$AH$2673,22,0)&gt;=8,4,IF(VLOOKUP($C4,工时汇总!$B$2:$AH$2673,22,0)&lt;8,0))))</f>
        <v>4</v>
      </c>
      <c r="Y4" s="24">
        <f ca="1">IF(VLOOKUP($C4,工时汇总!$B$2:$AH$2673,23,0)&gt;15,12,IF(VLOOKUP($C4,工时汇总!$B$2:$AH$2673,23,0)&gt;10,8,IF(VLOOKUP($C4,工时汇总!$B$2:$AH$2673,23,0)&gt;=8,4,IF(VLOOKUP($C4,工时汇总!$B$2:$AH$2673,23,0)&lt;8,0))))</f>
        <v>0</v>
      </c>
      <c r="Z4" s="24">
        <f ca="1">IF(VLOOKUP($C4,工时汇总!$B$2:$AH$2673,24,0)&gt;15,12,IF(VLOOKUP($C4,工时汇总!$B$2:$AH$2673,24,0)&gt;10,8,IF(VLOOKUP($C4,工时汇总!$B$2:$AH$2673,24,0)&gt;=8,4,IF(VLOOKUP($C4,工时汇总!$B$2:$AH$2673,24,0)&lt;8,0))))</f>
        <v>8</v>
      </c>
      <c r="AA4" s="24">
        <f ca="1">IF(VLOOKUP($C4,工时汇总!$B$2:$AH$2673,25,0)&gt;15,12,IF(VLOOKUP($C4,工时汇总!$B$2:$AH$2673,25,0)&gt;10,8,IF(VLOOKUP($C4,工时汇总!$B$2:$AH$2673,25,0)&gt;=8,4,IF(VLOOKUP($C4,工时汇总!$B$2:$AH$2673,25,0)&lt;8,0))))</f>
        <v>8</v>
      </c>
      <c r="AB4" s="24">
        <f ca="1">IF(VLOOKUP($C4,工时汇总!$B$2:$AH$2673,26,0)&gt;15,12,IF(VLOOKUP($C4,工时汇总!$B$2:$AH$2673,26,0)&gt;10,8,IF(VLOOKUP($C4,工时汇总!$B$2:$AH$2673,26,0)&gt;=8,4,IF(VLOOKUP($C4,工时汇总!$B$2:$AH$2673,26,0)&lt;8,0))))</f>
        <v>8</v>
      </c>
      <c r="AC4" s="24">
        <f ca="1">IF(VLOOKUP($C4,工时汇总!$B$2:$AH$2673,27,0)&gt;15,12,IF(VLOOKUP($C4,工时汇总!$B$2:$AH$2673,27,0)&gt;10,8,IF(VLOOKUP($C4,工时汇总!$B$2:$AH$2673,27,0)&gt;=8,4,IF(VLOOKUP($C4,工时汇总!$B$2:$AH$2673,27,0)&lt;8,0))))</f>
        <v>8</v>
      </c>
      <c r="AD4" s="24">
        <f ca="1">IF(VLOOKUP($C4,工时汇总!$B$2:$AH$2673,28,0)&gt;15,12,IF(VLOOKUP($C4,工时汇总!$B$2:$AH$2673,28,0)&gt;10,8,IF(VLOOKUP($C4,工时汇总!$B$2:$AH$2673,28,0)&gt;=8,4,IF(VLOOKUP($C4,工时汇总!$B$2:$AH$2673,28,0)&lt;8,0))))</f>
        <v>8</v>
      </c>
      <c r="AE4" s="24">
        <f ca="1">IF(VLOOKUP($C4,工时汇总!$B$2:$AH$2673,29,0)&gt;15,12,IF(VLOOKUP($C4,工时汇总!$B$2:$AH$2673,29,0)&gt;10,8,IF(VLOOKUP($C4,工时汇总!$B$2:$AH$2673,29,0)&gt;=8,4,IF(VLOOKUP($C4,工时汇总!$B$2:$AH$2673,29,0)&lt;8,0))))</f>
        <v>8</v>
      </c>
      <c r="AF4" s="24">
        <f ca="1">IF(VLOOKUP($C4,工时汇总!$B$2:$AH$2673,30,0)&gt;15,12,IF(VLOOKUP($C4,工时汇总!$B$2:$AH$2673,30,0)&gt;10,8,IF(VLOOKUP($C4,工时汇总!$B$2:$AH$2673,30,0)&gt;=8,4,IF(VLOOKUP($C4,工时汇总!$B$2:$AH$2673,30,0)&lt;8,0))))</f>
        <v>8</v>
      </c>
      <c r="AG4" s="24">
        <f ca="1">IF(VLOOKUP($C4,工时汇总!$B$2:$AH$2673,31,0)&gt;15,12,IF(VLOOKUP($C4,工时汇总!$B$2:$AH$2673,31,0)&gt;10,8,IF(VLOOKUP($C4,工时汇总!$B$2:$AH$2673,31,0)&gt;=8,4,IF(VLOOKUP($C4,工时汇总!$B$2:$AH$2673,31,0)&lt;8,0))))</f>
        <v>8</v>
      </c>
      <c r="AH4" s="24">
        <f ca="1">IF(VLOOKUP($C4,工时汇总!$B$2:$AH$2673,32,0)&gt;15,12,IF(VLOOKUP($C4,工时汇总!$B$2:$AH$2673,32,0)&gt;10,8,IF(VLOOKUP($C4,工时汇总!$B$2:$AH$2673,32,0)&gt;=8,4,IF(VLOOKUP($C4,工时汇总!$B$2:$AH$2673,32,0)&lt;8,0))))</f>
        <v>8</v>
      </c>
      <c r="AI4" s="24">
        <f ca="1">IF(VLOOKUP($C4,工时汇总!$B$2:$AH$2673,33,0)&gt;15,12,IF(VLOOKUP($C4,工时汇总!$B$2:$AH$2673,33,0)&gt;10,8,IF(VLOOKUP($C4,工时汇总!$B$2:$AH$2673,33,0)&gt;=8,4,IF(VLOOKUP($C4,工时汇总!$B$2:$AH$2673,33,0)&lt;8,0))))</f>
        <v>8</v>
      </c>
    </row>
    <row r="5" spans="1:35" ht="19.5" customHeight="1" x14ac:dyDescent="0.25">
      <c r="A5" s="22" t="s">
        <v>403</v>
      </c>
      <c r="B5" s="94" t="s">
        <v>500</v>
      </c>
      <c r="C5" s="94" t="s">
        <v>641</v>
      </c>
      <c r="D5" s="23">
        <f t="shared" ref="D5:D13" ca="1" si="0">SUM(E5:AI5)</f>
        <v>104</v>
      </c>
      <c r="E5" s="24">
        <f ca="1">IF(VLOOKUP($C5,工时汇总!$B$2:$AH$2673,3,0)&gt;15,12,IF(VLOOKUP($C5,工时汇总!$B$2:$AH$2673,3,0)&gt;10,8,IF(VLOOKUP($C5,工时汇总!$B$2:$AH$2673,3,0)&gt;=8,4,IF(VLOOKUP($C5,工时汇总!$B$2:$AH$2673,3,0)&lt;8,0))))</f>
        <v>0</v>
      </c>
      <c r="F5" s="24">
        <f ca="1">IF(VLOOKUP($C5,工时汇总!$B$2:$AH$2673,4,0)&gt;15,12,IF(VLOOKUP($C5,工时汇总!$B$2:$AH$2673,4,0)&gt;10,8,IF(VLOOKUP($C5,工时汇总!$B$2:$AH$2673,4,0)&gt;=8,4,IF(VLOOKUP($C5,工时汇总!$B$2:$AH$2673,4,0)&lt;8,0))))</f>
        <v>8</v>
      </c>
      <c r="G5" s="24">
        <f ca="1">IF(VLOOKUP($C5,工时汇总!$B$2:$AH$2673,5,0)&gt;15,12,IF(VLOOKUP($C5,工时汇总!$B$2:$AH$2673,5,0)&gt;10,8,IF(VLOOKUP($C5,工时汇总!$B$2:$AH$2673,5,0)&gt;=8,4,IF(VLOOKUP($C5,工时汇总!$B$2:$AH$2673,5,0)&lt;8,0))))</f>
        <v>8</v>
      </c>
      <c r="H5" s="24">
        <f ca="1">IF(VLOOKUP($C5,工时汇总!$B$2:$AH$2673,6,0)&gt;15,12,IF(VLOOKUP($C5,工时汇总!$B$2:$AH$2673,6,0)&gt;10,8,IF(VLOOKUP($C5,工时汇总!$B$2:$AH$2673,6,0)&gt;=8,4,IF(VLOOKUP($C5,工时汇总!$B$2:$AH$2673,6,0)&lt;8,0))))</f>
        <v>8</v>
      </c>
      <c r="I5" s="24">
        <f ca="1">IF(VLOOKUP($C5,工时汇总!$B$2:$AH$2673,7,0)&gt;15,12,IF(VLOOKUP($C5,工时汇总!$B$2:$AH$2673,7,0)&gt;10,8,IF(VLOOKUP($C5,工时汇总!$B$2:$AH$2673,7,0)&gt;=8,4,IF(VLOOKUP($C5,工时汇总!$B$2:$AH$2673,7,0)&lt;8,0))))</f>
        <v>8</v>
      </c>
      <c r="J5" s="24">
        <f ca="1">IF(VLOOKUP($C5,工时汇总!$B$2:$AH$2673,8,0)&gt;15,12,IF(VLOOKUP($C5,工时汇总!$B$2:$AH$2673,8,0)&gt;10,8,IF(VLOOKUP($C5,工时汇总!$B$2:$AH$2673,8,0)&gt;=8,4,IF(VLOOKUP($C5,工时汇总!$B$2:$AH$2673,8,0)&lt;8,0))))</f>
        <v>8</v>
      </c>
      <c r="K5" s="24">
        <f ca="1">IF(VLOOKUP($C5,工时汇总!$B$2:$AH$2673,9,0)&gt;15,12,IF(VLOOKUP($C5,工时汇总!$B$2:$AH$2673,9,0)&gt;10,8,IF(VLOOKUP($C5,工时汇总!$B$2:$AH$2673,9,0)&gt;=8,4,IF(VLOOKUP($C5,工时汇总!$B$2:$AH$2673,9,0)&lt;8,0))))</f>
        <v>4</v>
      </c>
      <c r="L5" s="24">
        <f ca="1">IF(VLOOKUP($C5,工时汇总!$B$2:$AH$2673,10,0)&gt;15,12,IF(VLOOKUP($C5,工时汇总!$B$2:$AH$2673,10,0)&gt;10,8,IF(VLOOKUP($C5,工时汇总!$B$2:$AH$2673,10,0)&gt;=8,4,IF(VLOOKUP($C5,工时汇总!$B$2:$AH$2673,10,0)&lt;8,0))))</f>
        <v>8</v>
      </c>
      <c r="M5" s="24">
        <f ca="1">IF(VLOOKUP($C5,工时汇总!$B$2:$AH$2673,11,0)&gt;15,12,IF(VLOOKUP($C5,工时汇总!$B$2:$AH$2673,11,0)&gt;10,8,IF(VLOOKUP($C5,工时汇总!$B$2:$AH$2673,11,0)&gt;=8,4,IF(VLOOKUP($C5,工时汇总!$B$2:$AH$2673,11,0)&lt;8,0))))</f>
        <v>8</v>
      </c>
      <c r="N5" s="24">
        <f ca="1">IF(VLOOKUP($C5,工时汇总!$B$2:$AH$2673,12,0)&gt;15,12,IF(VLOOKUP($C5,工时汇总!$B$2:$AH$2673,12,0)&gt;10,8,IF(VLOOKUP($C5,工时汇总!$B$2:$AH$2673,12,0)&gt;=8,4,IF(VLOOKUP($C5,工时汇总!$B$2:$AH$2673,12,0)&lt;8,0))))</f>
        <v>8</v>
      </c>
      <c r="O5" s="24">
        <f ca="1">IF(VLOOKUP($C5,工时汇总!$B$2:$AH$2673,13,0)&gt;15,12,IF(VLOOKUP($C5,工时汇总!$B$2:$AH$2673,13,0)&gt;10,8,IF(VLOOKUP($C5,工时汇总!$B$2:$AH$2673,13,0)&gt;=8,4,IF(VLOOKUP($C5,工时汇总!$B$2:$AH$2673,13,0)&lt;8,0))))</f>
        <v>8</v>
      </c>
      <c r="P5" s="24">
        <f ca="1">IF(VLOOKUP($C5,工时汇总!$B$2:$AH$2673,14,0)&gt;15,12,IF(VLOOKUP($C5,工时汇总!$B$2:$AH$2673,14,0)&gt;10,8,IF(VLOOKUP($C5,工时汇总!$B$2:$AH$2673,14,0)&gt;=8,4,IF(VLOOKUP($C5,工时汇总!$B$2:$AH$2673,14,0)&lt;8,0))))</f>
        <v>8</v>
      </c>
      <c r="Q5" s="24">
        <f ca="1">IF(VLOOKUP($C5,工时汇总!$B$2:$AH$2673,15,0)&gt;15,12,IF(VLOOKUP($C5,工时汇总!$B$2:$AH$2673,15,0)&gt;10,8,IF(VLOOKUP($C5,工时汇总!$B$2:$AH$2673,15,0)&gt;=8,4,IF(VLOOKUP($C5,工时汇总!$B$2:$AH$2673,15,0)&lt;8,0))))</f>
        <v>8</v>
      </c>
      <c r="R5" s="24">
        <f ca="1">IF(VLOOKUP($C5,工时汇总!$B$2:$AH$2673,16,0)&gt;15,12,IF(VLOOKUP($C5,工时汇总!$B$2:$AH$2673,16,0)&gt;10,8,IF(VLOOKUP($C5,工时汇总!$B$2:$AH$2673,16,0)&gt;=8,4,IF(VLOOKUP($C5,工时汇总!$B$2:$AH$2673,16,0)&lt;8,0))))</f>
        <v>4</v>
      </c>
      <c r="S5" s="24">
        <f ca="1">IF(VLOOKUP($C5,工时汇总!$B$2:$AH$2673,17,0)&gt;15,12,IF(VLOOKUP($C5,工时汇总!$B$2:$AH$2673,17,0)&gt;10,8,IF(VLOOKUP($C5,工时汇总!$B$2:$AH$2673,17,0)&gt;=8,4,IF(VLOOKUP($C5,工时汇总!$B$2:$AH$2673,17,0)&lt;8,0))))</f>
        <v>0</v>
      </c>
      <c r="T5" s="24">
        <f ca="1">IF(VLOOKUP($C5,工时汇总!$B$2:$AH$2673,18,0)&gt;15,12,IF(VLOOKUP($C5,工时汇总!$B$2:$AH$2673,18,0)&gt;10,8,IF(VLOOKUP($C5,工时汇总!$B$2:$AH$2673,18,0)&gt;=8,4,IF(VLOOKUP($C5,工时汇总!$B$2:$AH$2673,18,0)&lt;8,0))))</f>
        <v>8</v>
      </c>
      <c r="U5" s="24">
        <f ca="1">IF(VLOOKUP($C5,工时汇总!$B$2:$AH$2673,19,0)&gt;15,12,IF(VLOOKUP($C5,工时汇总!$B$2:$AH$2673,19,0)&gt;10,8,IF(VLOOKUP($C5,工时汇总!$B$2:$AH$2673,19,0)&gt;=8,4,IF(VLOOKUP($C5,工时汇总!$B$2:$AH$2673,19,0)&lt;8,0))))</f>
        <v>0</v>
      </c>
      <c r="V5" s="24">
        <f ca="1">IF(VLOOKUP($C5,工时汇总!$B$2:$AH$2673,20,0)&gt;15,12,IF(VLOOKUP($C5,工时汇总!$B$2:$AH$2673,20,0)&gt;10,8,IF(VLOOKUP($C5,工时汇总!$B$2:$AH$2673,20,0)&gt;=8,4,IF(VLOOKUP($C5,工时汇总!$B$2:$AH$2673,20,0)&lt;8,0))))</f>
        <v>0</v>
      </c>
      <c r="W5" s="24">
        <f ca="1">IF(VLOOKUP($C5,工时汇总!$B$2:$AH$2673,21,0)&gt;15,12,IF(VLOOKUP($C5,工时汇总!$B$2:$AH$2673,21,0)&gt;10,8,IF(VLOOKUP($C5,工时汇总!$B$2:$AH$2673,21,0)&gt;=8,4,IF(VLOOKUP($C5,工时汇总!$B$2:$AH$2673,21,0)&lt;8,0))))</f>
        <v>0</v>
      </c>
      <c r="X5" s="24">
        <f ca="1">IF(VLOOKUP($C5,工时汇总!$B$2:$AH$2673,22,0)&gt;15,12,IF(VLOOKUP($C5,工时汇总!$B$2:$AH$2673,22,0)&gt;10,8,IF(VLOOKUP($C5,工时汇总!$B$2:$AH$2673,22,0)&gt;=8,4,IF(VLOOKUP($C5,工时汇总!$B$2:$AH$2673,22,0)&lt;8,0))))</f>
        <v>0</v>
      </c>
      <c r="Y5" s="24">
        <f ca="1">IF(VLOOKUP($C5,工时汇总!$B$2:$AH$2673,23,0)&gt;15,12,IF(VLOOKUP($C5,工时汇总!$B$2:$AH$2673,23,0)&gt;10,8,IF(VLOOKUP($C5,工时汇总!$B$2:$AH$2673,23,0)&gt;=8,4,IF(VLOOKUP($C5,工时汇总!$B$2:$AH$2673,23,0)&lt;8,0))))</f>
        <v>0</v>
      </c>
      <c r="Z5" s="24">
        <f ca="1">IF(VLOOKUP($C5,工时汇总!$B$2:$AH$2673,24,0)&gt;15,12,IF(VLOOKUP($C5,工时汇总!$B$2:$AH$2673,24,0)&gt;10,8,IF(VLOOKUP($C5,工时汇总!$B$2:$AH$2673,24,0)&gt;=8,4,IF(VLOOKUP($C5,工时汇总!$B$2:$AH$2673,24,0)&lt;8,0))))</f>
        <v>0</v>
      </c>
      <c r="AA5" s="24">
        <f ca="1">IF(VLOOKUP($C5,工时汇总!$B$2:$AH$2673,25,0)&gt;15,12,IF(VLOOKUP($C5,工时汇总!$B$2:$AH$2673,25,0)&gt;10,8,IF(VLOOKUP($C5,工时汇总!$B$2:$AH$2673,25,0)&gt;=8,4,IF(VLOOKUP($C5,工时汇总!$B$2:$AH$2673,25,0)&lt;8,0))))</f>
        <v>0</v>
      </c>
      <c r="AB5" s="24">
        <f ca="1">IF(VLOOKUP($C5,工时汇总!$B$2:$AH$2673,26,0)&gt;15,12,IF(VLOOKUP($C5,工时汇总!$B$2:$AH$2673,26,0)&gt;10,8,IF(VLOOKUP($C5,工时汇总!$B$2:$AH$2673,26,0)&gt;=8,4,IF(VLOOKUP($C5,工时汇总!$B$2:$AH$2673,26,0)&lt;8,0))))</f>
        <v>0</v>
      </c>
      <c r="AC5" s="24">
        <f ca="1">IF(VLOOKUP($C5,工时汇总!$B$2:$AH$2673,27,0)&gt;15,12,IF(VLOOKUP($C5,工时汇总!$B$2:$AH$2673,27,0)&gt;10,8,IF(VLOOKUP($C5,工时汇总!$B$2:$AH$2673,27,0)&gt;=8,4,IF(VLOOKUP($C5,工时汇总!$B$2:$AH$2673,27,0)&lt;8,0))))</f>
        <v>0</v>
      </c>
      <c r="AD5" s="24">
        <f ca="1">IF(VLOOKUP($C5,工时汇总!$B$2:$AH$2673,28,0)&gt;15,12,IF(VLOOKUP($C5,工时汇总!$B$2:$AH$2673,28,0)&gt;10,8,IF(VLOOKUP($C5,工时汇总!$B$2:$AH$2673,28,0)&gt;=8,4,IF(VLOOKUP($C5,工时汇总!$B$2:$AH$2673,28,0)&lt;8,0))))</f>
        <v>0</v>
      </c>
      <c r="AE5" s="24">
        <f ca="1">IF(VLOOKUP($C5,工时汇总!$B$2:$AH$2673,29,0)&gt;15,12,IF(VLOOKUP($C5,工时汇总!$B$2:$AH$2673,29,0)&gt;10,8,IF(VLOOKUP($C5,工时汇总!$B$2:$AH$2673,29,0)&gt;=8,4,IF(VLOOKUP($C5,工时汇总!$B$2:$AH$2673,29,0)&lt;8,0))))</f>
        <v>0</v>
      </c>
      <c r="AF5" s="24">
        <f ca="1">IF(VLOOKUP($C5,工时汇总!$B$2:$AH$2673,30,0)&gt;15,12,IF(VLOOKUP($C5,工时汇总!$B$2:$AH$2673,30,0)&gt;10,8,IF(VLOOKUP($C5,工时汇总!$B$2:$AH$2673,30,0)&gt;=8,4,IF(VLOOKUP($C5,工时汇总!$B$2:$AH$2673,30,0)&lt;8,0))))</f>
        <v>0</v>
      </c>
      <c r="AG5" s="24">
        <f ca="1">IF(VLOOKUP($C5,工时汇总!$B$2:$AH$2673,31,0)&gt;15,12,IF(VLOOKUP($C5,工时汇总!$B$2:$AH$2673,31,0)&gt;10,8,IF(VLOOKUP($C5,工时汇总!$B$2:$AH$2673,31,0)&gt;=8,4,IF(VLOOKUP($C5,工时汇总!$B$2:$AH$2673,31,0)&lt;8,0))))</f>
        <v>0</v>
      </c>
      <c r="AH5" s="24">
        <f ca="1">IF(VLOOKUP($C5,工时汇总!$B$2:$AH$2673,32,0)&gt;15,12,IF(VLOOKUP($C5,工时汇总!$B$2:$AH$2673,32,0)&gt;10,8,IF(VLOOKUP($C5,工时汇总!$B$2:$AH$2673,32,0)&gt;=8,4,IF(VLOOKUP($C5,工时汇总!$B$2:$AH$2673,32,0)&lt;8,0))))</f>
        <v>0</v>
      </c>
      <c r="AI5" s="24">
        <f ca="1">IF(VLOOKUP($C5,工时汇总!$B$2:$AH$2673,33,0)&gt;15,12,IF(VLOOKUP($C5,工时汇总!$B$2:$AH$2673,33,0)&gt;10,8,IF(VLOOKUP($C5,工时汇总!$B$2:$AH$2673,33,0)&gt;=8,4,IF(VLOOKUP($C5,工时汇总!$B$2:$AH$2673,33,0)&lt;8,0))))</f>
        <v>0</v>
      </c>
    </row>
    <row r="6" spans="1:35" ht="19.5" customHeight="1" x14ac:dyDescent="0.25">
      <c r="A6" s="22" t="s">
        <v>403</v>
      </c>
      <c r="B6" s="94" t="s">
        <v>591</v>
      </c>
      <c r="C6" s="94" t="s">
        <v>599</v>
      </c>
      <c r="D6" s="23">
        <f t="shared" ca="1" si="0"/>
        <v>184</v>
      </c>
      <c r="E6" s="24">
        <f ca="1">IF(VLOOKUP($C6,工时汇总!$B$2:$AH$2673,3,0)&gt;15,12,IF(VLOOKUP($C6,工时汇总!$B$2:$AH$2673,3,0)&gt;10,8,IF(VLOOKUP($C6,工时汇总!$B$2:$AH$2673,3,0)&gt;=8,4,IF(VLOOKUP($C6,工时汇总!$B$2:$AH$2673,3,0)&lt;8,0))))</f>
        <v>0</v>
      </c>
      <c r="F6" s="24">
        <f ca="1">IF(VLOOKUP($C6,工时汇总!$B$2:$AH$2673,4,0)&gt;15,12,IF(VLOOKUP($C6,工时汇总!$B$2:$AH$2673,4,0)&gt;10,8,IF(VLOOKUP($C6,工时汇总!$B$2:$AH$2673,4,0)&gt;=8,4,IF(VLOOKUP($C6,工时汇总!$B$2:$AH$2673,4,0)&lt;8,0))))</f>
        <v>8</v>
      </c>
      <c r="G6" s="24">
        <f ca="1">IF(VLOOKUP($C6,工时汇总!$B$2:$AH$2673,5,0)&gt;15,12,IF(VLOOKUP($C6,工时汇总!$B$2:$AH$2673,5,0)&gt;10,8,IF(VLOOKUP($C6,工时汇总!$B$2:$AH$2673,5,0)&gt;=8,4,IF(VLOOKUP($C6,工时汇总!$B$2:$AH$2673,5,0)&lt;8,0))))</f>
        <v>8</v>
      </c>
      <c r="H6" s="24">
        <f ca="1">IF(VLOOKUP($C6,工时汇总!$B$2:$AH$2673,6,0)&gt;15,12,IF(VLOOKUP($C6,工时汇总!$B$2:$AH$2673,6,0)&gt;10,8,IF(VLOOKUP($C6,工时汇总!$B$2:$AH$2673,6,0)&gt;=8,4,IF(VLOOKUP($C6,工时汇总!$B$2:$AH$2673,6,0)&lt;8,0))))</f>
        <v>8</v>
      </c>
      <c r="I6" s="24">
        <f ca="1">IF(VLOOKUP($C6,工时汇总!$B$2:$AH$2673,7,0)&gt;15,12,IF(VLOOKUP($C6,工时汇总!$B$2:$AH$2673,7,0)&gt;10,8,IF(VLOOKUP($C6,工时汇总!$B$2:$AH$2673,7,0)&gt;=8,4,IF(VLOOKUP($C6,工时汇总!$B$2:$AH$2673,7,0)&lt;8,0))))</f>
        <v>8</v>
      </c>
      <c r="J6" s="24">
        <f ca="1">IF(VLOOKUP($C6,工时汇总!$B$2:$AH$2673,8,0)&gt;15,12,IF(VLOOKUP($C6,工时汇总!$B$2:$AH$2673,8,0)&gt;10,8,IF(VLOOKUP($C6,工时汇总!$B$2:$AH$2673,8,0)&gt;=8,4,IF(VLOOKUP($C6,工时汇总!$B$2:$AH$2673,8,0)&lt;8,0))))</f>
        <v>8</v>
      </c>
      <c r="K6" s="24">
        <f ca="1">IF(VLOOKUP($C6,工时汇总!$B$2:$AH$2673,9,0)&gt;15,12,IF(VLOOKUP($C6,工时汇总!$B$2:$AH$2673,9,0)&gt;10,8,IF(VLOOKUP($C6,工时汇总!$B$2:$AH$2673,9,0)&gt;=8,4,IF(VLOOKUP($C6,工时汇总!$B$2:$AH$2673,9,0)&lt;8,0))))</f>
        <v>4</v>
      </c>
      <c r="L6" s="24">
        <f ca="1">IF(VLOOKUP($C6,工时汇总!$B$2:$AH$2673,10,0)&gt;15,12,IF(VLOOKUP($C6,工时汇总!$B$2:$AH$2673,10,0)&gt;10,8,IF(VLOOKUP($C6,工时汇总!$B$2:$AH$2673,10,0)&gt;=8,4,IF(VLOOKUP($C6,工时汇总!$B$2:$AH$2673,10,0)&lt;8,0))))</f>
        <v>8</v>
      </c>
      <c r="M6" s="24">
        <f ca="1">IF(VLOOKUP($C6,工时汇总!$B$2:$AH$2673,11,0)&gt;15,12,IF(VLOOKUP($C6,工时汇总!$B$2:$AH$2673,11,0)&gt;10,8,IF(VLOOKUP($C6,工时汇总!$B$2:$AH$2673,11,0)&gt;=8,4,IF(VLOOKUP($C6,工时汇总!$B$2:$AH$2673,11,0)&lt;8,0))))</f>
        <v>8</v>
      </c>
      <c r="N6" s="24">
        <f ca="1">IF(VLOOKUP($C6,工时汇总!$B$2:$AH$2673,12,0)&gt;15,12,IF(VLOOKUP($C6,工时汇总!$B$2:$AH$2673,12,0)&gt;10,8,IF(VLOOKUP($C6,工时汇总!$B$2:$AH$2673,12,0)&gt;=8,4,IF(VLOOKUP($C6,工时汇总!$B$2:$AH$2673,12,0)&lt;8,0))))</f>
        <v>8</v>
      </c>
      <c r="O6" s="24">
        <f ca="1">IF(VLOOKUP($C6,工时汇总!$B$2:$AH$2673,13,0)&gt;15,12,IF(VLOOKUP($C6,工时汇总!$B$2:$AH$2673,13,0)&gt;10,8,IF(VLOOKUP($C6,工时汇总!$B$2:$AH$2673,13,0)&gt;=8,4,IF(VLOOKUP($C6,工时汇总!$B$2:$AH$2673,13,0)&lt;8,0))))</f>
        <v>4</v>
      </c>
      <c r="P6" s="24">
        <f ca="1">IF(VLOOKUP($C6,工时汇总!$B$2:$AH$2673,14,0)&gt;15,12,IF(VLOOKUP($C6,工时汇总!$B$2:$AH$2673,14,0)&gt;10,8,IF(VLOOKUP($C6,工时汇总!$B$2:$AH$2673,14,0)&gt;=8,4,IF(VLOOKUP($C6,工时汇总!$B$2:$AH$2673,14,0)&lt;8,0))))</f>
        <v>8</v>
      </c>
      <c r="Q6" s="24">
        <f ca="1">IF(VLOOKUP($C6,工时汇总!$B$2:$AH$2673,15,0)&gt;15,12,IF(VLOOKUP($C6,工时汇总!$B$2:$AH$2673,15,0)&gt;10,8,IF(VLOOKUP($C6,工时汇总!$B$2:$AH$2673,15,0)&gt;=8,4,IF(VLOOKUP($C6,工时汇总!$B$2:$AH$2673,15,0)&lt;8,0))))</f>
        <v>8</v>
      </c>
      <c r="R6" s="24">
        <f ca="1">IF(VLOOKUP($C6,工时汇总!$B$2:$AH$2673,16,0)&gt;15,12,IF(VLOOKUP($C6,工时汇总!$B$2:$AH$2673,16,0)&gt;10,8,IF(VLOOKUP($C6,工时汇总!$B$2:$AH$2673,16,0)&gt;=8,4,IF(VLOOKUP($C6,工时汇总!$B$2:$AH$2673,16,0)&lt;8,0))))</f>
        <v>4</v>
      </c>
      <c r="S6" s="24">
        <f ca="1">IF(VLOOKUP($C6,工时汇总!$B$2:$AH$2673,17,0)&gt;15,12,IF(VLOOKUP($C6,工时汇总!$B$2:$AH$2673,17,0)&gt;10,8,IF(VLOOKUP($C6,工时汇总!$B$2:$AH$2673,17,0)&gt;=8,4,IF(VLOOKUP($C6,工时汇总!$B$2:$AH$2673,17,0)&lt;8,0))))</f>
        <v>4</v>
      </c>
      <c r="T6" s="24">
        <f ca="1">IF(VLOOKUP($C6,工时汇总!$B$2:$AH$2673,18,0)&gt;15,12,IF(VLOOKUP($C6,工时汇总!$B$2:$AH$2673,18,0)&gt;10,8,IF(VLOOKUP($C6,工时汇总!$B$2:$AH$2673,18,0)&gt;=8,4,IF(VLOOKUP($C6,工时汇总!$B$2:$AH$2673,18,0)&lt;8,0))))</f>
        <v>0</v>
      </c>
      <c r="U6" s="24">
        <f ca="1">IF(VLOOKUP($C6,工时汇总!$B$2:$AH$2673,19,0)&gt;15,12,IF(VLOOKUP($C6,工时汇总!$B$2:$AH$2673,19,0)&gt;10,8,IF(VLOOKUP($C6,工时汇总!$B$2:$AH$2673,19,0)&gt;=8,4,IF(VLOOKUP($C6,工时汇总!$B$2:$AH$2673,19,0)&lt;8,0))))</f>
        <v>4</v>
      </c>
      <c r="V6" s="24">
        <f ca="1">IF(VLOOKUP($C6,工时汇总!$B$2:$AH$2673,20,0)&gt;15,12,IF(VLOOKUP($C6,工时汇总!$B$2:$AH$2673,20,0)&gt;10,8,IF(VLOOKUP($C6,工时汇总!$B$2:$AH$2673,20,0)&gt;=8,4,IF(VLOOKUP($C6,工时汇总!$B$2:$AH$2673,20,0)&lt;8,0))))</f>
        <v>4</v>
      </c>
      <c r="W6" s="24">
        <f ca="1">IF(VLOOKUP($C6,工时汇总!$B$2:$AH$2673,21,0)&gt;15,12,IF(VLOOKUP($C6,工时汇总!$B$2:$AH$2673,21,0)&gt;10,8,IF(VLOOKUP($C6,工时汇总!$B$2:$AH$2673,21,0)&gt;=8,4,IF(VLOOKUP($C6,工时汇总!$B$2:$AH$2673,21,0)&lt;8,0))))</f>
        <v>4</v>
      </c>
      <c r="X6" s="24">
        <f ca="1">IF(VLOOKUP($C6,工时汇总!$B$2:$AH$2673,22,0)&gt;15,12,IF(VLOOKUP($C6,工时汇总!$B$2:$AH$2673,22,0)&gt;10,8,IF(VLOOKUP($C6,工时汇总!$B$2:$AH$2673,22,0)&gt;=8,4,IF(VLOOKUP($C6,工时汇总!$B$2:$AH$2673,22,0)&lt;8,0))))</f>
        <v>0</v>
      </c>
      <c r="Y6" s="24">
        <f ca="1">IF(VLOOKUP($C6,工时汇总!$B$2:$AH$2673,23,0)&gt;15,12,IF(VLOOKUP($C6,工时汇总!$B$2:$AH$2673,23,0)&gt;10,8,IF(VLOOKUP($C6,工时汇总!$B$2:$AH$2673,23,0)&gt;=8,4,IF(VLOOKUP($C6,工时汇总!$B$2:$AH$2673,23,0)&lt;8,0))))</f>
        <v>8</v>
      </c>
      <c r="Z6" s="24">
        <f ca="1">IF(VLOOKUP($C6,工时汇总!$B$2:$AH$2673,24,0)&gt;15,12,IF(VLOOKUP($C6,工时汇总!$B$2:$AH$2673,24,0)&gt;10,8,IF(VLOOKUP($C6,工时汇总!$B$2:$AH$2673,24,0)&gt;=8,4,IF(VLOOKUP($C6,工时汇总!$B$2:$AH$2673,24,0)&lt;8,0))))</f>
        <v>4</v>
      </c>
      <c r="AA6" s="24">
        <f ca="1">IF(VLOOKUP($C6,工时汇总!$B$2:$AH$2673,25,0)&gt;15,12,IF(VLOOKUP($C6,工时汇总!$B$2:$AH$2673,25,0)&gt;10,8,IF(VLOOKUP($C6,工时汇总!$B$2:$AH$2673,25,0)&gt;=8,4,IF(VLOOKUP($C6,工时汇总!$B$2:$AH$2673,25,0)&lt;8,0))))</f>
        <v>8</v>
      </c>
      <c r="AB6" s="24">
        <f ca="1">IF(VLOOKUP($C6,工时汇总!$B$2:$AH$2673,26,0)&gt;15,12,IF(VLOOKUP($C6,工时汇总!$B$2:$AH$2673,26,0)&gt;10,8,IF(VLOOKUP($C6,工时汇总!$B$2:$AH$2673,26,0)&gt;=8,4,IF(VLOOKUP($C6,工时汇总!$B$2:$AH$2673,26,0)&lt;8,0))))</f>
        <v>8</v>
      </c>
      <c r="AC6" s="24">
        <f ca="1">IF(VLOOKUP($C6,工时汇总!$B$2:$AH$2673,27,0)&gt;15,12,IF(VLOOKUP($C6,工时汇总!$B$2:$AH$2673,27,0)&gt;10,8,IF(VLOOKUP($C6,工时汇总!$B$2:$AH$2673,27,0)&gt;=8,4,IF(VLOOKUP($C6,工时汇总!$B$2:$AH$2673,27,0)&lt;8,0))))</f>
        <v>8</v>
      </c>
      <c r="AD6" s="24">
        <f ca="1">IF(VLOOKUP($C6,工时汇总!$B$2:$AH$2673,28,0)&gt;15,12,IF(VLOOKUP($C6,工时汇总!$B$2:$AH$2673,28,0)&gt;10,8,IF(VLOOKUP($C6,工时汇总!$B$2:$AH$2673,28,0)&gt;=8,4,IF(VLOOKUP($C6,工时汇总!$B$2:$AH$2673,28,0)&lt;8,0))))</f>
        <v>8</v>
      </c>
      <c r="AE6" s="24">
        <f ca="1">IF(VLOOKUP($C6,工时汇总!$B$2:$AH$2673,29,0)&gt;15,12,IF(VLOOKUP($C6,工时汇总!$B$2:$AH$2673,29,0)&gt;10,8,IF(VLOOKUP($C6,工时汇总!$B$2:$AH$2673,29,0)&gt;=8,4,IF(VLOOKUP($C6,工时汇总!$B$2:$AH$2673,29,0)&lt;8,0))))</f>
        <v>8</v>
      </c>
      <c r="AF6" s="24">
        <f ca="1">IF(VLOOKUP($C6,工时汇总!$B$2:$AH$2673,30,0)&gt;15,12,IF(VLOOKUP($C6,工时汇总!$B$2:$AH$2673,30,0)&gt;10,8,IF(VLOOKUP($C6,工时汇总!$B$2:$AH$2673,30,0)&gt;=8,4,IF(VLOOKUP($C6,工时汇总!$B$2:$AH$2673,30,0)&lt;8,0))))</f>
        <v>8</v>
      </c>
      <c r="AG6" s="24">
        <f ca="1">IF(VLOOKUP($C6,工时汇总!$B$2:$AH$2673,31,0)&gt;15,12,IF(VLOOKUP($C6,工时汇总!$B$2:$AH$2673,31,0)&gt;10,8,IF(VLOOKUP($C6,工时汇总!$B$2:$AH$2673,31,0)&gt;=8,4,IF(VLOOKUP($C6,工时汇总!$B$2:$AH$2673,31,0)&lt;8,0))))</f>
        <v>8</v>
      </c>
      <c r="AH6" s="24">
        <f ca="1">IF(VLOOKUP($C6,工时汇总!$B$2:$AH$2673,32,0)&gt;15,12,IF(VLOOKUP($C6,工时汇总!$B$2:$AH$2673,32,0)&gt;10,8,IF(VLOOKUP($C6,工时汇总!$B$2:$AH$2673,32,0)&gt;=8,4,IF(VLOOKUP($C6,工时汇总!$B$2:$AH$2673,32,0)&lt;8,0))))</f>
        <v>8</v>
      </c>
      <c r="AI6" s="24">
        <f ca="1">IF(VLOOKUP($C6,工时汇总!$B$2:$AH$2673,33,0)&gt;15,12,IF(VLOOKUP($C6,工时汇总!$B$2:$AH$2673,33,0)&gt;10,8,IF(VLOOKUP($C6,工时汇总!$B$2:$AH$2673,33,0)&gt;=8,4,IF(VLOOKUP($C6,工时汇总!$B$2:$AH$2673,33,0)&lt;8,0))))</f>
        <v>0</v>
      </c>
    </row>
    <row r="7" spans="1:35" ht="19.5" customHeight="1" x14ac:dyDescent="0.25">
      <c r="A7" s="22" t="s">
        <v>403</v>
      </c>
      <c r="B7" s="94" t="s">
        <v>593</v>
      </c>
      <c r="C7" s="94" t="s">
        <v>598</v>
      </c>
      <c r="D7" s="23">
        <f t="shared" ca="1" si="0"/>
        <v>124</v>
      </c>
      <c r="E7" s="24">
        <f ca="1">IF(VLOOKUP($C7,工时汇总!$B$2:$AH$2673,3,0)&gt;15,12,IF(VLOOKUP($C7,工时汇总!$B$2:$AH$2673,3,0)&gt;10,8,IF(VLOOKUP($C7,工时汇总!$B$2:$AH$2673,3,0)&gt;=8,4,IF(VLOOKUP($C7,工时汇总!$B$2:$AH$2673,3,0)&lt;8,0))))</f>
        <v>0</v>
      </c>
      <c r="F7" s="24">
        <f ca="1">IF(VLOOKUP($C7,工时汇总!$B$2:$AH$2673,4,0)&gt;15,12,IF(VLOOKUP($C7,工时汇总!$B$2:$AH$2673,4,0)&gt;10,8,IF(VLOOKUP($C7,工时汇总!$B$2:$AH$2673,4,0)&gt;=8,4,IF(VLOOKUP($C7,工时汇总!$B$2:$AH$2673,4,0)&lt;8,0))))</f>
        <v>8</v>
      </c>
      <c r="G7" s="24">
        <f ca="1">IF(VLOOKUP($C7,工时汇总!$B$2:$AH$2673,5,0)&gt;15,12,IF(VLOOKUP($C7,工时汇总!$B$2:$AH$2673,5,0)&gt;10,8,IF(VLOOKUP($C7,工时汇总!$B$2:$AH$2673,5,0)&gt;=8,4,IF(VLOOKUP($C7,工时汇总!$B$2:$AH$2673,5,0)&lt;8,0))))</f>
        <v>8</v>
      </c>
      <c r="H7" s="24">
        <f ca="1">IF(VLOOKUP($C7,工时汇总!$B$2:$AH$2673,6,0)&gt;15,12,IF(VLOOKUP($C7,工时汇总!$B$2:$AH$2673,6,0)&gt;10,8,IF(VLOOKUP($C7,工时汇总!$B$2:$AH$2673,6,0)&gt;=8,4,IF(VLOOKUP($C7,工时汇总!$B$2:$AH$2673,6,0)&lt;8,0))))</f>
        <v>8</v>
      </c>
      <c r="I7" s="24">
        <f ca="1">IF(VLOOKUP($C7,工时汇总!$B$2:$AH$2673,7,0)&gt;15,12,IF(VLOOKUP($C7,工时汇总!$B$2:$AH$2673,7,0)&gt;10,8,IF(VLOOKUP($C7,工时汇总!$B$2:$AH$2673,7,0)&gt;=8,4,IF(VLOOKUP($C7,工时汇总!$B$2:$AH$2673,7,0)&lt;8,0))))</f>
        <v>8</v>
      </c>
      <c r="J7" s="24">
        <f ca="1">IF(VLOOKUP($C7,工时汇总!$B$2:$AH$2673,8,0)&gt;15,12,IF(VLOOKUP($C7,工时汇总!$B$2:$AH$2673,8,0)&gt;10,8,IF(VLOOKUP($C7,工时汇总!$B$2:$AH$2673,8,0)&gt;=8,4,IF(VLOOKUP($C7,工时汇总!$B$2:$AH$2673,8,0)&lt;8,0))))</f>
        <v>8</v>
      </c>
      <c r="K7" s="24">
        <f ca="1">IF(VLOOKUP($C7,工时汇总!$B$2:$AH$2673,9,0)&gt;15,12,IF(VLOOKUP($C7,工时汇总!$B$2:$AH$2673,9,0)&gt;10,8,IF(VLOOKUP($C7,工时汇总!$B$2:$AH$2673,9,0)&gt;=8,4,IF(VLOOKUP($C7,工时汇总!$B$2:$AH$2673,9,0)&lt;8,0))))</f>
        <v>4</v>
      </c>
      <c r="L7" s="24">
        <f ca="1">IF(VLOOKUP($C7,工时汇总!$B$2:$AH$2673,10,0)&gt;15,12,IF(VLOOKUP($C7,工时汇总!$B$2:$AH$2673,10,0)&gt;10,8,IF(VLOOKUP($C7,工时汇总!$B$2:$AH$2673,10,0)&gt;=8,4,IF(VLOOKUP($C7,工时汇总!$B$2:$AH$2673,10,0)&lt;8,0))))</f>
        <v>8</v>
      </c>
      <c r="M7" s="24">
        <f ca="1">IF(VLOOKUP($C7,工时汇总!$B$2:$AH$2673,11,0)&gt;15,12,IF(VLOOKUP($C7,工时汇总!$B$2:$AH$2673,11,0)&gt;10,8,IF(VLOOKUP($C7,工时汇总!$B$2:$AH$2673,11,0)&gt;=8,4,IF(VLOOKUP($C7,工时汇总!$B$2:$AH$2673,11,0)&lt;8,0))))</f>
        <v>8</v>
      </c>
      <c r="N7" s="24">
        <f ca="1">IF(VLOOKUP($C7,工时汇总!$B$2:$AH$2673,12,0)&gt;15,12,IF(VLOOKUP($C7,工时汇总!$B$2:$AH$2673,12,0)&gt;10,8,IF(VLOOKUP($C7,工时汇总!$B$2:$AH$2673,12,0)&gt;=8,4,IF(VLOOKUP($C7,工时汇总!$B$2:$AH$2673,12,0)&lt;8,0))))</f>
        <v>8</v>
      </c>
      <c r="O7" s="24">
        <f ca="1">IF(VLOOKUP($C7,工时汇总!$B$2:$AH$2673,13,0)&gt;15,12,IF(VLOOKUP($C7,工时汇总!$B$2:$AH$2673,13,0)&gt;10,8,IF(VLOOKUP($C7,工时汇总!$B$2:$AH$2673,13,0)&gt;=8,4,IF(VLOOKUP($C7,工时汇总!$B$2:$AH$2673,13,0)&lt;8,0))))</f>
        <v>8</v>
      </c>
      <c r="P7" s="24">
        <f ca="1">IF(VLOOKUP($C7,工时汇总!$B$2:$AH$2673,14,0)&gt;15,12,IF(VLOOKUP($C7,工时汇总!$B$2:$AH$2673,14,0)&gt;10,8,IF(VLOOKUP($C7,工时汇总!$B$2:$AH$2673,14,0)&gt;=8,4,IF(VLOOKUP($C7,工时汇总!$B$2:$AH$2673,14,0)&lt;8,0))))</f>
        <v>8</v>
      </c>
      <c r="Q7" s="24">
        <f ca="1">IF(VLOOKUP($C7,工时汇总!$B$2:$AH$2673,15,0)&gt;15,12,IF(VLOOKUP($C7,工时汇总!$B$2:$AH$2673,15,0)&gt;10,8,IF(VLOOKUP($C7,工时汇总!$B$2:$AH$2673,15,0)&gt;=8,4,IF(VLOOKUP($C7,工时汇总!$B$2:$AH$2673,15,0)&lt;8,0))))</f>
        <v>8</v>
      </c>
      <c r="R7" s="24">
        <f ca="1">IF(VLOOKUP($C7,工时汇总!$B$2:$AH$2673,16,0)&gt;15,12,IF(VLOOKUP($C7,工时汇总!$B$2:$AH$2673,16,0)&gt;10,8,IF(VLOOKUP($C7,工时汇总!$B$2:$AH$2673,16,0)&gt;=8,4,IF(VLOOKUP($C7,工时汇总!$B$2:$AH$2673,16,0)&lt;8,0))))</f>
        <v>4</v>
      </c>
      <c r="S7" s="24">
        <f ca="1">IF(VLOOKUP($C7,工时汇总!$B$2:$AH$2673,17,0)&gt;15,12,IF(VLOOKUP($C7,工时汇总!$B$2:$AH$2673,17,0)&gt;10,8,IF(VLOOKUP($C7,工时汇总!$B$2:$AH$2673,17,0)&gt;=8,4,IF(VLOOKUP($C7,工时汇总!$B$2:$AH$2673,17,0)&lt;8,0))))</f>
        <v>8</v>
      </c>
      <c r="T7" s="24">
        <f ca="1">IF(VLOOKUP($C7,工时汇总!$B$2:$AH$2673,18,0)&gt;15,12,IF(VLOOKUP($C7,工时汇总!$B$2:$AH$2673,18,0)&gt;10,8,IF(VLOOKUP($C7,工时汇总!$B$2:$AH$2673,18,0)&gt;=8,4,IF(VLOOKUP($C7,工时汇总!$B$2:$AH$2673,18,0)&lt;8,0))))</f>
        <v>8</v>
      </c>
      <c r="U7" s="24">
        <f ca="1">IF(VLOOKUP($C7,工时汇总!$B$2:$AH$2673,19,0)&gt;15,12,IF(VLOOKUP($C7,工时汇总!$B$2:$AH$2673,19,0)&gt;10,8,IF(VLOOKUP($C7,工时汇总!$B$2:$AH$2673,19,0)&gt;=8,4,IF(VLOOKUP($C7,工时汇总!$B$2:$AH$2673,19,0)&lt;8,0))))</f>
        <v>8</v>
      </c>
      <c r="V7" s="24">
        <f ca="1">IF(VLOOKUP($C7,工时汇总!$B$2:$AH$2673,20,0)&gt;15,12,IF(VLOOKUP($C7,工时汇总!$B$2:$AH$2673,20,0)&gt;10,8,IF(VLOOKUP($C7,工时汇总!$B$2:$AH$2673,20,0)&gt;=8,4,IF(VLOOKUP($C7,工时汇总!$B$2:$AH$2673,20,0)&lt;8,0))))</f>
        <v>4</v>
      </c>
      <c r="W7" s="24">
        <f ca="1">IF(VLOOKUP($C7,工时汇总!$B$2:$AH$2673,21,0)&gt;15,12,IF(VLOOKUP($C7,工时汇总!$B$2:$AH$2673,21,0)&gt;10,8,IF(VLOOKUP($C7,工时汇总!$B$2:$AH$2673,21,0)&gt;=8,4,IF(VLOOKUP($C7,工时汇总!$B$2:$AH$2673,21,0)&lt;8,0))))</f>
        <v>0</v>
      </c>
      <c r="X7" s="24">
        <f ca="1">IF(VLOOKUP($C7,工时汇总!$B$2:$AH$2673,22,0)&gt;15,12,IF(VLOOKUP($C7,工时汇总!$B$2:$AH$2673,22,0)&gt;10,8,IF(VLOOKUP($C7,工时汇总!$B$2:$AH$2673,22,0)&gt;=8,4,IF(VLOOKUP($C7,工时汇总!$B$2:$AH$2673,22,0)&lt;8,0))))</f>
        <v>0</v>
      </c>
      <c r="Y7" s="24">
        <f ca="1">IF(VLOOKUP($C7,工时汇总!$B$2:$AH$2673,23,0)&gt;15,12,IF(VLOOKUP($C7,工时汇总!$B$2:$AH$2673,23,0)&gt;10,8,IF(VLOOKUP($C7,工时汇总!$B$2:$AH$2673,23,0)&gt;=8,4,IF(VLOOKUP($C7,工时汇总!$B$2:$AH$2673,23,0)&lt;8,0))))</f>
        <v>0</v>
      </c>
      <c r="Z7" s="24">
        <f ca="1">IF(VLOOKUP($C7,工时汇总!$B$2:$AH$2673,24,0)&gt;15,12,IF(VLOOKUP($C7,工时汇总!$B$2:$AH$2673,24,0)&gt;10,8,IF(VLOOKUP($C7,工时汇总!$B$2:$AH$2673,24,0)&gt;=8,4,IF(VLOOKUP($C7,工时汇总!$B$2:$AH$2673,24,0)&lt;8,0))))</f>
        <v>0</v>
      </c>
      <c r="AA7" s="24">
        <f ca="1">IF(VLOOKUP($C7,工时汇总!$B$2:$AH$2673,25,0)&gt;15,12,IF(VLOOKUP($C7,工时汇总!$B$2:$AH$2673,25,0)&gt;10,8,IF(VLOOKUP($C7,工时汇总!$B$2:$AH$2673,25,0)&gt;=8,4,IF(VLOOKUP($C7,工时汇总!$B$2:$AH$2673,25,0)&lt;8,0))))</f>
        <v>0</v>
      </c>
      <c r="AB7" s="24">
        <f ca="1">IF(VLOOKUP($C7,工时汇总!$B$2:$AH$2673,26,0)&gt;15,12,IF(VLOOKUP($C7,工时汇总!$B$2:$AH$2673,26,0)&gt;10,8,IF(VLOOKUP($C7,工时汇总!$B$2:$AH$2673,26,0)&gt;=8,4,IF(VLOOKUP($C7,工时汇总!$B$2:$AH$2673,26,0)&lt;8,0))))</f>
        <v>0</v>
      </c>
      <c r="AC7" s="24">
        <f ca="1">IF(VLOOKUP($C7,工时汇总!$B$2:$AH$2673,27,0)&gt;15,12,IF(VLOOKUP($C7,工时汇总!$B$2:$AH$2673,27,0)&gt;10,8,IF(VLOOKUP($C7,工时汇总!$B$2:$AH$2673,27,0)&gt;=8,4,IF(VLOOKUP($C7,工时汇总!$B$2:$AH$2673,27,0)&lt;8,0))))</f>
        <v>0</v>
      </c>
      <c r="AD7" s="24">
        <f ca="1">IF(VLOOKUP($C7,工时汇总!$B$2:$AH$2673,28,0)&gt;15,12,IF(VLOOKUP($C7,工时汇总!$B$2:$AH$2673,28,0)&gt;10,8,IF(VLOOKUP($C7,工时汇总!$B$2:$AH$2673,28,0)&gt;=8,4,IF(VLOOKUP($C7,工时汇总!$B$2:$AH$2673,28,0)&lt;8,0))))</f>
        <v>0</v>
      </c>
      <c r="AE7" s="24">
        <f ca="1">IF(VLOOKUP($C7,工时汇总!$B$2:$AH$2673,29,0)&gt;15,12,IF(VLOOKUP($C7,工时汇总!$B$2:$AH$2673,29,0)&gt;10,8,IF(VLOOKUP($C7,工时汇总!$B$2:$AH$2673,29,0)&gt;=8,4,IF(VLOOKUP($C7,工时汇总!$B$2:$AH$2673,29,0)&lt;8,0))))</f>
        <v>0</v>
      </c>
      <c r="AF7" s="24">
        <f ca="1">IF(VLOOKUP($C7,工时汇总!$B$2:$AH$2673,30,0)&gt;15,12,IF(VLOOKUP($C7,工时汇总!$B$2:$AH$2673,30,0)&gt;10,8,IF(VLOOKUP($C7,工时汇总!$B$2:$AH$2673,30,0)&gt;=8,4,IF(VLOOKUP($C7,工时汇总!$B$2:$AH$2673,30,0)&lt;8,0))))</f>
        <v>0</v>
      </c>
      <c r="AG7" s="24">
        <f ca="1">IF(VLOOKUP($C7,工时汇总!$B$2:$AH$2673,31,0)&gt;15,12,IF(VLOOKUP($C7,工时汇总!$B$2:$AH$2673,31,0)&gt;10,8,IF(VLOOKUP($C7,工时汇总!$B$2:$AH$2673,31,0)&gt;=8,4,IF(VLOOKUP($C7,工时汇总!$B$2:$AH$2673,31,0)&lt;8,0))))</f>
        <v>0</v>
      </c>
      <c r="AH7" s="24">
        <f ca="1">IF(VLOOKUP($C7,工时汇总!$B$2:$AH$2673,32,0)&gt;15,12,IF(VLOOKUP($C7,工时汇总!$B$2:$AH$2673,32,0)&gt;10,8,IF(VLOOKUP($C7,工时汇总!$B$2:$AH$2673,32,0)&gt;=8,4,IF(VLOOKUP($C7,工时汇总!$B$2:$AH$2673,32,0)&lt;8,0))))</f>
        <v>0</v>
      </c>
      <c r="AI7" s="24">
        <f ca="1">IF(VLOOKUP($C7,工时汇总!$B$2:$AH$2673,33,0)&gt;15,12,IF(VLOOKUP($C7,工时汇总!$B$2:$AH$2673,33,0)&gt;10,8,IF(VLOOKUP($C7,工时汇总!$B$2:$AH$2673,33,0)&gt;=8,4,IF(VLOOKUP($C7,工时汇总!$B$2:$AH$2673,33,0)&lt;8,0))))</f>
        <v>0</v>
      </c>
    </row>
    <row r="8" spans="1:35" ht="19.5" customHeight="1" x14ac:dyDescent="0.25">
      <c r="A8" s="22" t="s">
        <v>403</v>
      </c>
      <c r="B8" s="94" t="s">
        <v>595</v>
      </c>
      <c r="C8" s="94" t="s">
        <v>597</v>
      </c>
      <c r="D8" s="23">
        <f t="shared" ca="1" si="0"/>
        <v>104</v>
      </c>
      <c r="E8" s="24">
        <f ca="1">IF(VLOOKUP($C8,工时汇总!$B$2:$AH$2673,3,0)&gt;15,12,IF(VLOOKUP($C8,工时汇总!$B$2:$AH$2673,3,0)&gt;10,8,IF(VLOOKUP($C8,工时汇总!$B$2:$AH$2673,3,0)&gt;=8,4,IF(VLOOKUP($C8,工时汇总!$B$2:$AH$2673,3,0)&lt;8,0))))</f>
        <v>0</v>
      </c>
      <c r="F8" s="24">
        <f ca="1">IF(VLOOKUP($C8,工时汇总!$B$2:$AH$2673,4,0)&gt;15,12,IF(VLOOKUP($C8,工时汇总!$B$2:$AH$2673,4,0)&gt;10,8,IF(VLOOKUP($C8,工时汇总!$B$2:$AH$2673,4,0)&gt;=8,4,IF(VLOOKUP($C8,工时汇总!$B$2:$AH$2673,4,0)&lt;8,0))))</f>
        <v>8</v>
      </c>
      <c r="G8" s="24">
        <f ca="1">IF(VLOOKUP($C8,工时汇总!$B$2:$AH$2673,5,0)&gt;15,12,IF(VLOOKUP($C8,工时汇总!$B$2:$AH$2673,5,0)&gt;10,8,IF(VLOOKUP($C8,工时汇总!$B$2:$AH$2673,5,0)&gt;=8,4,IF(VLOOKUP($C8,工时汇总!$B$2:$AH$2673,5,0)&lt;8,0))))</f>
        <v>8</v>
      </c>
      <c r="H8" s="24">
        <f ca="1">IF(VLOOKUP($C8,工时汇总!$B$2:$AH$2673,6,0)&gt;15,12,IF(VLOOKUP($C8,工时汇总!$B$2:$AH$2673,6,0)&gt;10,8,IF(VLOOKUP($C8,工时汇总!$B$2:$AH$2673,6,0)&gt;=8,4,IF(VLOOKUP($C8,工时汇总!$B$2:$AH$2673,6,0)&lt;8,0))))</f>
        <v>8</v>
      </c>
      <c r="I8" s="24">
        <f ca="1">IF(VLOOKUP($C8,工时汇总!$B$2:$AH$2673,7,0)&gt;15,12,IF(VLOOKUP($C8,工时汇总!$B$2:$AH$2673,7,0)&gt;10,8,IF(VLOOKUP($C8,工时汇总!$B$2:$AH$2673,7,0)&gt;=8,4,IF(VLOOKUP($C8,工时汇总!$B$2:$AH$2673,7,0)&lt;8,0))))</f>
        <v>8</v>
      </c>
      <c r="J8" s="24">
        <f ca="1">IF(VLOOKUP($C8,工时汇总!$B$2:$AH$2673,8,0)&gt;15,12,IF(VLOOKUP($C8,工时汇总!$B$2:$AH$2673,8,0)&gt;10,8,IF(VLOOKUP($C8,工时汇总!$B$2:$AH$2673,8,0)&gt;=8,4,IF(VLOOKUP($C8,工时汇总!$B$2:$AH$2673,8,0)&lt;8,0))))</f>
        <v>8</v>
      </c>
      <c r="K8" s="24">
        <f ca="1">IF(VLOOKUP($C8,工时汇总!$B$2:$AH$2673,9,0)&gt;15,12,IF(VLOOKUP($C8,工时汇总!$B$2:$AH$2673,9,0)&gt;10,8,IF(VLOOKUP($C8,工时汇总!$B$2:$AH$2673,9,0)&gt;=8,4,IF(VLOOKUP($C8,工时汇总!$B$2:$AH$2673,9,0)&lt;8,0))))</f>
        <v>4</v>
      </c>
      <c r="L8" s="24">
        <f ca="1">IF(VLOOKUP($C8,工时汇总!$B$2:$AH$2673,10,0)&gt;15,12,IF(VLOOKUP($C8,工时汇总!$B$2:$AH$2673,10,0)&gt;10,8,IF(VLOOKUP($C8,工时汇总!$B$2:$AH$2673,10,0)&gt;=8,4,IF(VLOOKUP($C8,工时汇总!$B$2:$AH$2673,10,0)&lt;8,0))))</f>
        <v>8</v>
      </c>
      <c r="M8" s="24">
        <f ca="1">IF(VLOOKUP($C8,工时汇总!$B$2:$AH$2673,11,0)&gt;15,12,IF(VLOOKUP($C8,工时汇总!$B$2:$AH$2673,11,0)&gt;10,8,IF(VLOOKUP($C8,工时汇总!$B$2:$AH$2673,11,0)&gt;=8,4,IF(VLOOKUP($C8,工时汇总!$B$2:$AH$2673,11,0)&lt;8,0))))</f>
        <v>8</v>
      </c>
      <c r="N8" s="24">
        <f ca="1">IF(VLOOKUP($C8,工时汇总!$B$2:$AH$2673,12,0)&gt;15,12,IF(VLOOKUP($C8,工时汇总!$B$2:$AH$2673,12,0)&gt;10,8,IF(VLOOKUP($C8,工时汇总!$B$2:$AH$2673,12,0)&gt;=8,4,IF(VLOOKUP($C8,工时汇总!$B$2:$AH$2673,12,0)&lt;8,0))))</f>
        <v>8</v>
      </c>
      <c r="O8" s="24">
        <f ca="1">IF(VLOOKUP($C8,工时汇总!$B$2:$AH$2673,13,0)&gt;15,12,IF(VLOOKUP($C8,工时汇总!$B$2:$AH$2673,13,0)&gt;10,8,IF(VLOOKUP($C8,工时汇总!$B$2:$AH$2673,13,0)&gt;=8,4,IF(VLOOKUP($C8,工时汇总!$B$2:$AH$2673,13,0)&lt;8,0))))</f>
        <v>8</v>
      </c>
      <c r="P8" s="24">
        <f ca="1">IF(VLOOKUP($C8,工时汇总!$B$2:$AH$2673,14,0)&gt;15,12,IF(VLOOKUP($C8,工时汇总!$B$2:$AH$2673,14,0)&gt;10,8,IF(VLOOKUP($C8,工时汇总!$B$2:$AH$2673,14,0)&gt;=8,4,IF(VLOOKUP($C8,工时汇总!$B$2:$AH$2673,14,0)&lt;8,0))))</f>
        <v>4</v>
      </c>
      <c r="Q8" s="24">
        <f ca="1">IF(VLOOKUP($C8,工时汇总!$B$2:$AH$2673,15,0)&gt;15,12,IF(VLOOKUP($C8,工时汇总!$B$2:$AH$2673,15,0)&gt;10,8,IF(VLOOKUP($C8,工时汇总!$B$2:$AH$2673,15,0)&gt;=8,4,IF(VLOOKUP($C8,工时汇总!$B$2:$AH$2673,15,0)&lt;8,0))))</f>
        <v>4</v>
      </c>
      <c r="R8" s="24">
        <f ca="1">IF(VLOOKUP($C8,工时汇总!$B$2:$AH$2673,16,0)&gt;15,12,IF(VLOOKUP($C8,工时汇总!$B$2:$AH$2673,16,0)&gt;10,8,IF(VLOOKUP($C8,工时汇总!$B$2:$AH$2673,16,0)&gt;=8,4,IF(VLOOKUP($C8,工时汇总!$B$2:$AH$2673,16,0)&lt;8,0))))</f>
        <v>4</v>
      </c>
      <c r="S8" s="24">
        <f ca="1">IF(VLOOKUP($C8,工时汇总!$B$2:$AH$2673,17,0)&gt;15,12,IF(VLOOKUP($C8,工时汇总!$B$2:$AH$2673,17,0)&gt;10,8,IF(VLOOKUP($C8,工时汇总!$B$2:$AH$2673,17,0)&gt;=8,4,IF(VLOOKUP($C8,工时汇总!$B$2:$AH$2673,17,0)&lt;8,0))))</f>
        <v>8</v>
      </c>
      <c r="T8" s="24">
        <f ca="1">IF(VLOOKUP($C8,工时汇总!$B$2:$AH$2673,18,0)&gt;15,12,IF(VLOOKUP($C8,工时汇总!$B$2:$AH$2673,18,0)&gt;10,8,IF(VLOOKUP($C8,工时汇总!$B$2:$AH$2673,18,0)&gt;=8,4,IF(VLOOKUP($C8,工时汇总!$B$2:$AH$2673,18,0)&lt;8,0))))</f>
        <v>8</v>
      </c>
      <c r="U8" s="24">
        <f ca="1">IF(VLOOKUP($C8,工时汇总!$B$2:$AH$2673,19,0)&gt;15,12,IF(VLOOKUP($C8,工时汇总!$B$2:$AH$2673,19,0)&gt;10,8,IF(VLOOKUP($C8,工时汇总!$B$2:$AH$2673,19,0)&gt;=8,4,IF(VLOOKUP($C8,工时汇总!$B$2:$AH$2673,19,0)&lt;8,0))))</f>
        <v>0</v>
      </c>
      <c r="V8" s="24">
        <f ca="1">IF(VLOOKUP($C8,工时汇总!$B$2:$AH$2673,20,0)&gt;15,12,IF(VLOOKUP($C8,工时汇总!$B$2:$AH$2673,20,0)&gt;10,8,IF(VLOOKUP($C8,工时汇总!$B$2:$AH$2673,20,0)&gt;=8,4,IF(VLOOKUP($C8,工时汇总!$B$2:$AH$2673,20,0)&lt;8,0))))</f>
        <v>0</v>
      </c>
      <c r="W8" s="24">
        <f ca="1">IF(VLOOKUP($C8,工时汇总!$B$2:$AH$2673,21,0)&gt;15,12,IF(VLOOKUP($C8,工时汇总!$B$2:$AH$2673,21,0)&gt;10,8,IF(VLOOKUP($C8,工时汇总!$B$2:$AH$2673,21,0)&gt;=8,4,IF(VLOOKUP($C8,工时汇总!$B$2:$AH$2673,21,0)&lt;8,0))))</f>
        <v>0</v>
      </c>
      <c r="X8" s="24">
        <f ca="1">IF(VLOOKUP($C8,工时汇总!$B$2:$AH$2673,22,0)&gt;15,12,IF(VLOOKUP($C8,工时汇总!$B$2:$AH$2673,22,0)&gt;10,8,IF(VLOOKUP($C8,工时汇总!$B$2:$AH$2673,22,0)&gt;=8,4,IF(VLOOKUP($C8,工时汇总!$B$2:$AH$2673,22,0)&lt;8,0))))</f>
        <v>0</v>
      </c>
      <c r="Y8" s="24">
        <f ca="1">IF(VLOOKUP($C8,工时汇总!$B$2:$AH$2673,23,0)&gt;15,12,IF(VLOOKUP($C8,工时汇总!$B$2:$AH$2673,23,0)&gt;10,8,IF(VLOOKUP($C8,工时汇总!$B$2:$AH$2673,23,0)&gt;=8,4,IF(VLOOKUP($C8,工时汇总!$B$2:$AH$2673,23,0)&lt;8,0))))</f>
        <v>0</v>
      </c>
      <c r="Z8" s="24">
        <f ca="1">IF(VLOOKUP($C8,工时汇总!$B$2:$AH$2673,24,0)&gt;15,12,IF(VLOOKUP($C8,工时汇总!$B$2:$AH$2673,24,0)&gt;10,8,IF(VLOOKUP($C8,工时汇总!$B$2:$AH$2673,24,0)&gt;=8,4,IF(VLOOKUP($C8,工时汇总!$B$2:$AH$2673,24,0)&lt;8,0))))</f>
        <v>0</v>
      </c>
      <c r="AA8" s="24">
        <f ca="1">IF(VLOOKUP($C8,工时汇总!$B$2:$AH$2673,25,0)&gt;15,12,IF(VLOOKUP($C8,工时汇总!$B$2:$AH$2673,25,0)&gt;10,8,IF(VLOOKUP($C8,工时汇总!$B$2:$AH$2673,25,0)&gt;=8,4,IF(VLOOKUP($C8,工时汇总!$B$2:$AH$2673,25,0)&lt;8,0))))</f>
        <v>0</v>
      </c>
      <c r="AB8" s="24">
        <f ca="1">IF(VLOOKUP($C8,工时汇总!$B$2:$AH$2673,26,0)&gt;15,12,IF(VLOOKUP($C8,工时汇总!$B$2:$AH$2673,26,0)&gt;10,8,IF(VLOOKUP($C8,工时汇总!$B$2:$AH$2673,26,0)&gt;=8,4,IF(VLOOKUP($C8,工时汇总!$B$2:$AH$2673,26,0)&lt;8,0))))</f>
        <v>0</v>
      </c>
      <c r="AC8" s="24">
        <f ca="1">IF(VLOOKUP($C8,工时汇总!$B$2:$AH$2673,27,0)&gt;15,12,IF(VLOOKUP($C8,工时汇总!$B$2:$AH$2673,27,0)&gt;10,8,IF(VLOOKUP($C8,工时汇总!$B$2:$AH$2673,27,0)&gt;=8,4,IF(VLOOKUP($C8,工时汇总!$B$2:$AH$2673,27,0)&lt;8,0))))</f>
        <v>0</v>
      </c>
      <c r="AD8" s="24">
        <f ca="1">IF(VLOOKUP($C8,工时汇总!$B$2:$AH$2673,28,0)&gt;15,12,IF(VLOOKUP($C8,工时汇总!$B$2:$AH$2673,28,0)&gt;10,8,IF(VLOOKUP($C8,工时汇总!$B$2:$AH$2673,28,0)&gt;=8,4,IF(VLOOKUP($C8,工时汇总!$B$2:$AH$2673,28,0)&lt;8,0))))</f>
        <v>0</v>
      </c>
      <c r="AE8" s="24">
        <f ca="1">IF(VLOOKUP($C8,工时汇总!$B$2:$AH$2673,29,0)&gt;15,12,IF(VLOOKUP($C8,工时汇总!$B$2:$AH$2673,29,0)&gt;10,8,IF(VLOOKUP($C8,工时汇总!$B$2:$AH$2673,29,0)&gt;=8,4,IF(VLOOKUP($C8,工时汇总!$B$2:$AH$2673,29,0)&lt;8,0))))</f>
        <v>0</v>
      </c>
      <c r="AF8" s="24">
        <f ca="1">IF(VLOOKUP($C8,工时汇总!$B$2:$AH$2673,30,0)&gt;15,12,IF(VLOOKUP($C8,工时汇总!$B$2:$AH$2673,30,0)&gt;10,8,IF(VLOOKUP($C8,工时汇总!$B$2:$AH$2673,30,0)&gt;=8,4,IF(VLOOKUP($C8,工时汇总!$B$2:$AH$2673,30,0)&lt;8,0))))</f>
        <v>0</v>
      </c>
      <c r="AG8" s="24">
        <f ca="1">IF(VLOOKUP($C8,工时汇总!$B$2:$AH$2673,31,0)&gt;15,12,IF(VLOOKUP($C8,工时汇总!$B$2:$AH$2673,31,0)&gt;10,8,IF(VLOOKUP($C8,工时汇总!$B$2:$AH$2673,31,0)&gt;=8,4,IF(VLOOKUP($C8,工时汇总!$B$2:$AH$2673,31,0)&lt;8,0))))</f>
        <v>0</v>
      </c>
      <c r="AH8" s="24">
        <f ca="1">IF(VLOOKUP($C8,工时汇总!$B$2:$AH$2673,32,0)&gt;15,12,IF(VLOOKUP($C8,工时汇总!$B$2:$AH$2673,32,0)&gt;10,8,IF(VLOOKUP($C8,工时汇总!$B$2:$AH$2673,32,0)&gt;=8,4,IF(VLOOKUP($C8,工时汇总!$B$2:$AH$2673,32,0)&lt;8,0))))</f>
        <v>0</v>
      </c>
      <c r="AI8" s="24">
        <f ca="1">IF(VLOOKUP($C8,工时汇总!$B$2:$AH$2673,33,0)&gt;15,12,IF(VLOOKUP($C8,工时汇总!$B$2:$AH$2673,33,0)&gt;10,8,IF(VLOOKUP($C8,工时汇总!$B$2:$AH$2673,33,0)&gt;=8,4,IF(VLOOKUP($C8,工时汇总!$B$2:$AH$2673,33,0)&lt;8,0))))</f>
        <v>0</v>
      </c>
    </row>
    <row r="9" spans="1:35" ht="19.5" customHeight="1" x14ac:dyDescent="0.25">
      <c r="A9" s="22" t="s">
        <v>403</v>
      </c>
      <c r="B9" s="94" t="s">
        <v>716</v>
      </c>
      <c r="C9" s="94" t="s">
        <v>715</v>
      </c>
      <c r="D9" s="23">
        <f t="shared" ca="1" si="0"/>
        <v>68</v>
      </c>
      <c r="E9" s="24">
        <f ca="1">IF(VLOOKUP($C9,工时汇总!$B$2:$AH$2673,3,0)&gt;15,12,IF(VLOOKUP($C9,工时汇总!$B$2:$AH$2673,3,0)&gt;10,8,IF(VLOOKUP($C9,工时汇总!$B$2:$AH$2673,3,0)&gt;=8,4,IF(VLOOKUP($C9,工时汇总!$B$2:$AH$2673,3,0)&lt;8,0))))</f>
        <v>0</v>
      </c>
      <c r="F9" s="24">
        <f ca="1">IF(VLOOKUP($C9,工时汇总!$B$2:$AH$2673,4,0)&gt;15,12,IF(VLOOKUP($C9,工时汇总!$B$2:$AH$2673,4,0)&gt;10,8,IF(VLOOKUP($C9,工时汇总!$B$2:$AH$2673,4,0)&gt;=8,4,IF(VLOOKUP($C9,工时汇总!$B$2:$AH$2673,4,0)&lt;8,0))))</f>
        <v>0</v>
      </c>
      <c r="G9" s="24">
        <f ca="1">IF(VLOOKUP($C9,工时汇总!$B$2:$AH$2673,5,0)&gt;15,12,IF(VLOOKUP($C9,工时汇总!$B$2:$AH$2673,5,0)&gt;10,8,IF(VLOOKUP($C9,工时汇总!$B$2:$AH$2673,5,0)&gt;=8,4,IF(VLOOKUP($C9,工时汇总!$B$2:$AH$2673,5,0)&lt;8,0))))</f>
        <v>8</v>
      </c>
      <c r="H9" s="24">
        <f ca="1">IF(VLOOKUP($C9,工时汇总!$B$2:$AH$2673,6,0)&gt;15,12,IF(VLOOKUP($C9,工时汇总!$B$2:$AH$2673,6,0)&gt;10,8,IF(VLOOKUP($C9,工时汇总!$B$2:$AH$2673,6,0)&gt;=8,4,IF(VLOOKUP($C9,工时汇总!$B$2:$AH$2673,6,0)&lt;8,0))))</f>
        <v>8</v>
      </c>
      <c r="I9" s="24">
        <f ca="1">IF(VLOOKUP($C9,工时汇总!$B$2:$AH$2673,7,0)&gt;15,12,IF(VLOOKUP($C9,工时汇总!$B$2:$AH$2673,7,0)&gt;10,8,IF(VLOOKUP($C9,工时汇总!$B$2:$AH$2673,7,0)&gt;=8,4,IF(VLOOKUP($C9,工时汇总!$B$2:$AH$2673,7,0)&lt;8,0))))</f>
        <v>8</v>
      </c>
      <c r="J9" s="24">
        <f ca="1">IF(VLOOKUP($C9,工时汇总!$B$2:$AH$2673,8,0)&gt;15,12,IF(VLOOKUP($C9,工时汇总!$B$2:$AH$2673,8,0)&gt;10,8,IF(VLOOKUP($C9,工时汇总!$B$2:$AH$2673,8,0)&gt;=8,4,IF(VLOOKUP($C9,工时汇总!$B$2:$AH$2673,8,0)&lt;8,0))))</f>
        <v>8</v>
      </c>
      <c r="K9" s="24">
        <f ca="1">IF(VLOOKUP($C9,工时汇总!$B$2:$AH$2673,9,0)&gt;15,12,IF(VLOOKUP($C9,工时汇总!$B$2:$AH$2673,9,0)&gt;10,8,IF(VLOOKUP($C9,工时汇总!$B$2:$AH$2673,9,0)&gt;=8,4,IF(VLOOKUP($C9,工时汇总!$B$2:$AH$2673,9,0)&lt;8,0))))</f>
        <v>4</v>
      </c>
      <c r="L9" s="24">
        <f ca="1">IF(VLOOKUP($C9,工时汇总!$B$2:$AH$2673,10,0)&gt;15,12,IF(VLOOKUP($C9,工时汇总!$B$2:$AH$2673,10,0)&gt;10,8,IF(VLOOKUP($C9,工时汇总!$B$2:$AH$2673,10,0)&gt;=8,4,IF(VLOOKUP($C9,工时汇总!$B$2:$AH$2673,10,0)&lt;8,0))))</f>
        <v>0</v>
      </c>
      <c r="M9" s="24">
        <f ca="1">IF(VLOOKUP($C9,工时汇总!$B$2:$AH$2673,11,0)&gt;15,12,IF(VLOOKUP($C9,工时汇总!$B$2:$AH$2673,11,0)&gt;10,8,IF(VLOOKUP($C9,工时汇总!$B$2:$AH$2673,11,0)&gt;=8,4,IF(VLOOKUP($C9,工时汇总!$B$2:$AH$2673,11,0)&lt;8,0))))</f>
        <v>0</v>
      </c>
      <c r="N9" s="24">
        <f ca="1">IF(VLOOKUP($C9,工时汇总!$B$2:$AH$2673,12,0)&gt;15,12,IF(VLOOKUP($C9,工时汇总!$B$2:$AH$2673,12,0)&gt;10,8,IF(VLOOKUP($C9,工时汇总!$B$2:$AH$2673,12,0)&gt;=8,4,IF(VLOOKUP($C9,工时汇总!$B$2:$AH$2673,12,0)&lt;8,0))))</f>
        <v>8</v>
      </c>
      <c r="O9" s="24">
        <f ca="1">IF(VLOOKUP($C9,工时汇总!$B$2:$AH$2673,13,0)&gt;15,12,IF(VLOOKUP($C9,工时汇总!$B$2:$AH$2673,13,0)&gt;10,8,IF(VLOOKUP($C9,工时汇总!$B$2:$AH$2673,13,0)&gt;=8,4,IF(VLOOKUP($C9,工时汇总!$B$2:$AH$2673,13,0)&lt;8,0))))</f>
        <v>8</v>
      </c>
      <c r="P9" s="24">
        <f ca="1">IF(VLOOKUP($C9,工时汇总!$B$2:$AH$2673,14,0)&gt;15,12,IF(VLOOKUP($C9,工时汇总!$B$2:$AH$2673,14,0)&gt;10,8,IF(VLOOKUP($C9,工时汇总!$B$2:$AH$2673,14,0)&gt;=8,4,IF(VLOOKUP($C9,工时汇总!$B$2:$AH$2673,14,0)&lt;8,0))))</f>
        <v>8</v>
      </c>
      <c r="Q9" s="24">
        <f ca="1">IF(VLOOKUP($C9,工时汇总!$B$2:$AH$2673,15,0)&gt;15,12,IF(VLOOKUP($C9,工时汇总!$B$2:$AH$2673,15,0)&gt;10,8,IF(VLOOKUP($C9,工时汇总!$B$2:$AH$2673,15,0)&gt;=8,4,IF(VLOOKUP($C9,工时汇总!$B$2:$AH$2673,15,0)&lt;8,0))))</f>
        <v>8</v>
      </c>
      <c r="R9" s="24">
        <f ca="1">IF(VLOOKUP($C9,工时汇总!$B$2:$AH$2673,16,0)&gt;15,12,IF(VLOOKUP($C9,工时汇总!$B$2:$AH$2673,16,0)&gt;10,8,IF(VLOOKUP($C9,工时汇总!$B$2:$AH$2673,16,0)&gt;=8,4,IF(VLOOKUP($C9,工时汇总!$B$2:$AH$2673,16,0)&lt;8,0))))</f>
        <v>0</v>
      </c>
      <c r="S9" s="24">
        <f ca="1">IF(VLOOKUP($C9,工时汇总!$B$2:$AH$2673,17,0)&gt;15,12,IF(VLOOKUP($C9,工时汇总!$B$2:$AH$2673,17,0)&gt;10,8,IF(VLOOKUP($C9,工时汇总!$B$2:$AH$2673,17,0)&gt;=8,4,IF(VLOOKUP($C9,工时汇总!$B$2:$AH$2673,17,0)&lt;8,0))))</f>
        <v>0</v>
      </c>
      <c r="T9" s="24">
        <f ca="1">IF(VLOOKUP($C9,工时汇总!$B$2:$AH$2673,18,0)&gt;15,12,IF(VLOOKUP($C9,工时汇总!$B$2:$AH$2673,18,0)&gt;10,8,IF(VLOOKUP($C9,工时汇总!$B$2:$AH$2673,18,0)&gt;=8,4,IF(VLOOKUP($C9,工时汇总!$B$2:$AH$2673,18,0)&lt;8,0))))</f>
        <v>0</v>
      </c>
      <c r="U9" s="24">
        <f ca="1">IF(VLOOKUP($C9,工时汇总!$B$2:$AH$2673,19,0)&gt;15,12,IF(VLOOKUP($C9,工时汇总!$B$2:$AH$2673,19,0)&gt;10,8,IF(VLOOKUP($C9,工时汇总!$B$2:$AH$2673,19,0)&gt;=8,4,IF(VLOOKUP($C9,工时汇总!$B$2:$AH$2673,19,0)&lt;8,0))))</f>
        <v>0</v>
      </c>
      <c r="V9" s="24">
        <f ca="1">IF(VLOOKUP($C9,工时汇总!$B$2:$AH$2673,20,0)&gt;15,12,IF(VLOOKUP($C9,工时汇总!$B$2:$AH$2673,20,0)&gt;10,8,IF(VLOOKUP($C9,工时汇总!$B$2:$AH$2673,20,0)&gt;=8,4,IF(VLOOKUP($C9,工时汇总!$B$2:$AH$2673,20,0)&lt;8,0))))</f>
        <v>0</v>
      </c>
      <c r="W9" s="24">
        <f ca="1">IF(VLOOKUP($C9,工时汇总!$B$2:$AH$2673,21,0)&gt;15,12,IF(VLOOKUP($C9,工时汇总!$B$2:$AH$2673,21,0)&gt;10,8,IF(VLOOKUP($C9,工时汇总!$B$2:$AH$2673,21,0)&gt;=8,4,IF(VLOOKUP($C9,工时汇总!$B$2:$AH$2673,21,0)&lt;8,0))))</f>
        <v>0</v>
      </c>
      <c r="X9" s="24">
        <f ca="1">IF(VLOOKUP($C9,工时汇总!$B$2:$AH$2673,22,0)&gt;15,12,IF(VLOOKUP($C9,工时汇总!$B$2:$AH$2673,22,0)&gt;10,8,IF(VLOOKUP($C9,工时汇总!$B$2:$AH$2673,22,0)&gt;=8,4,IF(VLOOKUP($C9,工时汇总!$B$2:$AH$2673,22,0)&lt;8,0))))</f>
        <v>0</v>
      </c>
      <c r="Y9" s="24">
        <f ca="1">IF(VLOOKUP($C9,工时汇总!$B$2:$AH$2673,23,0)&gt;15,12,IF(VLOOKUP($C9,工时汇总!$B$2:$AH$2673,23,0)&gt;10,8,IF(VLOOKUP($C9,工时汇总!$B$2:$AH$2673,23,0)&gt;=8,4,IF(VLOOKUP($C9,工时汇总!$B$2:$AH$2673,23,0)&lt;8,0))))</f>
        <v>0</v>
      </c>
      <c r="Z9" s="24">
        <f ca="1">IF(VLOOKUP($C9,工时汇总!$B$2:$AH$2673,24,0)&gt;15,12,IF(VLOOKUP($C9,工时汇总!$B$2:$AH$2673,24,0)&gt;10,8,IF(VLOOKUP($C9,工时汇总!$B$2:$AH$2673,24,0)&gt;=8,4,IF(VLOOKUP($C9,工时汇总!$B$2:$AH$2673,24,0)&lt;8,0))))</f>
        <v>0</v>
      </c>
      <c r="AA9" s="24">
        <f ca="1">IF(VLOOKUP($C9,工时汇总!$B$2:$AH$2673,25,0)&gt;15,12,IF(VLOOKUP($C9,工时汇总!$B$2:$AH$2673,25,0)&gt;10,8,IF(VLOOKUP($C9,工时汇总!$B$2:$AH$2673,25,0)&gt;=8,4,IF(VLOOKUP($C9,工时汇总!$B$2:$AH$2673,25,0)&lt;8,0))))</f>
        <v>0</v>
      </c>
      <c r="AB9" s="24">
        <f ca="1">IF(VLOOKUP($C9,工时汇总!$B$2:$AH$2673,26,0)&gt;15,12,IF(VLOOKUP($C9,工时汇总!$B$2:$AH$2673,26,0)&gt;10,8,IF(VLOOKUP($C9,工时汇总!$B$2:$AH$2673,26,0)&gt;=8,4,IF(VLOOKUP($C9,工时汇总!$B$2:$AH$2673,26,0)&lt;8,0))))</f>
        <v>0</v>
      </c>
      <c r="AC9" s="24">
        <f ca="1">IF(VLOOKUP($C9,工时汇总!$B$2:$AH$2673,27,0)&gt;15,12,IF(VLOOKUP($C9,工时汇总!$B$2:$AH$2673,27,0)&gt;10,8,IF(VLOOKUP($C9,工时汇总!$B$2:$AH$2673,27,0)&gt;=8,4,IF(VLOOKUP($C9,工时汇总!$B$2:$AH$2673,27,0)&lt;8,0))))</f>
        <v>0</v>
      </c>
      <c r="AD9" s="24">
        <f ca="1">IF(VLOOKUP($C9,工时汇总!$B$2:$AH$2673,28,0)&gt;15,12,IF(VLOOKUP($C9,工时汇总!$B$2:$AH$2673,28,0)&gt;10,8,IF(VLOOKUP($C9,工时汇总!$B$2:$AH$2673,28,0)&gt;=8,4,IF(VLOOKUP($C9,工时汇总!$B$2:$AH$2673,28,0)&lt;8,0))))</f>
        <v>0</v>
      </c>
      <c r="AE9" s="24">
        <f ca="1">IF(VLOOKUP($C9,工时汇总!$B$2:$AH$2673,29,0)&gt;15,12,IF(VLOOKUP($C9,工时汇总!$B$2:$AH$2673,29,0)&gt;10,8,IF(VLOOKUP($C9,工时汇总!$B$2:$AH$2673,29,0)&gt;=8,4,IF(VLOOKUP($C9,工时汇总!$B$2:$AH$2673,29,0)&lt;8,0))))</f>
        <v>0</v>
      </c>
      <c r="AF9" s="24">
        <f ca="1">IF(VLOOKUP($C9,工时汇总!$B$2:$AH$2673,30,0)&gt;15,12,IF(VLOOKUP($C9,工时汇总!$B$2:$AH$2673,30,0)&gt;10,8,IF(VLOOKUP($C9,工时汇总!$B$2:$AH$2673,30,0)&gt;=8,4,IF(VLOOKUP($C9,工时汇总!$B$2:$AH$2673,30,0)&lt;8,0))))</f>
        <v>0</v>
      </c>
      <c r="AG9" s="24">
        <f ca="1">IF(VLOOKUP($C9,工时汇总!$B$2:$AH$2673,31,0)&gt;15,12,IF(VLOOKUP($C9,工时汇总!$B$2:$AH$2673,31,0)&gt;10,8,IF(VLOOKUP($C9,工时汇总!$B$2:$AH$2673,31,0)&gt;=8,4,IF(VLOOKUP($C9,工时汇总!$B$2:$AH$2673,31,0)&lt;8,0))))</f>
        <v>0</v>
      </c>
      <c r="AH9" s="24">
        <f ca="1">IF(VLOOKUP($C9,工时汇总!$B$2:$AH$2673,32,0)&gt;15,12,IF(VLOOKUP($C9,工时汇总!$B$2:$AH$2673,32,0)&gt;10,8,IF(VLOOKUP($C9,工时汇总!$B$2:$AH$2673,32,0)&gt;=8,4,IF(VLOOKUP($C9,工时汇总!$B$2:$AH$2673,32,0)&lt;8,0))))</f>
        <v>0</v>
      </c>
      <c r="AI9" s="24">
        <f ca="1">IF(VLOOKUP($C9,工时汇总!$B$2:$AH$2673,33,0)&gt;15,12,IF(VLOOKUP($C9,工时汇总!$B$2:$AH$2673,33,0)&gt;10,8,IF(VLOOKUP($C9,工时汇总!$B$2:$AH$2673,33,0)&gt;=8,4,IF(VLOOKUP($C9,工时汇总!$B$2:$AH$2673,33,0)&lt;8,0))))</f>
        <v>0</v>
      </c>
    </row>
    <row r="10" spans="1:35" ht="19.5" customHeight="1" x14ac:dyDescent="0.25">
      <c r="A10" s="22" t="s">
        <v>403</v>
      </c>
      <c r="B10" s="94" t="s">
        <v>736</v>
      </c>
      <c r="C10" s="94" t="s">
        <v>733</v>
      </c>
      <c r="D10" s="23">
        <f t="shared" ca="1" si="0"/>
        <v>224</v>
      </c>
      <c r="E10" s="24">
        <f ca="1">IF(VLOOKUP($C10,工时汇总!$B$2:$AH$2673,3,0)&gt;15,12,IF(VLOOKUP($C10,工时汇总!$B$2:$AH$2673,3,0)&gt;10,8,IF(VLOOKUP($C10,工时汇总!$B$2:$AH$2673,3,0)&gt;=8,4,IF(VLOOKUP($C10,工时汇总!$B$2:$AH$2673,3,0)&lt;8,0))))</f>
        <v>0</v>
      </c>
      <c r="F10" s="24">
        <f ca="1">IF(VLOOKUP($C10,工时汇总!$B$2:$AH$2673,4,0)&gt;15,12,IF(VLOOKUP($C10,工时汇总!$B$2:$AH$2673,4,0)&gt;10,8,IF(VLOOKUP($C10,工时汇总!$B$2:$AH$2673,4,0)&gt;=8,4,IF(VLOOKUP($C10,工时汇总!$B$2:$AH$2673,4,0)&lt;8,0))))</f>
        <v>8</v>
      </c>
      <c r="G10" s="24">
        <f ca="1">IF(VLOOKUP($C10,工时汇总!$B$2:$AH$2673,5,0)&gt;15,12,IF(VLOOKUP($C10,工时汇总!$B$2:$AH$2673,5,0)&gt;10,8,IF(VLOOKUP($C10,工时汇总!$B$2:$AH$2673,5,0)&gt;=8,4,IF(VLOOKUP($C10,工时汇总!$B$2:$AH$2673,5,0)&lt;8,0))))</f>
        <v>8</v>
      </c>
      <c r="H10" s="24">
        <f ca="1">IF(VLOOKUP($C10,工时汇总!$B$2:$AH$2673,6,0)&gt;15,12,IF(VLOOKUP($C10,工时汇总!$B$2:$AH$2673,6,0)&gt;10,8,IF(VLOOKUP($C10,工时汇总!$B$2:$AH$2673,6,0)&gt;=8,4,IF(VLOOKUP($C10,工时汇总!$B$2:$AH$2673,6,0)&lt;8,0))))</f>
        <v>8</v>
      </c>
      <c r="I10" s="24">
        <f ca="1">IF(VLOOKUP($C10,工时汇总!$B$2:$AH$2673,7,0)&gt;15,12,IF(VLOOKUP($C10,工时汇总!$B$2:$AH$2673,7,0)&gt;10,8,IF(VLOOKUP($C10,工时汇总!$B$2:$AH$2673,7,0)&gt;=8,4,IF(VLOOKUP($C10,工时汇总!$B$2:$AH$2673,7,0)&lt;8,0))))</f>
        <v>8</v>
      </c>
      <c r="J10" s="24">
        <f ca="1">IF(VLOOKUP($C10,工时汇总!$B$2:$AH$2673,8,0)&gt;15,12,IF(VLOOKUP($C10,工时汇总!$B$2:$AH$2673,8,0)&gt;10,8,IF(VLOOKUP($C10,工时汇总!$B$2:$AH$2673,8,0)&gt;=8,4,IF(VLOOKUP($C10,工时汇总!$B$2:$AH$2673,8,0)&lt;8,0))))</f>
        <v>8</v>
      </c>
      <c r="K10" s="24">
        <f ca="1">IF(VLOOKUP($C10,工时汇总!$B$2:$AH$2673,9,0)&gt;15,12,IF(VLOOKUP($C10,工时汇总!$B$2:$AH$2673,9,0)&gt;10,8,IF(VLOOKUP($C10,工时汇总!$B$2:$AH$2673,9,0)&gt;=8,4,IF(VLOOKUP($C10,工时汇总!$B$2:$AH$2673,9,0)&lt;8,0))))</f>
        <v>4</v>
      </c>
      <c r="L10" s="24">
        <f ca="1">IF(VLOOKUP($C10,工时汇总!$B$2:$AH$2673,10,0)&gt;15,12,IF(VLOOKUP($C10,工时汇总!$B$2:$AH$2673,10,0)&gt;10,8,IF(VLOOKUP($C10,工时汇总!$B$2:$AH$2673,10,0)&gt;=8,4,IF(VLOOKUP($C10,工时汇总!$B$2:$AH$2673,10,0)&lt;8,0))))</f>
        <v>8</v>
      </c>
      <c r="M10" s="24">
        <f ca="1">IF(VLOOKUP($C10,工时汇总!$B$2:$AH$2673,11,0)&gt;15,12,IF(VLOOKUP($C10,工时汇总!$B$2:$AH$2673,11,0)&gt;10,8,IF(VLOOKUP($C10,工时汇总!$B$2:$AH$2673,11,0)&gt;=8,4,IF(VLOOKUP($C10,工时汇总!$B$2:$AH$2673,11,0)&lt;8,0))))</f>
        <v>8</v>
      </c>
      <c r="N10" s="24">
        <f ca="1">IF(VLOOKUP($C10,工时汇总!$B$2:$AH$2673,12,0)&gt;15,12,IF(VLOOKUP($C10,工时汇总!$B$2:$AH$2673,12,0)&gt;10,8,IF(VLOOKUP($C10,工时汇总!$B$2:$AH$2673,12,0)&gt;=8,4,IF(VLOOKUP($C10,工时汇总!$B$2:$AH$2673,12,0)&lt;8,0))))</f>
        <v>8</v>
      </c>
      <c r="O10" s="24">
        <f ca="1">IF(VLOOKUP($C10,工时汇总!$B$2:$AH$2673,13,0)&gt;15,12,IF(VLOOKUP($C10,工时汇总!$B$2:$AH$2673,13,0)&gt;10,8,IF(VLOOKUP($C10,工时汇总!$B$2:$AH$2673,13,0)&gt;=8,4,IF(VLOOKUP($C10,工时汇总!$B$2:$AH$2673,13,0)&lt;8,0))))</f>
        <v>8</v>
      </c>
      <c r="P10" s="24">
        <f ca="1">IF(VLOOKUP($C10,工时汇总!$B$2:$AH$2673,14,0)&gt;15,12,IF(VLOOKUP($C10,工时汇总!$B$2:$AH$2673,14,0)&gt;10,8,IF(VLOOKUP($C10,工时汇总!$B$2:$AH$2673,14,0)&gt;=8,4,IF(VLOOKUP($C10,工时汇总!$B$2:$AH$2673,14,0)&lt;8,0))))</f>
        <v>8</v>
      </c>
      <c r="Q10" s="24">
        <f ca="1">IF(VLOOKUP($C10,工时汇总!$B$2:$AH$2673,15,0)&gt;15,12,IF(VLOOKUP($C10,工时汇总!$B$2:$AH$2673,15,0)&gt;10,8,IF(VLOOKUP($C10,工时汇总!$B$2:$AH$2673,15,0)&gt;=8,4,IF(VLOOKUP($C10,工时汇总!$B$2:$AH$2673,15,0)&lt;8,0))))</f>
        <v>8</v>
      </c>
      <c r="R10" s="24">
        <f ca="1">IF(VLOOKUP($C10,工时汇总!$B$2:$AH$2673,16,0)&gt;15,12,IF(VLOOKUP($C10,工时汇总!$B$2:$AH$2673,16,0)&gt;10,8,IF(VLOOKUP($C10,工时汇总!$B$2:$AH$2673,16,0)&gt;=8,4,IF(VLOOKUP($C10,工时汇总!$B$2:$AH$2673,16,0)&lt;8,0))))</f>
        <v>8</v>
      </c>
      <c r="S10" s="24">
        <f ca="1">IF(VLOOKUP($C10,工时汇总!$B$2:$AH$2673,17,0)&gt;15,12,IF(VLOOKUP($C10,工时汇总!$B$2:$AH$2673,17,0)&gt;10,8,IF(VLOOKUP($C10,工时汇总!$B$2:$AH$2673,17,0)&gt;=8,4,IF(VLOOKUP($C10,工时汇总!$B$2:$AH$2673,17,0)&lt;8,0))))</f>
        <v>8</v>
      </c>
      <c r="T10" s="24">
        <f ca="1">IF(VLOOKUP($C10,工时汇总!$B$2:$AH$2673,18,0)&gt;15,12,IF(VLOOKUP($C10,工时汇总!$B$2:$AH$2673,18,0)&gt;10,8,IF(VLOOKUP($C10,工时汇总!$B$2:$AH$2673,18,0)&gt;=8,4,IF(VLOOKUP($C10,工时汇总!$B$2:$AH$2673,18,0)&lt;8,0))))</f>
        <v>8</v>
      </c>
      <c r="U10" s="24">
        <f ca="1">IF(VLOOKUP($C10,工时汇总!$B$2:$AH$2673,19,0)&gt;15,12,IF(VLOOKUP($C10,工时汇总!$B$2:$AH$2673,19,0)&gt;10,8,IF(VLOOKUP($C10,工时汇总!$B$2:$AH$2673,19,0)&gt;=8,4,IF(VLOOKUP($C10,工时汇总!$B$2:$AH$2673,19,0)&lt;8,0))))</f>
        <v>8</v>
      </c>
      <c r="V10" s="24">
        <f ca="1">IF(VLOOKUP($C10,工时汇总!$B$2:$AH$2673,20,0)&gt;15,12,IF(VLOOKUP($C10,工时汇总!$B$2:$AH$2673,20,0)&gt;10,8,IF(VLOOKUP($C10,工时汇总!$B$2:$AH$2673,20,0)&gt;=8,4,IF(VLOOKUP($C10,工时汇总!$B$2:$AH$2673,20,0)&lt;8,0))))</f>
        <v>8</v>
      </c>
      <c r="W10" s="24">
        <f ca="1">IF(VLOOKUP($C10,工时汇总!$B$2:$AH$2673,21,0)&gt;15,12,IF(VLOOKUP($C10,工时汇总!$B$2:$AH$2673,21,0)&gt;10,8,IF(VLOOKUP($C10,工时汇总!$B$2:$AH$2673,21,0)&gt;=8,4,IF(VLOOKUP($C10,工时汇总!$B$2:$AH$2673,21,0)&lt;8,0))))</f>
        <v>4</v>
      </c>
      <c r="X10" s="24">
        <f ca="1">IF(VLOOKUP($C10,工时汇总!$B$2:$AH$2673,22,0)&gt;15,12,IF(VLOOKUP($C10,工时汇总!$B$2:$AH$2673,22,0)&gt;10,8,IF(VLOOKUP($C10,工时汇总!$B$2:$AH$2673,22,0)&gt;=8,4,IF(VLOOKUP($C10,工时汇总!$B$2:$AH$2673,22,0)&lt;8,0))))</f>
        <v>0</v>
      </c>
      <c r="Y10" s="24">
        <f ca="1">IF(VLOOKUP($C10,工时汇总!$B$2:$AH$2673,23,0)&gt;15,12,IF(VLOOKUP($C10,工时汇总!$B$2:$AH$2673,23,0)&gt;10,8,IF(VLOOKUP($C10,工时汇总!$B$2:$AH$2673,23,0)&gt;=8,4,IF(VLOOKUP($C10,工时汇总!$B$2:$AH$2673,23,0)&lt;8,0))))</f>
        <v>8</v>
      </c>
      <c r="Z10" s="24">
        <f ca="1">IF(VLOOKUP($C10,工时汇总!$B$2:$AH$2673,24,0)&gt;15,12,IF(VLOOKUP($C10,工时汇总!$B$2:$AH$2673,24,0)&gt;10,8,IF(VLOOKUP($C10,工时汇总!$B$2:$AH$2673,24,0)&gt;=8,4,IF(VLOOKUP($C10,工时汇总!$B$2:$AH$2673,24,0)&lt;8,0))))</f>
        <v>8</v>
      </c>
      <c r="AA10" s="24">
        <f ca="1">IF(VLOOKUP($C10,工时汇总!$B$2:$AH$2673,25,0)&gt;15,12,IF(VLOOKUP($C10,工时汇总!$B$2:$AH$2673,25,0)&gt;10,8,IF(VLOOKUP($C10,工时汇总!$B$2:$AH$2673,25,0)&gt;=8,4,IF(VLOOKUP($C10,工时汇总!$B$2:$AH$2673,25,0)&lt;8,0))))</f>
        <v>8</v>
      </c>
      <c r="AB10" s="24">
        <f ca="1">IF(VLOOKUP($C10,工时汇总!$B$2:$AH$2673,26,0)&gt;15,12,IF(VLOOKUP($C10,工时汇总!$B$2:$AH$2673,26,0)&gt;10,8,IF(VLOOKUP($C10,工时汇总!$B$2:$AH$2673,26,0)&gt;=8,4,IF(VLOOKUP($C10,工时汇总!$B$2:$AH$2673,26,0)&lt;8,0))))</f>
        <v>8</v>
      </c>
      <c r="AC10" s="24">
        <f ca="1">IF(VLOOKUP($C10,工时汇总!$B$2:$AH$2673,27,0)&gt;15,12,IF(VLOOKUP($C10,工时汇总!$B$2:$AH$2673,27,0)&gt;10,8,IF(VLOOKUP($C10,工时汇总!$B$2:$AH$2673,27,0)&gt;=8,4,IF(VLOOKUP($C10,工时汇总!$B$2:$AH$2673,27,0)&lt;8,0))))</f>
        <v>8</v>
      </c>
      <c r="AD10" s="24">
        <f ca="1">IF(VLOOKUP($C10,工时汇总!$B$2:$AH$2673,28,0)&gt;15,12,IF(VLOOKUP($C10,工时汇总!$B$2:$AH$2673,28,0)&gt;10,8,IF(VLOOKUP($C10,工时汇总!$B$2:$AH$2673,28,0)&gt;=8,4,IF(VLOOKUP($C10,工时汇总!$B$2:$AH$2673,28,0)&lt;8,0))))</f>
        <v>8</v>
      </c>
      <c r="AE10" s="24">
        <f ca="1">IF(VLOOKUP($C10,工时汇总!$B$2:$AH$2673,29,0)&gt;15,12,IF(VLOOKUP($C10,工时汇总!$B$2:$AH$2673,29,0)&gt;10,8,IF(VLOOKUP($C10,工时汇总!$B$2:$AH$2673,29,0)&gt;=8,4,IF(VLOOKUP($C10,工时汇总!$B$2:$AH$2673,29,0)&lt;8,0))))</f>
        <v>8</v>
      </c>
      <c r="AF10" s="24">
        <f ca="1">IF(VLOOKUP($C10,工时汇总!$B$2:$AH$2673,30,0)&gt;15,12,IF(VLOOKUP($C10,工时汇总!$B$2:$AH$2673,30,0)&gt;10,8,IF(VLOOKUP($C10,工时汇总!$B$2:$AH$2673,30,0)&gt;=8,4,IF(VLOOKUP($C10,工时汇总!$B$2:$AH$2673,30,0)&lt;8,0))))</f>
        <v>8</v>
      </c>
      <c r="AG10" s="24">
        <f ca="1">IF(VLOOKUP($C10,工时汇总!$B$2:$AH$2673,31,0)&gt;15,12,IF(VLOOKUP($C10,工时汇总!$B$2:$AH$2673,31,0)&gt;10,8,IF(VLOOKUP($C10,工时汇总!$B$2:$AH$2673,31,0)&gt;=8,4,IF(VLOOKUP($C10,工时汇总!$B$2:$AH$2673,31,0)&lt;8,0))))</f>
        <v>8</v>
      </c>
      <c r="AH10" s="24">
        <f ca="1">IF(VLOOKUP($C10,工时汇总!$B$2:$AH$2673,32,0)&gt;15,12,IF(VLOOKUP($C10,工时汇总!$B$2:$AH$2673,32,0)&gt;10,8,IF(VLOOKUP($C10,工时汇总!$B$2:$AH$2673,32,0)&gt;=8,4,IF(VLOOKUP($C10,工时汇总!$B$2:$AH$2673,32,0)&lt;8,0))))</f>
        <v>8</v>
      </c>
      <c r="AI10" s="24">
        <f ca="1">IF(VLOOKUP($C10,工时汇总!$B$2:$AH$2673,33,0)&gt;15,12,IF(VLOOKUP($C10,工时汇总!$B$2:$AH$2673,33,0)&gt;10,8,IF(VLOOKUP($C10,工时汇总!$B$2:$AH$2673,33,0)&gt;=8,4,IF(VLOOKUP($C10,工时汇总!$B$2:$AH$2673,33,0)&lt;8,0))))</f>
        <v>8</v>
      </c>
    </row>
    <row r="11" spans="1:35" ht="19.5" customHeight="1" x14ac:dyDescent="0.25">
      <c r="A11" s="22" t="s">
        <v>403</v>
      </c>
      <c r="B11" s="94" t="s">
        <v>737</v>
      </c>
      <c r="C11" s="94" t="s">
        <v>832</v>
      </c>
      <c r="D11" s="23">
        <f t="shared" ca="1" si="0"/>
        <v>208</v>
      </c>
      <c r="E11" s="24">
        <f ca="1">IF(VLOOKUP($C11,工时汇总!$B$2:$AH$2673,3,0)&gt;15,12,IF(VLOOKUP($C11,工时汇总!$B$2:$AH$2673,3,0)&gt;10,8,IF(VLOOKUP($C11,工时汇总!$B$2:$AH$2673,3,0)&gt;=8,4,IF(VLOOKUP($C11,工时汇总!$B$2:$AH$2673,3,0)&lt;8,0))))</f>
        <v>0</v>
      </c>
      <c r="F11" s="24">
        <f ca="1">IF(VLOOKUP($C11,工时汇总!$B$2:$AH$2673,4,0)&gt;15,12,IF(VLOOKUP($C11,工时汇总!$B$2:$AH$2673,4,0)&gt;10,8,IF(VLOOKUP($C11,工时汇总!$B$2:$AH$2673,4,0)&gt;=8,4,IF(VLOOKUP($C11,工时汇总!$B$2:$AH$2673,4,0)&lt;8,0))))</f>
        <v>8</v>
      </c>
      <c r="G11" s="24">
        <f ca="1">IF(VLOOKUP($C11,工时汇总!$B$2:$AH$2673,5,0)&gt;15,12,IF(VLOOKUP($C11,工时汇总!$B$2:$AH$2673,5,0)&gt;10,8,IF(VLOOKUP($C11,工时汇总!$B$2:$AH$2673,5,0)&gt;=8,4,IF(VLOOKUP($C11,工时汇总!$B$2:$AH$2673,5,0)&lt;8,0))))</f>
        <v>8</v>
      </c>
      <c r="H11" s="24">
        <f ca="1">IF(VLOOKUP($C11,工时汇总!$B$2:$AH$2673,6,0)&gt;15,12,IF(VLOOKUP($C11,工时汇总!$B$2:$AH$2673,6,0)&gt;10,8,IF(VLOOKUP($C11,工时汇总!$B$2:$AH$2673,6,0)&gt;=8,4,IF(VLOOKUP($C11,工时汇总!$B$2:$AH$2673,6,0)&lt;8,0))))</f>
        <v>8</v>
      </c>
      <c r="I11" s="24">
        <f ca="1">IF(VLOOKUP($C11,工时汇总!$B$2:$AH$2673,7,0)&gt;15,12,IF(VLOOKUP($C11,工时汇总!$B$2:$AH$2673,7,0)&gt;10,8,IF(VLOOKUP($C11,工时汇总!$B$2:$AH$2673,7,0)&gt;=8,4,IF(VLOOKUP($C11,工时汇总!$B$2:$AH$2673,7,0)&lt;8,0))))</f>
        <v>8</v>
      </c>
      <c r="J11" s="24">
        <f ca="1">IF(VLOOKUP($C11,工时汇总!$B$2:$AH$2673,8,0)&gt;15,12,IF(VLOOKUP($C11,工时汇总!$B$2:$AH$2673,8,0)&gt;10,8,IF(VLOOKUP($C11,工时汇总!$B$2:$AH$2673,8,0)&gt;=8,4,IF(VLOOKUP($C11,工时汇总!$B$2:$AH$2673,8,0)&lt;8,0))))</f>
        <v>8</v>
      </c>
      <c r="K11" s="24">
        <f ca="1">IF(VLOOKUP($C11,工时汇总!$B$2:$AH$2673,9,0)&gt;15,12,IF(VLOOKUP($C11,工时汇总!$B$2:$AH$2673,9,0)&gt;10,8,IF(VLOOKUP($C11,工时汇总!$B$2:$AH$2673,9,0)&gt;=8,4,IF(VLOOKUP($C11,工时汇总!$B$2:$AH$2673,9,0)&lt;8,0))))</f>
        <v>4</v>
      </c>
      <c r="L11" s="24">
        <f ca="1">IF(VLOOKUP($C11,工时汇总!$B$2:$AH$2673,10,0)&gt;15,12,IF(VLOOKUP($C11,工时汇总!$B$2:$AH$2673,10,0)&gt;10,8,IF(VLOOKUP($C11,工时汇总!$B$2:$AH$2673,10,0)&gt;=8,4,IF(VLOOKUP($C11,工时汇总!$B$2:$AH$2673,10,0)&lt;8,0))))</f>
        <v>8</v>
      </c>
      <c r="M11" s="24">
        <f ca="1">IF(VLOOKUP($C11,工时汇总!$B$2:$AH$2673,11,0)&gt;15,12,IF(VLOOKUP($C11,工时汇总!$B$2:$AH$2673,11,0)&gt;10,8,IF(VLOOKUP($C11,工时汇总!$B$2:$AH$2673,11,0)&gt;=8,4,IF(VLOOKUP($C11,工时汇总!$B$2:$AH$2673,11,0)&lt;8,0))))</f>
        <v>8</v>
      </c>
      <c r="N11" s="24">
        <f ca="1">IF(VLOOKUP($C11,工时汇总!$B$2:$AH$2673,12,0)&gt;15,12,IF(VLOOKUP($C11,工时汇总!$B$2:$AH$2673,12,0)&gt;10,8,IF(VLOOKUP($C11,工时汇总!$B$2:$AH$2673,12,0)&gt;=8,4,IF(VLOOKUP($C11,工时汇总!$B$2:$AH$2673,12,0)&lt;8,0))))</f>
        <v>8</v>
      </c>
      <c r="O11" s="24">
        <f ca="1">IF(VLOOKUP($C11,工时汇总!$B$2:$AH$2673,13,0)&gt;15,12,IF(VLOOKUP($C11,工时汇总!$B$2:$AH$2673,13,0)&gt;10,8,IF(VLOOKUP($C11,工时汇总!$B$2:$AH$2673,13,0)&gt;=8,4,IF(VLOOKUP($C11,工时汇总!$B$2:$AH$2673,13,0)&lt;8,0))))</f>
        <v>8</v>
      </c>
      <c r="P11" s="24">
        <f ca="1">IF(VLOOKUP($C11,工时汇总!$B$2:$AH$2673,14,0)&gt;15,12,IF(VLOOKUP($C11,工时汇总!$B$2:$AH$2673,14,0)&gt;10,8,IF(VLOOKUP($C11,工时汇总!$B$2:$AH$2673,14,0)&gt;=8,4,IF(VLOOKUP($C11,工时汇总!$B$2:$AH$2673,14,0)&lt;8,0))))</f>
        <v>8</v>
      </c>
      <c r="Q11" s="24">
        <f ca="1">IF(VLOOKUP($C11,工时汇总!$B$2:$AH$2673,15,0)&gt;15,12,IF(VLOOKUP($C11,工时汇总!$B$2:$AH$2673,15,0)&gt;10,8,IF(VLOOKUP($C11,工时汇总!$B$2:$AH$2673,15,0)&gt;=8,4,IF(VLOOKUP($C11,工时汇总!$B$2:$AH$2673,15,0)&lt;8,0))))</f>
        <v>8</v>
      </c>
      <c r="R11" s="24">
        <f ca="1">IF(VLOOKUP($C11,工时汇总!$B$2:$AH$2673,16,0)&gt;15,12,IF(VLOOKUP($C11,工时汇总!$B$2:$AH$2673,16,0)&gt;10,8,IF(VLOOKUP($C11,工时汇总!$B$2:$AH$2673,16,0)&gt;=8,4,IF(VLOOKUP($C11,工时汇总!$B$2:$AH$2673,16,0)&lt;8,0))))</f>
        <v>4</v>
      </c>
      <c r="S11" s="24">
        <f ca="1">IF(VLOOKUP($C11,工时汇总!$B$2:$AH$2673,17,0)&gt;15,12,IF(VLOOKUP($C11,工时汇总!$B$2:$AH$2673,17,0)&gt;10,8,IF(VLOOKUP($C11,工时汇总!$B$2:$AH$2673,17,0)&gt;=8,4,IF(VLOOKUP($C11,工时汇总!$B$2:$AH$2673,17,0)&lt;8,0))))</f>
        <v>8</v>
      </c>
      <c r="T11" s="24">
        <f ca="1">IF(VLOOKUP($C11,工时汇总!$B$2:$AH$2673,18,0)&gt;15,12,IF(VLOOKUP($C11,工时汇总!$B$2:$AH$2673,18,0)&gt;10,8,IF(VLOOKUP($C11,工时汇总!$B$2:$AH$2673,18,0)&gt;=8,4,IF(VLOOKUP($C11,工时汇总!$B$2:$AH$2673,18,0)&lt;8,0))))</f>
        <v>8</v>
      </c>
      <c r="U11" s="24">
        <f ca="1">IF(VLOOKUP($C11,工时汇总!$B$2:$AH$2673,19,0)&gt;15,12,IF(VLOOKUP($C11,工时汇总!$B$2:$AH$2673,19,0)&gt;10,8,IF(VLOOKUP($C11,工时汇总!$B$2:$AH$2673,19,0)&gt;=8,4,IF(VLOOKUP($C11,工时汇总!$B$2:$AH$2673,19,0)&lt;8,0))))</f>
        <v>4</v>
      </c>
      <c r="V11" s="24">
        <f ca="1">IF(VLOOKUP($C11,工时汇总!$B$2:$AH$2673,20,0)&gt;15,12,IF(VLOOKUP($C11,工时汇总!$B$2:$AH$2673,20,0)&gt;10,8,IF(VLOOKUP($C11,工时汇总!$B$2:$AH$2673,20,0)&gt;=8,4,IF(VLOOKUP($C11,工时汇总!$B$2:$AH$2673,20,0)&lt;8,0))))</f>
        <v>4</v>
      </c>
      <c r="W11" s="24">
        <f ca="1">IF(VLOOKUP($C11,工时汇总!$B$2:$AH$2673,21,0)&gt;15,12,IF(VLOOKUP($C11,工时汇总!$B$2:$AH$2673,21,0)&gt;10,8,IF(VLOOKUP($C11,工时汇总!$B$2:$AH$2673,21,0)&gt;=8,4,IF(VLOOKUP($C11,工时汇总!$B$2:$AH$2673,21,0)&lt;8,0))))</f>
        <v>0</v>
      </c>
      <c r="X11" s="24">
        <f ca="1">IF(VLOOKUP($C11,工时汇总!$B$2:$AH$2673,22,0)&gt;15,12,IF(VLOOKUP($C11,工时汇总!$B$2:$AH$2673,22,0)&gt;10,8,IF(VLOOKUP($C11,工时汇总!$B$2:$AH$2673,22,0)&gt;=8,4,IF(VLOOKUP($C11,工时汇总!$B$2:$AH$2673,22,0)&lt;8,0))))</f>
        <v>0</v>
      </c>
      <c r="Y11" s="24">
        <f ca="1">IF(VLOOKUP($C11,工时汇总!$B$2:$AH$2673,23,0)&gt;15,12,IF(VLOOKUP($C11,工时汇总!$B$2:$AH$2673,23,0)&gt;10,8,IF(VLOOKUP($C11,工时汇总!$B$2:$AH$2673,23,0)&gt;=8,4,IF(VLOOKUP($C11,工时汇总!$B$2:$AH$2673,23,0)&lt;8,0))))</f>
        <v>8</v>
      </c>
      <c r="Z11" s="24">
        <f ca="1">IF(VLOOKUP($C11,工时汇总!$B$2:$AH$2673,24,0)&gt;15,12,IF(VLOOKUP($C11,工时汇总!$B$2:$AH$2673,24,0)&gt;10,8,IF(VLOOKUP($C11,工时汇总!$B$2:$AH$2673,24,0)&gt;=8,4,IF(VLOOKUP($C11,工时汇总!$B$2:$AH$2673,24,0)&lt;8,0))))</f>
        <v>8</v>
      </c>
      <c r="AA11" s="24">
        <f ca="1">IF(VLOOKUP($C11,工时汇总!$B$2:$AH$2673,25,0)&gt;15,12,IF(VLOOKUP($C11,工时汇总!$B$2:$AH$2673,25,0)&gt;10,8,IF(VLOOKUP($C11,工时汇总!$B$2:$AH$2673,25,0)&gt;=8,4,IF(VLOOKUP($C11,工时汇总!$B$2:$AH$2673,25,0)&lt;8,0))))</f>
        <v>8</v>
      </c>
      <c r="AB11" s="24">
        <f ca="1">IF(VLOOKUP($C11,工时汇总!$B$2:$AH$2673,26,0)&gt;15,12,IF(VLOOKUP($C11,工时汇总!$B$2:$AH$2673,26,0)&gt;10,8,IF(VLOOKUP($C11,工时汇总!$B$2:$AH$2673,26,0)&gt;=8,4,IF(VLOOKUP($C11,工时汇总!$B$2:$AH$2673,26,0)&lt;8,0))))</f>
        <v>8</v>
      </c>
      <c r="AC11" s="24">
        <f ca="1">IF(VLOOKUP($C11,工时汇总!$B$2:$AH$2673,27,0)&gt;15,12,IF(VLOOKUP($C11,工时汇总!$B$2:$AH$2673,27,0)&gt;10,8,IF(VLOOKUP($C11,工时汇总!$B$2:$AH$2673,27,0)&gt;=8,4,IF(VLOOKUP($C11,工时汇总!$B$2:$AH$2673,27,0)&lt;8,0))))</f>
        <v>8</v>
      </c>
      <c r="AD11" s="24">
        <f ca="1">IF(VLOOKUP($C11,工时汇总!$B$2:$AH$2673,28,0)&gt;15,12,IF(VLOOKUP($C11,工时汇总!$B$2:$AH$2673,28,0)&gt;10,8,IF(VLOOKUP($C11,工时汇总!$B$2:$AH$2673,28,0)&gt;=8,4,IF(VLOOKUP($C11,工时汇总!$B$2:$AH$2673,28,0)&lt;8,0))))</f>
        <v>8</v>
      </c>
      <c r="AE11" s="24">
        <f ca="1">IF(VLOOKUP($C11,工时汇总!$B$2:$AH$2673,29,0)&gt;15,12,IF(VLOOKUP($C11,工时汇总!$B$2:$AH$2673,29,0)&gt;10,8,IF(VLOOKUP($C11,工时汇总!$B$2:$AH$2673,29,0)&gt;=8,4,IF(VLOOKUP($C11,工时汇总!$B$2:$AH$2673,29,0)&lt;8,0))))</f>
        <v>8</v>
      </c>
      <c r="AF11" s="24">
        <f ca="1">IF(VLOOKUP($C11,工时汇总!$B$2:$AH$2673,30,0)&gt;15,12,IF(VLOOKUP($C11,工时汇总!$B$2:$AH$2673,30,0)&gt;10,8,IF(VLOOKUP($C11,工时汇总!$B$2:$AH$2673,30,0)&gt;=8,4,IF(VLOOKUP($C11,工时汇总!$B$2:$AH$2673,30,0)&lt;8,0))))</f>
        <v>8</v>
      </c>
      <c r="AG11" s="24">
        <f ca="1">IF(VLOOKUP($C11,工时汇总!$B$2:$AH$2673,31,0)&gt;15,12,IF(VLOOKUP($C11,工时汇总!$B$2:$AH$2673,31,0)&gt;10,8,IF(VLOOKUP($C11,工时汇总!$B$2:$AH$2673,31,0)&gt;=8,4,IF(VLOOKUP($C11,工时汇总!$B$2:$AH$2673,31,0)&lt;8,0))))</f>
        <v>8</v>
      </c>
      <c r="AH11" s="24">
        <f ca="1">IF(VLOOKUP($C11,工时汇总!$B$2:$AH$2673,32,0)&gt;15,12,IF(VLOOKUP($C11,工时汇总!$B$2:$AH$2673,32,0)&gt;10,8,IF(VLOOKUP($C11,工时汇总!$B$2:$AH$2673,32,0)&gt;=8,4,IF(VLOOKUP($C11,工时汇总!$B$2:$AH$2673,32,0)&lt;8,0))))</f>
        <v>8</v>
      </c>
      <c r="AI11" s="24">
        <f ca="1">IF(VLOOKUP($C11,工时汇总!$B$2:$AH$2673,33,0)&gt;15,12,IF(VLOOKUP($C11,工时汇总!$B$2:$AH$2673,33,0)&gt;10,8,IF(VLOOKUP($C11,工时汇总!$B$2:$AH$2673,33,0)&gt;=8,4,IF(VLOOKUP($C11,工时汇总!$B$2:$AH$2673,33,0)&lt;8,0))))</f>
        <v>8</v>
      </c>
    </row>
    <row r="12" spans="1:35" ht="19.5" customHeight="1" x14ac:dyDescent="0.25">
      <c r="A12" s="22" t="s">
        <v>403</v>
      </c>
      <c r="B12" s="94" t="s">
        <v>833</v>
      </c>
      <c r="C12" s="94" t="s">
        <v>830</v>
      </c>
      <c r="D12" s="23">
        <f t="shared" ca="1" si="0"/>
        <v>60</v>
      </c>
      <c r="E12" s="24">
        <f ca="1">IF(VLOOKUP($C12,工时汇总!$B$2:$AH$2673,3,0)&gt;15,12,IF(VLOOKUP($C12,工时汇总!$B$2:$AH$2673,3,0)&gt;10,8,IF(VLOOKUP($C12,工时汇总!$B$2:$AH$2673,3,0)&gt;=8,4,IF(VLOOKUP($C12,工时汇总!$B$2:$AH$2673,3,0)&lt;8,0))))</f>
        <v>0</v>
      </c>
      <c r="F12" s="24">
        <f ca="1">IF(VLOOKUP($C12,工时汇总!$B$2:$AH$2673,4,0)&gt;15,12,IF(VLOOKUP($C12,工时汇总!$B$2:$AH$2673,4,0)&gt;10,8,IF(VLOOKUP($C12,工时汇总!$B$2:$AH$2673,4,0)&gt;=8,4,IF(VLOOKUP($C12,工时汇总!$B$2:$AH$2673,4,0)&lt;8,0))))</f>
        <v>0</v>
      </c>
      <c r="G12" s="24">
        <f ca="1">IF(VLOOKUP($C12,工时汇总!$B$2:$AH$2673,5,0)&gt;15,12,IF(VLOOKUP($C12,工时汇总!$B$2:$AH$2673,5,0)&gt;10,8,IF(VLOOKUP($C12,工时汇总!$B$2:$AH$2673,5,0)&gt;=8,4,IF(VLOOKUP($C12,工时汇总!$B$2:$AH$2673,5,0)&lt;8,0))))</f>
        <v>0</v>
      </c>
      <c r="H12" s="24">
        <f ca="1">IF(VLOOKUP($C12,工时汇总!$B$2:$AH$2673,6,0)&gt;15,12,IF(VLOOKUP($C12,工时汇总!$B$2:$AH$2673,6,0)&gt;10,8,IF(VLOOKUP($C12,工时汇总!$B$2:$AH$2673,6,0)&gt;=8,4,IF(VLOOKUP($C12,工时汇总!$B$2:$AH$2673,6,0)&lt;8,0))))</f>
        <v>0</v>
      </c>
      <c r="I12" s="24">
        <f ca="1">IF(VLOOKUP($C12,工时汇总!$B$2:$AH$2673,7,0)&gt;15,12,IF(VLOOKUP($C12,工时汇总!$B$2:$AH$2673,7,0)&gt;10,8,IF(VLOOKUP($C12,工时汇总!$B$2:$AH$2673,7,0)&gt;=8,4,IF(VLOOKUP($C12,工时汇总!$B$2:$AH$2673,7,0)&lt;8,0))))</f>
        <v>0</v>
      </c>
      <c r="J12" s="24">
        <f ca="1">IF(VLOOKUP($C12,工时汇总!$B$2:$AH$2673,8,0)&gt;15,12,IF(VLOOKUP($C12,工时汇总!$B$2:$AH$2673,8,0)&gt;10,8,IF(VLOOKUP($C12,工时汇总!$B$2:$AH$2673,8,0)&gt;=8,4,IF(VLOOKUP($C12,工时汇总!$B$2:$AH$2673,8,0)&lt;8,0))))</f>
        <v>0</v>
      </c>
      <c r="K12" s="24">
        <f ca="1">IF(VLOOKUP($C12,工时汇总!$B$2:$AH$2673,9,0)&gt;15,12,IF(VLOOKUP($C12,工时汇总!$B$2:$AH$2673,9,0)&gt;10,8,IF(VLOOKUP($C12,工时汇总!$B$2:$AH$2673,9,0)&gt;=8,4,IF(VLOOKUP($C12,工时汇总!$B$2:$AH$2673,9,0)&lt;8,0))))</f>
        <v>0</v>
      </c>
      <c r="L12" s="24">
        <f ca="1">IF(VLOOKUP($C12,工时汇总!$B$2:$AH$2673,10,0)&gt;15,12,IF(VLOOKUP($C12,工时汇总!$B$2:$AH$2673,10,0)&gt;10,8,IF(VLOOKUP($C12,工时汇总!$B$2:$AH$2673,10,0)&gt;=8,4,IF(VLOOKUP($C12,工时汇总!$B$2:$AH$2673,10,0)&lt;8,0))))</f>
        <v>0</v>
      </c>
      <c r="M12" s="24">
        <f ca="1">IF(VLOOKUP($C12,工时汇总!$B$2:$AH$2673,11,0)&gt;15,12,IF(VLOOKUP($C12,工时汇总!$B$2:$AH$2673,11,0)&gt;10,8,IF(VLOOKUP($C12,工时汇总!$B$2:$AH$2673,11,0)&gt;=8,4,IF(VLOOKUP($C12,工时汇总!$B$2:$AH$2673,11,0)&lt;8,0))))</f>
        <v>0</v>
      </c>
      <c r="N12" s="24">
        <f ca="1">IF(VLOOKUP($C12,工时汇总!$B$2:$AH$2673,12,0)&gt;15,12,IF(VLOOKUP($C12,工时汇总!$B$2:$AH$2673,12,0)&gt;10,8,IF(VLOOKUP($C12,工时汇总!$B$2:$AH$2673,12,0)&gt;=8,4,IF(VLOOKUP($C12,工时汇总!$B$2:$AH$2673,12,0)&lt;8,0))))</f>
        <v>0</v>
      </c>
      <c r="O12" s="24">
        <f ca="1">IF(VLOOKUP($C12,工时汇总!$B$2:$AH$2673,13,0)&gt;15,12,IF(VLOOKUP($C12,工时汇总!$B$2:$AH$2673,13,0)&gt;10,8,IF(VLOOKUP($C12,工时汇总!$B$2:$AH$2673,13,0)&gt;=8,4,IF(VLOOKUP($C12,工时汇总!$B$2:$AH$2673,13,0)&lt;8,0))))</f>
        <v>0</v>
      </c>
      <c r="P12" s="24">
        <f ca="1">IF(VLOOKUP($C12,工时汇总!$B$2:$AH$2673,14,0)&gt;15,12,IF(VLOOKUP($C12,工时汇总!$B$2:$AH$2673,14,0)&gt;10,8,IF(VLOOKUP($C12,工时汇总!$B$2:$AH$2673,14,0)&gt;=8,4,IF(VLOOKUP($C12,工时汇总!$B$2:$AH$2673,14,0)&lt;8,0))))</f>
        <v>0</v>
      </c>
      <c r="Q12" s="24">
        <f ca="1">IF(VLOOKUP($C12,工时汇总!$B$2:$AH$2673,15,0)&gt;15,12,IF(VLOOKUP($C12,工时汇总!$B$2:$AH$2673,15,0)&gt;10,8,IF(VLOOKUP($C12,工时汇总!$B$2:$AH$2673,15,0)&gt;=8,4,IF(VLOOKUP($C12,工时汇总!$B$2:$AH$2673,15,0)&lt;8,0))))</f>
        <v>0</v>
      </c>
      <c r="R12" s="24">
        <f ca="1">IF(VLOOKUP($C12,工时汇总!$B$2:$AH$2673,16,0)&gt;15,12,IF(VLOOKUP($C12,工时汇总!$B$2:$AH$2673,16,0)&gt;10,8,IF(VLOOKUP($C12,工时汇总!$B$2:$AH$2673,16,0)&gt;=8,4,IF(VLOOKUP($C12,工时汇总!$B$2:$AH$2673,16,0)&lt;8,0))))</f>
        <v>0</v>
      </c>
      <c r="S12" s="24">
        <f ca="1">IF(VLOOKUP($C12,工时汇总!$B$2:$AH$2673,17,0)&gt;15,12,IF(VLOOKUP($C12,工时汇总!$B$2:$AH$2673,17,0)&gt;10,8,IF(VLOOKUP($C12,工时汇总!$B$2:$AH$2673,17,0)&gt;=8,4,IF(VLOOKUP($C12,工时汇总!$B$2:$AH$2673,17,0)&lt;8,0))))</f>
        <v>0</v>
      </c>
      <c r="T12" s="24">
        <f ca="1">IF(VLOOKUP($C12,工时汇总!$B$2:$AH$2673,18,0)&gt;15,12,IF(VLOOKUP($C12,工时汇总!$B$2:$AH$2673,18,0)&gt;10,8,IF(VLOOKUP($C12,工时汇总!$B$2:$AH$2673,18,0)&gt;=8,4,IF(VLOOKUP($C12,工时汇总!$B$2:$AH$2673,18,0)&lt;8,0))))</f>
        <v>0</v>
      </c>
      <c r="U12" s="24">
        <f ca="1">IF(VLOOKUP($C12,工时汇总!$B$2:$AH$2673,19,0)&gt;15,12,IF(VLOOKUP($C12,工时汇总!$B$2:$AH$2673,19,0)&gt;10,8,IF(VLOOKUP($C12,工时汇总!$B$2:$AH$2673,19,0)&gt;=8,4,IF(VLOOKUP($C12,工时汇总!$B$2:$AH$2673,19,0)&lt;8,0))))</f>
        <v>0</v>
      </c>
      <c r="V12" s="24">
        <f ca="1">IF(VLOOKUP($C12,工时汇总!$B$2:$AH$2673,20,0)&gt;15,12,IF(VLOOKUP($C12,工时汇总!$B$2:$AH$2673,20,0)&gt;10,8,IF(VLOOKUP($C12,工时汇总!$B$2:$AH$2673,20,0)&gt;=8,4,IF(VLOOKUP($C12,工时汇总!$B$2:$AH$2673,20,0)&lt;8,0))))</f>
        <v>0</v>
      </c>
      <c r="W12" s="24">
        <f ca="1">IF(VLOOKUP($C12,工时汇总!$B$2:$AH$2673,21,0)&gt;15,12,IF(VLOOKUP($C12,工时汇总!$B$2:$AH$2673,21,0)&gt;10,8,IF(VLOOKUP($C12,工时汇总!$B$2:$AH$2673,21,0)&gt;=8,4,IF(VLOOKUP($C12,工时汇总!$B$2:$AH$2673,21,0)&lt;8,0))))</f>
        <v>0</v>
      </c>
      <c r="X12" s="24">
        <f ca="1">IF(VLOOKUP($C12,工时汇总!$B$2:$AH$2673,22,0)&gt;15,12,IF(VLOOKUP($C12,工时汇总!$B$2:$AH$2673,22,0)&gt;10,8,IF(VLOOKUP($C12,工时汇总!$B$2:$AH$2673,22,0)&gt;=8,4,IF(VLOOKUP($C12,工时汇总!$B$2:$AH$2673,22,0)&lt;8,0))))</f>
        <v>0</v>
      </c>
      <c r="Y12" s="24">
        <f ca="1">IF(VLOOKUP($C12,工时汇总!$B$2:$AH$2673,23,0)&gt;15,12,IF(VLOOKUP($C12,工时汇总!$B$2:$AH$2673,23,0)&gt;10,8,IF(VLOOKUP($C12,工时汇总!$B$2:$AH$2673,23,0)&gt;=8,4,IF(VLOOKUP($C12,工时汇总!$B$2:$AH$2673,23,0)&lt;8,0))))</f>
        <v>0</v>
      </c>
      <c r="Z12" s="24">
        <f ca="1">IF(VLOOKUP($C12,工时汇总!$B$2:$AH$2673,24,0)&gt;15,12,IF(VLOOKUP($C12,工时汇总!$B$2:$AH$2673,24,0)&gt;10,8,IF(VLOOKUP($C12,工时汇总!$B$2:$AH$2673,24,0)&gt;=8,4,IF(VLOOKUP($C12,工时汇总!$B$2:$AH$2673,24,0)&lt;8,0))))</f>
        <v>0</v>
      </c>
      <c r="AA12" s="24">
        <f ca="1">IF(VLOOKUP($C12,工时汇总!$B$2:$AH$2673,25,0)&gt;15,12,IF(VLOOKUP($C12,工时汇总!$B$2:$AH$2673,25,0)&gt;10,8,IF(VLOOKUP($C12,工时汇总!$B$2:$AH$2673,25,0)&gt;=8,4,IF(VLOOKUP($C12,工时汇总!$B$2:$AH$2673,25,0)&lt;8,0))))</f>
        <v>0</v>
      </c>
      <c r="AB12" s="24">
        <f ca="1">IF(VLOOKUP($C12,工时汇总!$B$2:$AH$2673,26,0)&gt;15,12,IF(VLOOKUP($C12,工时汇总!$B$2:$AH$2673,26,0)&gt;10,8,IF(VLOOKUP($C12,工时汇总!$B$2:$AH$2673,26,0)&gt;=8,4,IF(VLOOKUP($C12,工时汇总!$B$2:$AH$2673,26,0)&lt;8,0))))</f>
        <v>4</v>
      </c>
      <c r="AC12" s="24">
        <f ca="1">IF(VLOOKUP($C12,工时汇总!$B$2:$AH$2673,27,0)&gt;15,12,IF(VLOOKUP($C12,工时汇总!$B$2:$AH$2673,27,0)&gt;10,8,IF(VLOOKUP($C12,工时汇总!$B$2:$AH$2673,27,0)&gt;=8,4,IF(VLOOKUP($C12,工时汇总!$B$2:$AH$2673,27,0)&lt;8,0))))</f>
        <v>8</v>
      </c>
      <c r="AD12" s="24">
        <f ca="1">IF(VLOOKUP($C12,工时汇总!$B$2:$AH$2673,28,0)&gt;15,12,IF(VLOOKUP($C12,工时汇总!$B$2:$AH$2673,28,0)&gt;10,8,IF(VLOOKUP($C12,工时汇总!$B$2:$AH$2673,28,0)&gt;=8,4,IF(VLOOKUP($C12,工时汇总!$B$2:$AH$2673,28,0)&lt;8,0))))</f>
        <v>8</v>
      </c>
      <c r="AE12" s="24">
        <f ca="1">IF(VLOOKUP($C12,工时汇总!$B$2:$AH$2673,29,0)&gt;15,12,IF(VLOOKUP($C12,工时汇总!$B$2:$AH$2673,29,0)&gt;10,8,IF(VLOOKUP($C12,工时汇总!$B$2:$AH$2673,29,0)&gt;=8,4,IF(VLOOKUP($C12,工时汇总!$B$2:$AH$2673,29,0)&lt;8,0))))</f>
        <v>8</v>
      </c>
      <c r="AF12" s="24">
        <f ca="1">IF(VLOOKUP($C12,工时汇总!$B$2:$AH$2673,30,0)&gt;15,12,IF(VLOOKUP($C12,工时汇总!$B$2:$AH$2673,30,0)&gt;10,8,IF(VLOOKUP($C12,工时汇总!$B$2:$AH$2673,30,0)&gt;=8,4,IF(VLOOKUP($C12,工时汇总!$B$2:$AH$2673,30,0)&lt;8,0))))</f>
        <v>8</v>
      </c>
      <c r="AG12" s="24">
        <f ca="1">IF(VLOOKUP($C12,工时汇总!$B$2:$AH$2673,31,0)&gt;15,12,IF(VLOOKUP($C12,工时汇总!$B$2:$AH$2673,31,0)&gt;10,8,IF(VLOOKUP($C12,工时汇总!$B$2:$AH$2673,31,0)&gt;=8,4,IF(VLOOKUP($C12,工时汇总!$B$2:$AH$2673,31,0)&lt;8,0))))</f>
        <v>8</v>
      </c>
      <c r="AH12" s="24">
        <f ca="1">IF(VLOOKUP($C12,工时汇总!$B$2:$AH$2673,32,0)&gt;15,12,IF(VLOOKUP($C12,工时汇总!$B$2:$AH$2673,32,0)&gt;10,8,IF(VLOOKUP($C12,工时汇总!$B$2:$AH$2673,32,0)&gt;=8,4,IF(VLOOKUP($C12,工时汇总!$B$2:$AH$2673,32,0)&lt;8,0))))</f>
        <v>8</v>
      </c>
      <c r="AI12" s="24">
        <f ca="1">IF(VLOOKUP($C12,工时汇总!$B$2:$AH$2673,33,0)&gt;15,12,IF(VLOOKUP($C12,工时汇总!$B$2:$AH$2673,33,0)&gt;10,8,IF(VLOOKUP($C12,工时汇总!$B$2:$AH$2673,33,0)&gt;=8,4,IF(VLOOKUP($C12,工时汇总!$B$2:$AH$2673,33,0)&lt;8,0))))</f>
        <v>8</v>
      </c>
    </row>
    <row r="13" spans="1:35" ht="19.5" customHeight="1" x14ac:dyDescent="0.25">
      <c r="A13" s="22" t="s">
        <v>403</v>
      </c>
      <c r="B13" s="94" t="s">
        <v>834</v>
      </c>
      <c r="C13" s="94" t="s">
        <v>831</v>
      </c>
      <c r="D13" s="23">
        <f t="shared" ca="1" si="0"/>
        <v>64</v>
      </c>
      <c r="E13" s="24">
        <f ca="1">IF(VLOOKUP($C13,工时汇总!$B$2:$AH$2673,3,0)&gt;15,12,IF(VLOOKUP($C13,工时汇总!$B$2:$AH$2673,3,0)&gt;10,8,IF(VLOOKUP($C13,工时汇总!$B$2:$AH$2673,3,0)&gt;=8,4,IF(VLOOKUP($C13,工时汇总!$B$2:$AH$2673,3,0)&lt;8,0))))</f>
        <v>0</v>
      </c>
      <c r="F13" s="24">
        <f ca="1">IF(VLOOKUP($C13,工时汇总!$B$2:$AH$2673,4,0)&gt;15,12,IF(VLOOKUP($C13,工时汇总!$B$2:$AH$2673,4,0)&gt;10,8,IF(VLOOKUP($C13,工时汇总!$B$2:$AH$2673,4,0)&gt;=8,4,IF(VLOOKUP($C13,工时汇总!$B$2:$AH$2673,4,0)&lt;8,0))))</f>
        <v>0</v>
      </c>
      <c r="G13" s="24">
        <f ca="1">IF(VLOOKUP($C13,工时汇总!$B$2:$AH$2673,5,0)&gt;15,12,IF(VLOOKUP($C13,工时汇总!$B$2:$AH$2673,5,0)&gt;10,8,IF(VLOOKUP($C13,工时汇总!$B$2:$AH$2673,5,0)&gt;=8,4,IF(VLOOKUP($C13,工时汇总!$B$2:$AH$2673,5,0)&lt;8,0))))</f>
        <v>0</v>
      </c>
      <c r="H13" s="24">
        <f ca="1">IF(VLOOKUP($C13,工时汇总!$B$2:$AH$2673,6,0)&gt;15,12,IF(VLOOKUP($C13,工时汇总!$B$2:$AH$2673,6,0)&gt;10,8,IF(VLOOKUP($C13,工时汇总!$B$2:$AH$2673,6,0)&gt;=8,4,IF(VLOOKUP($C13,工时汇总!$B$2:$AH$2673,6,0)&lt;8,0))))</f>
        <v>0</v>
      </c>
      <c r="I13" s="24">
        <f ca="1">IF(VLOOKUP($C13,工时汇总!$B$2:$AH$2673,7,0)&gt;15,12,IF(VLOOKUP($C13,工时汇总!$B$2:$AH$2673,7,0)&gt;10,8,IF(VLOOKUP($C13,工时汇总!$B$2:$AH$2673,7,0)&gt;=8,4,IF(VLOOKUP($C13,工时汇总!$B$2:$AH$2673,7,0)&lt;8,0))))</f>
        <v>0</v>
      </c>
      <c r="J13" s="24">
        <f ca="1">IF(VLOOKUP($C13,工时汇总!$B$2:$AH$2673,8,0)&gt;15,12,IF(VLOOKUP($C13,工时汇总!$B$2:$AH$2673,8,0)&gt;10,8,IF(VLOOKUP($C13,工时汇总!$B$2:$AH$2673,8,0)&gt;=8,4,IF(VLOOKUP($C13,工时汇总!$B$2:$AH$2673,8,0)&lt;8,0))))</f>
        <v>0</v>
      </c>
      <c r="K13" s="24">
        <f ca="1">IF(VLOOKUP($C13,工时汇总!$B$2:$AH$2673,9,0)&gt;15,12,IF(VLOOKUP($C13,工时汇总!$B$2:$AH$2673,9,0)&gt;10,8,IF(VLOOKUP($C13,工时汇总!$B$2:$AH$2673,9,0)&gt;=8,4,IF(VLOOKUP($C13,工时汇总!$B$2:$AH$2673,9,0)&lt;8,0))))</f>
        <v>0</v>
      </c>
      <c r="L13" s="24">
        <f ca="1">IF(VLOOKUP($C13,工时汇总!$B$2:$AH$2673,10,0)&gt;15,12,IF(VLOOKUP($C13,工时汇总!$B$2:$AH$2673,10,0)&gt;10,8,IF(VLOOKUP($C13,工时汇总!$B$2:$AH$2673,10,0)&gt;=8,4,IF(VLOOKUP($C13,工时汇总!$B$2:$AH$2673,10,0)&lt;8,0))))</f>
        <v>0</v>
      </c>
      <c r="M13" s="24">
        <f ca="1">IF(VLOOKUP($C13,工时汇总!$B$2:$AH$2673,11,0)&gt;15,12,IF(VLOOKUP($C13,工时汇总!$B$2:$AH$2673,11,0)&gt;10,8,IF(VLOOKUP($C13,工时汇总!$B$2:$AH$2673,11,0)&gt;=8,4,IF(VLOOKUP($C13,工时汇总!$B$2:$AH$2673,11,0)&lt;8,0))))</f>
        <v>0</v>
      </c>
      <c r="N13" s="24">
        <f ca="1">IF(VLOOKUP($C13,工时汇总!$B$2:$AH$2673,12,0)&gt;15,12,IF(VLOOKUP($C13,工时汇总!$B$2:$AH$2673,12,0)&gt;10,8,IF(VLOOKUP($C13,工时汇总!$B$2:$AH$2673,12,0)&gt;=8,4,IF(VLOOKUP($C13,工时汇总!$B$2:$AH$2673,12,0)&lt;8,0))))</f>
        <v>0</v>
      </c>
      <c r="O13" s="24">
        <f ca="1">IF(VLOOKUP($C13,工时汇总!$B$2:$AH$2673,13,0)&gt;15,12,IF(VLOOKUP($C13,工时汇总!$B$2:$AH$2673,13,0)&gt;10,8,IF(VLOOKUP($C13,工时汇总!$B$2:$AH$2673,13,0)&gt;=8,4,IF(VLOOKUP($C13,工时汇总!$B$2:$AH$2673,13,0)&lt;8,0))))</f>
        <v>0</v>
      </c>
      <c r="P13" s="24">
        <f ca="1">IF(VLOOKUP($C13,工时汇总!$B$2:$AH$2673,14,0)&gt;15,12,IF(VLOOKUP($C13,工时汇总!$B$2:$AH$2673,14,0)&gt;10,8,IF(VLOOKUP($C13,工时汇总!$B$2:$AH$2673,14,0)&gt;=8,4,IF(VLOOKUP($C13,工时汇总!$B$2:$AH$2673,14,0)&lt;8,0))))</f>
        <v>0</v>
      </c>
      <c r="Q13" s="24">
        <f ca="1">IF(VLOOKUP($C13,工时汇总!$B$2:$AH$2673,15,0)&gt;15,12,IF(VLOOKUP($C13,工时汇总!$B$2:$AH$2673,15,0)&gt;10,8,IF(VLOOKUP($C13,工时汇总!$B$2:$AH$2673,15,0)&gt;=8,4,IF(VLOOKUP($C13,工时汇总!$B$2:$AH$2673,15,0)&lt;8,0))))</f>
        <v>0</v>
      </c>
      <c r="R13" s="24">
        <f ca="1">IF(VLOOKUP($C13,工时汇总!$B$2:$AH$2673,16,0)&gt;15,12,IF(VLOOKUP($C13,工时汇总!$B$2:$AH$2673,16,0)&gt;10,8,IF(VLOOKUP($C13,工时汇总!$B$2:$AH$2673,16,0)&gt;=8,4,IF(VLOOKUP($C13,工时汇总!$B$2:$AH$2673,16,0)&lt;8,0))))</f>
        <v>0</v>
      </c>
      <c r="S13" s="24">
        <f ca="1">IF(VLOOKUP($C13,工时汇总!$B$2:$AH$2673,17,0)&gt;15,12,IF(VLOOKUP($C13,工时汇总!$B$2:$AH$2673,17,0)&gt;10,8,IF(VLOOKUP($C13,工时汇总!$B$2:$AH$2673,17,0)&gt;=8,4,IF(VLOOKUP($C13,工时汇总!$B$2:$AH$2673,17,0)&lt;8,0))))</f>
        <v>0</v>
      </c>
      <c r="T13" s="24">
        <f ca="1">IF(VLOOKUP($C13,工时汇总!$B$2:$AH$2673,18,0)&gt;15,12,IF(VLOOKUP($C13,工时汇总!$B$2:$AH$2673,18,0)&gt;10,8,IF(VLOOKUP($C13,工时汇总!$B$2:$AH$2673,18,0)&gt;=8,4,IF(VLOOKUP($C13,工时汇总!$B$2:$AH$2673,18,0)&lt;8,0))))</f>
        <v>0</v>
      </c>
      <c r="U13" s="24">
        <f ca="1">IF(VLOOKUP($C13,工时汇总!$B$2:$AH$2673,19,0)&gt;15,12,IF(VLOOKUP($C13,工时汇总!$B$2:$AH$2673,19,0)&gt;10,8,IF(VLOOKUP($C13,工时汇总!$B$2:$AH$2673,19,0)&gt;=8,4,IF(VLOOKUP($C13,工时汇总!$B$2:$AH$2673,19,0)&lt;8,0))))</f>
        <v>0</v>
      </c>
      <c r="V13" s="24">
        <f ca="1">IF(VLOOKUP($C13,工时汇总!$B$2:$AH$2673,20,0)&gt;15,12,IF(VLOOKUP($C13,工时汇总!$B$2:$AH$2673,20,0)&gt;10,8,IF(VLOOKUP($C13,工时汇总!$B$2:$AH$2673,20,0)&gt;=8,4,IF(VLOOKUP($C13,工时汇总!$B$2:$AH$2673,20,0)&lt;8,0))))</f>
        <v>0</v>
      </c>
      <c r="W13" s="24">
        <f ca="1">IF(VLOOKUP($C13,工时汇总!$B$2:$AH$2673,21,0)&gt;15,12,IF(VLOOKUP($C13,工时汇总!$B$2:$AH$2673,21,0)&gt;10,8,IF(VLOOKUP($C13,工时汇总!$B$2:$AH$2673,21,0)&gt;=8,4,IF(VLOOKUP($C13,工时汇总!$B$2:$AH$2673,21,0)&lt;8,0))))</f>
        <v>0</v>
      </c>
      <c r="X13" s="24">
        <f ca="1">IF(VLOOKUP($C13,工时汇总!$B$2:$AH$2673,22,0)&gt;15,12,IF(VLOOKUP($C13,工时汇总!$B$2:$AH$2673,22,0)&gt;10,8,IF(VLOOKUP($C13,工时汇总!$B$2:$AH$2673,22,0)&gt;=8,4,IF(VLOOKUP($C13,工时汇总!$B$2:$AH$2673,22,0)&lt;8,0))))</f>
        <v>0</v>
      </c>
      <c r="Y13" s="24">
        <f ca="1">IF(VLOOKUP($C13,工时汇总!$B$2:$AH$2673,23,0)&gt;15,12,IF(VLOOKUP($C13,工时汇总!$B$2:$AH$2673,23,0)&gt;10,8,IF(VLOOKUP($C13,工时汇总!$B$2:$AH$2673,23,0)&gt;=8,4,IF(VLOOKUP($C13,工时汇总!$B$2:$AH$2673,23,0)&lt;8,0))))</f>
        <v>0</v>
      </c>
      <c r="Z13" s="24">
        <f ca="1">IF(VLOOKUP($C13,工时汇总!$B$2:$AH$2673,24,0)&gt;15,12,IF(VLOOKUP($C13,工时汇总!$B$2:$AH$2673,24,0)&gt;10,8,IF(VLOOKUP($C13,工时汇总!$B$2:$AH$2673,24,0)&gt;=8,4,IF(VLOOKUP($C13,工时汇总!$B$2:$AH$2673,24,0)&lt;8,0))))</f>
        <v>0</v>
      </c>
      <c r="AA13" s="24">
        <f ca="1">IF(VLOOKUP($C13,工时汇总!$B$2:$AH$2673,25,0)&gt;15,12,IF(VLOOKUP($C13,工时汇总!$B$2:$AH$2673,25,0)&gt;10,8,IF(VLOOKUP($C13,工时汇总!$B$2:$AH$2673,25,0)&gt;=8,4,IF(VLOOKUP($C13,工时汇总!$B$2:$AH$2673,25,0)&lt;8,0))))</f>
        <v>0</v>
      </c>
      <c r="AB13" s="24">
        <f ca="1">IF(VLOOKUP($C13,工时汇总!$B$2:$AH$2673,26,0)&gt;15,12,IF(VLOOKUP($C13,工时汇总!$B$2:$AH$2673,26,0)&gt;10,8,IF(VLOOKUP($C13,工时汇总!$B$2:$AH$2673,26,0)&gt;=8,4,IF(VLOOKUP($C13,工时汇总!$B$2:$AH$2673,26,0)&lt;8,0))))</f>
        <v>8</v>
      </c>
      <c r="AC13" s="24">
        <f ca="1">IF(VLOOKUP($C13,工时汇总!$B$2:$AH$2673,27,0)&gt;15,12,IF(VLOOKUP($C13,工时汇总!$B$2:$AH$2673,27,0)&gt;10,8,IF(VLOOKUP($C13,工时汇总!$B$2:$AH$2673,27,0)&gt;=8,4,IF(VLOOKUP($C13,工时汇总!$B$2:$AH$2673,27,0)&lt;8,0))))</f>
        <v>8</v>
      </c>
      <c r="AD13" s="24">
        <f ca="1">IF(VLOOKUP($C13,工时汇总!$B$2:$AH$2673,28,0)&gt;15,12,IF(VLOOKUP($C13,工时汇总!$B$2:$AH$2673,28,0)&gt;10,8,IF(VLOOKUP($C13,工时汇总!$B$2:$AH$2673,28,0)&gt;=8,4,IF(VLOOKUP($C13,工时汇总!$B$2:$AH$2673,28,0)&lt;8,0))))</f>
        <v>8</v>
      </c>
      <c r="AE13" s="24">
        <f ca="1">IF(VLOOKUP($C13,工时汇总!$B$2:$AH$2673,29,0)&gt;15,12,IF(VLOOKUP($C13,工时汇总!$B$2:$AH$2673,29,0)&gt;10,8,IF(VLOOKUP($C13,工时汇总!$B$2:$AH$2673,29,0)&gt;=8,4,IF(VLOOKUP($C13,工时汇总!$B$2:$AH$2673,29,0)&lt;8,0))))</f>
        <v>8</v>
      </c>
      <c r="AF13" s="24">
        <f ca="1">IF(VLOOKUP($C13,工时汇总!$B$2:$AH$2673,30,0)&gt;15,12,IF(VLOOKUP($C13,工时汇总!$B$2:$AH$2673,30,0)&gt;10,8,IF(VLOOKUP($C13,工时汇总!$B$2:$AH$2673,30,0)&gt;=8,4,IF(VLOOKUP($C13,工时汇总!$B$2:$AH$2673,30,0)&lt;8,0))))</f>
        <v>8</v>
      </c>
      <c r="AG13" s="24">
        <f ca="1">IF(VLOOKUP($C13,工时汇总!$B$2:$AH$2673,31,0)&gt;15,12,IF(VLOOKUP($C13,工时汇总!$B$2:$AH$2673,31,0)&gt;10,8,IF(VLOOKUP($C13,工时汇总!$B$2:$AH$2673,31,0)&gt;=8,4,IF(VLOOKUP($C13,工时汇总!$B$2:$AH$2673,31,0)&lt;8,0))))</f>
        <v>8</v>
      </c>
      <c r="AH13" s="24">
        <f ca="1">IF(VLOOKUP($C13,工时汇总!$B$2:$AH$2673,32,0)&gt;15,12,IF(VLOOKUP($C13,工时汇总!$B$2:$AH$2673,32,0)&gt;10,8,IF(VLOOKUP($C13,工时汇总!$B$2:$AH$2673,32,0)&gt;=8,4,IF(VLOOKUP($C13,工时汇总!$B$2:$AH$2673,32,0)&lt;8,0))))</f>
        <v>8</v>
      </c>
      <c r="AI13" s="24">
        <f ca="1">IF(VLOOKUP($C13,工时汇总!$B$2:$AH$2673,33,0)&gt;15,12,IF(VLOOKUP($C13,工时汇总!$B$2:$AH$2673,33,0)&gt;10,8,IF(VLOOKUP($C13,工时汇总!$B$2:$AH$2673,33,0)&gt;=8,4,IF(VLOOKUP($C13,工时汇总!$B$2:$AH$2673,33,0)&lt;8,0))))</f>
        <v>8</v>
      </c>
    </row>
    <row r="14" spans="1:35" ht="19.5" customHeight="1" x14ac:dyDescent="0.25">
      <c r="A14" s="22" t="s">
        <v>403</v>
      </c>
      <c r="B14" s="94" t="s">
        <v>835</v>
      </c>
      <c r="C14" s="94" t="s">
        <v>740</v>
      </c>
      <c r="D14" s="23">
        <f t="shared" ref="D14:D15" ca="1" si="1">SUM(E14:AI14)</f>
        <v>112</v>
      </c>
      <c r="E14" s="24">
        <f ca="1">IF(VLOOKUP($C14,工时汇总!$B$2:$AH$2673,3,0)&gt;15,12,IF(VLOOKUP($C14,工时汇总!$B$2:$AH$2673,3,0)&gt;10,8,IF(VLOOKUP($C14,工时汇总!$B$2:$AH$2673,3,0)&gt;=8,4,IF(VLOOKUP($C14,工时汇总!$B$2:$AH$2673,3,0)&lt;8,0))))</f>
        <v>0</v>
      </c>
      <c r="F14" s="24">
        <f ca="1">IF(VLOOKUP($C14,工时汇总!$B$2:$AH$2673,4,0)&gt;15,12,IF(VLOOKUP($C14,工时汇总!$B$2:$AH$2673,4,0)&gt;10,8,IF(VLOOKUP($C14,工时汇总!$B$2:$AH$2673,4,0)&gt;=8,4,IF(VLOOKUP($C14,工时汇总!$B$2:$AH$2673,4,0)&lt;8,0))))</f>
        <v>8</v>
      </c>
      <c r="G14" s="24">
        <f ca="1">IF(VLOOKUP($C14,工时汇总!$B$2:$AH$2673,5,0)&gt;15,12,IF(VLOOKUP($C14,工时汇总!$B$2:$AH$2673,5,0)&gt;10,8,IF(VLOOKUP($C14,工时汇总!$B$2:$AH$2673,5,0)&gt;=8,4,IF(VLOOKUP($C14,工时汇总!$B$2:$AH$2673,5,0)&lt;8,0))))</f>
        <v>8</v>
      </c>
      <c r="H14" s="24">
        <f ca="1">IF(VLOOKUP($C14,工时汇总!$B$2:$AH$2673,6,0)&gt;15,12,IF(VLOOKUP($C14,工时汇总!$B$2:$AH$2673,6,0)&gt;10,8,IF(VLOOKUP($C14,工时汇总!$B$2:$AH$2673,6,0)&gt;=8,4,IF(VLOOKUP($C14,工时汇总!$B$2:$AH$2673,6,0)&lt;8,0))))</f>
        <v>8</v>
      </c>
      <c r="I14" s="24">
        <f ca="1">IF(VLOOKUP($C14,工时汇总!$B$2:$AH$2673,7,0)&gt;15,12,IF(VLOOKUP($C14,工时汇总!$B$2:$AH$2673,7,0)&gt;10,8,IF(VLOOKUP($C14,工时汇总!$B$2:$AH$2673,7,0)&gt;=8,4,IF(VLOOKUP($C14,工时汇总!$B$2:$AH$2673,7,0)&lt;8,0))))</f>
        <v>8</v>
      </c>
      <c r="J14" s="24">
        <f ca="1">IF(VLOOKUP($C14,工时汇总!$B$2:$AH$2673,8,0)&gt;15,12,IF(VLOOKUP($C14,工时汇总!$B$2:$AH$2673,8,0)&gt;10,8,IF(VLOOKUP($C14,工时汇总!$B$2:$AH$2673,8,0)&gt;=8,4,IF(VLOOKUP($C14,工时汇总!$B$2:$AH$2673,8,0)&lt;8,0))))</f>
        <v>8</v>
      </c>
      <c r="K14" s="24">
        <f ca="1">IF(VLOOKUP($C14,工时汇总!$B$2:$AH$2673,9,0)&gt;15,12,IF(VLOOKUP($C14,工时汇总!$B$2:$AH$2673,9,0)&gt;10,8,IF(VLOOKUP($C14,工时汇总!$B$2:$AH$2673,9,0)&gt;=8,4,IF(VLOOKUP($C14,工时汇总!$B$2:$AH$2673,9,0)&lt;8,0))))</f>
        <v>4</v>
      </c>
      <c r="L14" s="24">
        <f ca="1">IF(VLOOKUP($C14,工时汇总!$B$2:$AH$2673,10,0)&gt;15,12,IF(VLOOKUP($C14,工时汇总!$B$2:$AH$2673,10,0)&gt;10,8,IF(VLOOKUP($C14,工时汇总!$B$2:$AH$2673,10,0)&gt;=8,4,IF(VLOOKUP($C14,工时汇总!$B$2:$AH$2673,10,0)&lt;8,0))))</f>
        <v>8</v>
      </c>
      <c r="M14" s="24">
        <f ca="1">IF(VLOOKUP($C14,工时汇总!$B$2:$AH$2673,11,0)&gt;15,12,IF(VLOOKUP($C14,工时汇总!$B$2:$AH$2673,11,0)&gt;10,8,IF(VLOOKUP($C14,工时汇总!$B$2:$AH$2673,11,0)&gt;=8,4,IF(VLOOKUP($C14,工时汇总!$B$2:$AH$2673,11,0)&lt;8,0))))</f>
        <v>8</v>
      </c>
      <c r="N14" s="24">
        <f ca="1">IF(VLOOKUP($C14,工时汇总!$B$2:$AH$2673,12,0)&gt;15,12,IF(VLOOKUP($C14,工时汇总!$B$2:$AH$2673,12,0)&gt;10,8,IF(VLOOKUP($C14,工时汇总!$B$2:$AH$2673,12,0)&gt;=8,4,IF(VLOOKUP($C14,工时汇总!$B$2:$AH$2673,12,0)&lt;8,0))))</f>
        <v>4</v>
      </c>
      <c r="O14" s="24">
        <f ca="1">IF(VLOOKUP($C14,工时汇总!$B$2:$AH$2673,13,0)&gt;15,12,IF(VLOOKUP($C14,工时汇总!$B$2:$AH$2673,13,0)&gt;10,8,IF(VLOOKUP($C14,工时汇总!$B$2:$AH$2673,13,0)&gt;=8,4,IF(VLOOKUP($C14,工时汇总!$B$2:$AH$2673,13,0)&lt;8,0))))</f>
        <v>8</v>
      </c>
      <c r="P14" s="24">
        <f ca="1">IF(VLOOKUP($C14,工时汇总!$B$2:$AH$2673,14,0)&gt;15,12,IF(VLOOKUP($C14,工时汇总!$B$2:$AH$2673,14,0)&gt;10,8,IF(VLOOKUP($C14,工时汇总!$B$2:$AH$2673,14,0)&gt;=8,4,IF(VLOOKUP($C14,工时汇总!$B$2:$AH$2673,14,0)&lt;8,0))))</f>
        <v>8</v>
      </c>
      <c r="Q14" s="24">
        <f ca="1">IF(VLOOKUP($C14,工时汇总!$B$2:$AH$2673,15,0)&gt;15,12,IF(VLOOKUP($C14,工时汇总!$B$2:$AH$2673,15,0)&gt;10,8,IF(VLOOKUP($C14,工时汇总!$B$2:$AH$2673,15,0)&gt;=8,4,IF(VLOOKUP($C14,工时汇总!$B$2:$AH$2673,15,0)&lt;8,0))))</f>
        <v>0</v>
      </c>
      <c r="R14" s="24">
        <f ca="1">IF(VLOOKUP($C14,工时汇总!$B$2:$AH$2673,16,0)&gt;15,12,IF(VLOOKUP($C14,工时汇总!$B$2:$AH$2673,16,0)&gt;10,8,IF(VLOOKUP($C14,工时汇总!$B$2:$AH$2673,16,0)&gt;=8,4,IF(VLOOKUP($C14,工时汇总!$B$2:$AH$2673,16,0)&lt;8,0))))</f>
        <v>4</v>
      </c>
      <c r="S14" s="24">
        <f ca="1">IF(VLOOKUP($C14,工时汇总!$B$2:$AH$2673,17,0)&gt;15,12,IF(VLOOKUP($C14,工时汇总!$B$2:$AH$2673,17,0)&gt;10,8,IF(VLOOKUP($C14,工时汇总!$B$2:$AH$2673,17,0)&gt;=8,4,IF(VLOOKUP($C14,工时汇总!$B$2:$AH$2673,17,0)&lt;8,0))))</f>
        <v>4</v>
      </c>
      <c r="T14" s="24">
        <f ca="1">IF(VLOOKUP($C14,工时汇总!$B$2:$AH$2673,18,0)&gt;15,12,IF(VLOOKUP($C14,工时汇总!$B$2:$AH$2673,18,0)&gt;10,8,IF(VLOOKUP($C14,工时汇总!$B$2:$AH$2673,18,0)&gt;=8,4,IF(VLOOKUP($C14,工时汇总!$B$2:$AH$2673,18,0)&lt;8,0))))</f>
        <v>4</v>
      </c>
      <c r="U14" s="24">
        <f ca="1">IF(VLOOKUP($C14,工时汇总!$B$2:$AH$2673,19,0)&gt;15,12,IF(VLOOKUP($C14,工时汇总!$B$2:$AH$2673,19,0)&gt;10,8,IF(VLOOKUP($C14,工时汇总!$B$2:$AH$2673,19,0)&gt;=8,4,IF(VLOOKUP($C14,工时汇总!$B$2:$AH$2673,19,0)&lt;8,0))))</f>
        <v>8</v>
      </c>
      <c r="V14" s="24">
        <f ca="1">IF(VLOOKUP($C14,工时汇总!$B$2:$AH$2673,20,0)&gt;15,12,IF(VLOOKUP($C14,工时汇总!$B$2:$AH$2673,20,0)&gt;10,8,IF(VLOOKUP($C14,工时汇总!$B$2:$AH$2673,20,0)&gt;=8,4,IF(VLOOKUP($C14,工时汇总!$B$2:$AH$2673,20,0)&lt;8,0))))</f>
        <v>4</v>
      </c>
      <c r="W14" s="24">
        <f ca="1">IF(VLOOKUP($C14,工时汇总!$B$2:$AH$2673,21,0)&gt;15,12,IF(VLOOKUP($C14,工时汇总!$B$2:$AH$2673,21,0)&gt;10,8,IF(VLOOKUP($C14,工时汇总!$B$2:$AH$2673,21,0)&gt;=8,4,IF(VLOOKUP($C14,工时汇总!$B$2:$AH$2673,21,0)&lt;8,0))))</f>
        <v>0</v>
      </c>
      <c r="X14" s="24">
        <f ca="1">IF(VLOOKUP($C14,工时汇总!$B$2:$AH$2673,22,0)&gt;15,12,IF(VLOOKUP($C14,工时汇总!$B$2:$AH$2673,22,0)&gt;10,8,IF(VLOOKUP($C14,工时汇总!$B$2:$AH$2673,22,0)&gt;=8,4,IF(VLOOKUP($C14,工时汇总!$B$2:$AH$2673,22,0)&lt;8,0))))</f>
        <v>0</v>
      </c>
      <c r="Y14" s="24">
        <f ca="1">IF(VLOOKUP($C14,工时汇总!$B$2:$AH$2673,23,0)&gt;15,12,IF(VLOOKUP($C14,工时汇总!$B$2:$AH$2673,23,0)&gt;10,8,IF(VLOOKUP($C14,工时汇总!$B$2:$AH$2673,23,0)&gt;=8,4,IF(VLOOKUP($C14,工时汇总!$B$2:$AH$2673,23,0)&lt;8,0))))</f>
        <v>0</v>
      </c>
      <c r="Z14" s="24">
        <f ca="1">IF(VLOOKUP($C14,工时汇总!$B$2:$AH$2673,24,0)&gt;15,12,IF(VLOOKUP($C14,工时汇总!$B$2:$AH$2673,24,0)&gt;10,8,IF(VLOOKUP($C14,工时汇总!$B$2:$AH$2673,24,0)&gt;=8,4,IF(VLOOKUP($C14,工时汇总!$B$2:$AH$2673,24,0)&lt;8,0))))</f>
        <v>8</v>
      </c>
      <c r="AA14" s="24">
        <f ca="1">IF(VLOOKUP($C14,工时汇总!$B$2:$AH$2673,25,0)&gt;15,12,IF(VLOOKUP($C14,工时汇总!$B$2:$AH$2673,25,0)&gt;10,8,IF(VLOOKUP($C14,工时汇总!$B$2:$AH$2673,25,0)&gt;=8,4,IF(VLOOKUP($C14,工时汇总!$B$2:$AH$2673,25,0)&lt;8,0))))</f>
        <v>0</v>
      </c>
      <c r="AB14" s="24">
        <f ca="1">IF(VLOOKUP($C14,工时汇总!$B$2:$AH$2673,26,0)&gt;15,12,IF(VLOOKUP($C14,工时汇总!$B$2:$AH$2673,26,0)&gt;10,8,IF(VLOOKUP($C14,工时汇总!$B$2:$AH$2673,26,0)&gt;=8,4,IF(VLOOKUP($C14,工时汇总!$B$2:$AH$2673,26,0)&lt;8,0))))</f>
        <v>0</v>
      </c>
      <c r="AC14" s="24">
        <f ca="1">IF(VLOOKUP($C14,工时汇总!$B$2:$AH$2673,27,0)&gt;15,12,IF(VLOOKUP($C14,工时汇总!$B$2:$AH$2673,27,0)&gt;10,8,IF(VLOOKUP($C14,工时汇总!$B$2:$AH$2673,27,0)&gt;=8,4,IF(VLOOKUP($C14,工时汇总!$B$2:$AH$2673,27,0)&lt;8,0))))</f>
        <v>0</v>
      </c>
      <c r="AD14" s="24">
        <f ca="1">IF(VLOOKUP($C14,工时汇总!$B$2:$AH$2673,28,0)&gt;15,12,IF(VLOOKUP($C14,工时汇总!$B$2:$AH$2673,28,0)&gt;10,8,IF(VLOOKUP($C14,工时汇总!$B$2:$AH$2673,28,0)&gt;=8,4,IF(VLOOKUP($C14,工时汇总!$B$2:$AH$2673,28,0)&lt;8,0))))</f>
        <v>0</v>
      </c>
      <c r="AE14" s="24">
        <f ca="1">IF(VLOOKUP($C14,工时汇总!$B$2:$AH$2673,29,0)&gt;15,12,IF(VLOOKUP($C14,工时汇总!$B$2:$AH$2673,29,0)&gt;10,8,IF(VLOOKUP($C14,工时汇总!$B$2:$AH$2673,29,0)&gt;=8,4,IF(VLOOKUP($C14,工时汇总!$B$2:$AH$2673,29,0)&lt;8,0))))</f>
        <v>0</v>
      </c>
      <c r="AF14" s="24">
        <f ca="1">IF(VLOOKUP($C14,工时汇总!$B$2:$AH$2673,30,0)&gt;15,12,IF(VLOOKUP($C14,工时汇总!$B$2:$AH$2673,30,0)&gt;10,8,IF(VLOOKUP($C14,工时汇总!$B$2:$AH$2673,30,0)&gt;=8,4,IF(VLOOKUP($C14,工时汇总!$B$2:$AH$2673,30,0)&lt;8,0))))</f>
        <v>0</v>
      </c>
      <c r="AG14" s="24">
        <f ca="1">IF(VLOOKUP($C14,工时汇总!$B$2:$AH$2673,31,0)&gt;15,12,IF(VLOOKUP($C14,工时汇总!$B$2:$AH$2673,31,0)&gt;10,8,IF(VLOOKUP($C14,工时汇总!$B$2:$AH$2673,31,0)&gt;=8,4,IF(VLOOKUP($C14,工时汇总!$B$2:$AH$2673,31,0)&lt;8,0))))</f>
        <v>0</v>
      </c>
      <c r="AH14" s="24">
        <f ca="1">IF(VLOOKUP($C14,工时汇总!$B$2:$AH$2673,32,0)&gt;15,12,IF(VLOOKUP($C14,工时汇总!$B$2:$AH$2673,32,0)&gt;10,8,IF(VLOOKUP($C14,工时汇总!$B$2:$AH$2673,32,0)&gt;=8,4,IF(VLOOKUP($C14,工时汇总!$B$2:$AH$2673,32,0)&lt;8,0))))</f>
        <v>0</v>
      </c>
      <c r="AI14" s="24">
        <f ca="1">IF(VLOOKUP($C14,工时汇总!$B$2:$AH$2673,33,0)&gt;15,12,IF(VLOOKUP($C14,工时汇总!$B$2:$AH$2673,33,0)&gt;10,8,IF(VLOOKUP($C14,工时汇总!$B$2:$AH$2673,33,0)&gt;=8,4,IF(VLOOKUP($C14,工时汇总!$B$2:$AH$2673,33,0)&lt;8,0))))</f>
        <v>0</v>
      </c>
    </row>
    <row r="15" spans="1:35" ht="19.5" customHeight="1" x14ac:dyDescent="0.25">
      <c r="A15" s="22" t="s">
        <v>403</v>
      </c>
      <c r="B15" s="94" t="s">
        <v>738</v>
      </c>
      <c r="C15" s="94" t="s">
        <v>744</v>
      </c>
      <c r="D15" s="23">
        <f t="shared" ca="1" si="1"/>
        <v>16</v>
      </c>
      <c r="E15" s="24">
        <f ca="1">IF(VLOOKUP($C15,工时汇总!$B$2:$AH$2673,3,0)&gt;15,12,IF(VLOOKUP($C15,工时汇总!$B$2:$AH$2673,3,0)&gt;10,8,IF(VLOOKUP($C15,工时汇总!$B$2:$AH$2673,3,0)&gt;=8,4,IF(VLOOKUP($C15,工时汇总!$B$2:$AH$2673,3,0)&lt;8,0))))</f>
        <v>0</v>
      </c>
      <c r="F15" s="24">
        <f ca="1">IF(VLOOKUP($C15,工时汇总!$B$2:$AH$2673,4,0)&gt;15,12,IF(VLOOKUP($C15,工时汇总!$B$2:$AH$2673,4,0)&gt;10,8,IF(VLOOKUP($C15,工时汇总!$B$2:$AH$2673,4,0)&gt;=8,4,IF(VLOOKUP($C15,工时汇总!$B$2:$AH$2673,4,0)&lt;8,0))))</f>
        <v>8</v>
      </c>
      <c r="G15" s="24">
        <f ca="1">IF(VLOOKUP($C15,工时汇总!$B$2:$AH$2673,5,0)&gt;15,12,IF(VLOOKUP($C15,工时汇总!$B$2:$AH$2673,5,0)&gt;10,8,IF(VLOOKUP($C15,工时汇总!$B$2:$AH$2673,5,0)&gt;=8,4,IF(VLOOKUP($C15,工时汇总!$B$2:$AH$2673,5,0)&lt;8,0))))</f>
        <v>8</v>
      </c>
      <c r="H15" s="24">
        <f ca="1">IF(VLOOKUP($C15,工时汇总!$B$2:$AH$2673,6,0)&gt;15,12,IF(VLOOKUP($C15,工时汇总!$B$2:$AH$2673,6,0)&gt;10,8,IF(VLOOKUP($C15,工时汇总!$B$2:$AH$2673,6,0)&gt;=8,4,IF(VLOOKUP($C15,工时汇总!$B$2:$AH$2673,6,0)&lt;8,0))))</f>
        <v>0</v>
      </c>
      <c r="I15" s="24">
        <f ca="1">IF(VLOOKUP($C15,工时汇总!$B$2:$AH$2673,7,0)&gt;15,12,IF(VLOOKUP($C15,工时汇总!$B$2:$AH$2673,7,0)&gt;10,8,IF(VLOOKUP($C15,工时汇总!$B$2:$AH$2673,7,0)&gt;=8,4,IF(VLOOKUP($C15,工时汇总!$B$2:$AH$2673,7,0)&lt;8,0))))</f>
        <v>0</v>
      </c>
      <c r="J15" s="24">
        <f ca="1">IF(VLOOKUP($C15,工时汇总!$B$2:$AH$2673,8,0)&gt;15,12,IF(VLOOKUP($C15,工时汇总!$B$2:$AH$2673,8,0)&gt;10,8,IF(VLOOKUP($C15,工时汇总!$B$2:$AH$2673,8,0)&gt;=8,4,IF(VLOOKUP($C15,工时汇总!$B$2:$AH$2673,8,0)&lt;8,0))))</f>
        <v>0</v>
      </c>
      <c r="K15" s="24">
        <f ca="1">IF(VLOOKUP($C15,工时汇总!$B$2:$AH$2673,9,0)&gt;15,12,IF(VLOOKUP($C15,工时汇总!$B$2:$AH$2673,9,0)&gt;10,8,IF(VLOOKUP($C15,工时汇总!$B$2:$AH$2673,9,0)&gt;=8,4,IF(VLOOKUP($C15,工时汇总!$B$2:$AH$2673,9,0)&lt;8,0))))</f>
        <v>0</v>
      </c>
      <c r="L15" s="24">
        <f ca="1">IF(VLOOKUP($C15,工时汇总!$B$2:$AH$2673,10,0)&gt;15,12,IF(VLOOKUP($C15,工时汇总!$B$2:$AH$2673,10,0)&gt;10,8,IF(VLOOKUP($C15,工时汇总!$B$2:$AH$2673,10,0)&gt;=8,4,IF(VLOOKUP($C15,工时汇总!$B$2:$AH$2673,10,0)&lt;8,0))))</f>
        <v>0</v>
      </c>
      <c r="M15" s="24">
        <f ca="1">IF(VLOOKUP($C15,工时汇总!$B$2:$AH$2673,11,0)&gt;15,12,IF(VLOOKUP($C15,工时汇总!$B$2:$AH$2673,11,0)&gt;10,8,IF(VLOOKUP($C15,工时汇总!$B$2:$AH$2673,11,0)&gt;=8,4,IF(VLOOKUP($C15,工时汇总!$B$2:$AH$2673,11,0)&lt;8,0))))</f>
        <v>0</v>
      </c>
      <c r="N15" s="24">
        <f ca="1">IF(VLOOKUP($C15,工时汇总!$B$2:$AH$2673,12,0)&gt;15,12,IF(VLOOKUP($C15,工时汇总!$B$2:$AH$2673,12,0)&gt;10,8,IF(VLOOKUP($C15,工时汇总!$B$2:$AH$2673,12,0)&gt;=8,4,IF(VLOOKUP($C15,工时汇总!$B$2:$AH$2673,12,0)&lt;8,0))))</f>
        <v>0</v>
      </c>
      <c r="O15" s="24">
        <f ca="1">IF(VLOOKUP($C15,工时汇总!$B$2:$AH$2673,13,0)&gt;15,12,IF(VLOOKUP($C15,工时汇总!$B$2:$AH$2673,13,0)&gt;10,8,IF(VLOOKUP($C15,工时汇总!$B$2:$AH$2673,13,0)&gt;=8,4,IF(VLOOKUP($C15,工时汇总!$B$2:$AH$2673,13,0)&lt;8,0))))</f>
        <v>0</v>
      </c>
      <c r="P15" s="24">
        <f ca="1">IF(VLOOKUP($C15,工时汇总!$B$2:$AH$2673,14,0)&gt;15,12,IF(VLOOKUP($C15,工时汇总!$B$2:$AH$2673,14,0)&gt;10,8,IF(VLOOKUP($C15,工时汇总!$B$2:$AH$2673,14,0)&gt;=8,4,IF(VLOOKUP($C15,工时汇总!$B$2:$AH$2673,14,0)&lt;8,0))))</f>
        <v>0</v>
      </c>
      <c r="Q15" s="24">
        <f ca="1">IF(VLOOKUP($C15,工时汇总!$B$2:$AH$2673,15,0)&gt;15,12,IF(VLOOKUP($C15,工时汇总!$B$2:$AH$2673,15,0)&gt;10,8,IF(VLOOKUP($C15,工时汇总!$B$2:$AH$2673,15,0)&gt;=8,4,IF(VLOOKUP($C15,工时汇总!$B$2:$AH$2673,15,0)&lt;8,0))))</f>
        <v>0</v>
      </c>
      <c r="R15" s="24">
        <f ca="1">IF(VLOOKUP($C15,工时汇总!$B$2:$AH$2673,16,0)&gt;15,12,IF(VLOOKUP($C15,工时汇总!$B$2:$AH$2673,16,0)&gt;10,8,IF(VLOOKUP($C15,工时汇总!$B$2:$AH$2673,16,0)&gt;=8,4,IF(VLOOKUP($C15,工时汇总!$B$2:$AH$2673,16,0)&lt;8,0))))</f>
        <v>0</v>
      </c>
      <c r="S15" s="24">
        <f ca="1">IF(VLOOKUP($C15,工时汇总!$B$2:$AH$2673,17,0)&gt;15,12,IF(VLOOKUP($C15,工时汇总!$B$2:$AH$2673,17,0)&gt;10,8,IF(VLOOKUP($C15,工时汇总!$B$2:$AH$2673,17,0)&gt;=8,4,IF(VLOOKUP($C15,工时汇总!$B$2:$AH$2673,17,0)&lt;8,0))))</f>
        <v>0</v>
      </c>
      <c r="T15" s="24">
        <f ca="1">IF(VLOOKUP($C15,工时汇总!$B$2:$AH$2673,18,0)&gt;15,12,IF(VLOOKUP($C15,工时汇总!$B$2:$AH$2673,18,0)&gt;10,8,IF(VLOOKUP($C15,工时汇总!$B$2:$AH$2673,18,0)&gt;=8,4,IF(VLOOKUP($C15,工时汇总!$B$2:$AH$2673,18,0)&lt;8,0))))</f>
        <v>0</v>
      </c>
      <c r="U15" s="24">
        <f ca="1">IF(VLOOKUP($C15,工时汇总!$B$2:$AH$2673,19,0)&gt;15,12,IF(VLOOKUP($C15,工时汇总!$B$2:$AH$2673,19,0)&gt;10,8,IF(VLOOKUP($C15,工时汇总!$B$2:$AH$2673,19,0)&gt;=8,4,IF(VLOOKUP($C15,工时汇总!$B$2:$AH$2673,19,0)&lt;8,0))))</f>
        <v>0</v>
      </c>
      <c r="V15" s="24">
        <f ca="1">IF(VLOOKUP($C15,工时汇总!$B$2:$AH$2673,20,0)&gt;15,12,IF(VLOOKUP($C15,工时汇总!$B$2:$AH$2673,20,0)&gt;10,8,IF(VLOOKUP($C15,工时汇总!$B$2:$AH$2673,20,0)&gt;=8,4,IF(VLOOKUP($C15,工时汇总!$B$2:$AH$2673,20,0)&lt;8,0))))</f>
        <v>0</v>
      </c>
      <c r="W15" s="24">
        <f ca="1">IF(VLOOKUP($C15,工时汇总!$B$2:$AH$2673,21,0)&gt;15,12,IF(VLOOKUP($C15,工时汇总!$B$2:$AH$2673,21,0)&gt;10,8,IF(VLOOKUP($C15,工时汇总!$B$2:$AH$2673,21,0)&gt;=8,4,IF(VLOOKUP($C15,工时汇总!$B$2:$AH$2673,21,0)&lt;8,0))))</f>
        <v>0</v>
      </c>
      <c r="X15" s="24">
        <f ca="1">IF(VLOOKUP($C15,工时汇总!$B$2:$AH$2673,22,0)&gt;15,12,IF(VLOOKUP($C15,工时汇总!$B$2:$AH$2673,22,0)&gt;10,8,IF(VLOOKUP($C15,工时汇总!$B$2:$AH$2673,22,0)&gt;=8,4,IF(VLOOKUP($C15,工时汇总!$B$2:$AH$2673,22,0)&lt;8,0))))</f>
        <v>0</v>
      </c>
      <c r="Y15" s="24">
        <f ca="1">IF(VLOOKUP($C15,工时汇总!$B$2:$AH$2673,23,0)&gt;15,12,IF(VLOOKUP($C15,工时汇总!$B$2:$AH$2673,23,0)&gt;10,8,IF(VLOOKUP($C15,工时汇总!$B$2:$AH$2673,23,0)&gt;=8,4,IF(VLOOKUP($C15,工时汇总!$B$2:$AH$2673,23,0)&lt;8,0))))</f>
        <v>0</v>
      </c>
      <c r="Z15" s="24">
        <f ca="1">IF(VLOOKUP($C15,工时汇总!$B$2:$AH$2673,24,0)&gt;15,12,IF(VLOOKUP($C15,工时汇总!$B$2:$AH$2673,24,0)&gt;10,8,IF(VLOOKUP($C15,工时汇总!$B$2:$AH$2673,24,0)&gt;=8,4,IF(VLOOKUP($C15,工时汇总!$B$2:$AH$2673,24,0)&lt;8,0))))</f>
        <v>0</v>
      </c>
      <c r="AA15" s="24">
        <f ca="1">IF(VLOOKUP($C15,工时汇总!$B$2:$AH$2673,25,0)&gt;15,12,IF(VLOOKUP($C15,工时汇总!$B$2:$AH$2673,25,0)&gt;10,8,IF(VLOOKUP($C15,工时汇总!$B$2:$AH$2673,25,0)&gt;=8,4,IF(VLOOKUP($C15,工时汇总!$B$2:$AH$2673,25,0)&lt;8,0))))</f>
        <v>0</v>
      </c>
      <c r="AB15" s="24">
        <f ca="1">IF(VLOOKUP($C15,工时汇总!$B$2:$AH$2673,26,0)&gt;15,12,IF(VLOOKUP($C15,工时汇总!$B$2:$AH$2673,26,0)&gt;10,8,IF(VLOOKUP($C15,工时汇总!$B$2:$AH$2673,26,0)&gt;=8,4,IF(VLOOKUP($C15,工时汇总!$B$2:$AH$2673,26,0)&lt;8,0))))</f>
        <v>0</v>
      </c>
      <c r="AC15" s="24">
        <f ca="1">IF(VLOOKUP($C15,工时汇总!$B$2:$AH$2673,27,0)&gt;15,12,IF(VLOOKUP($C15,工时汇总!$B$2:$AH$2673,27,0)&gt;10,8,IF(VLOOKUP($C15,工时汇总!$B$2:$AH$2673,27,0)&gt;=8,4,IF(VLOOKUP($C15,工时汇总!$B$2:$AH$2673,27,0)&lt;8,0))))</f>
        <v>0</v>
      </c>
      <c r="AD15" s="24">
        <f ca="1">IF(VLOOKUP($C15,工时汇总!$B$2:$AH$2673,28,0)&gt;15,12,IF(VLOOKUP($C15,工时汇总!$B$2:$AH$2673,28,0)&gt;10,8,IF(VLOOKUP($C15,工时汇总!$B$2:$AH$2673,28,0)&gt;=8,4,IF(VLOOKUP($C15,工时汇总!$B$2:$AH$2673,28,0)&lt;8,0))))</f>
        <v>0</v>
      </c>
      <c r="AE15" s="24">
        <f ca="1">IF(VLOOKUP($C15,工时汇总!$B$2:$AH$2673,29,0)&gt;15,12,IF(VLOOKUP($C15,工时汇总!$B$2:$AH$2673,29,0)&gt;10,8,IF(VLOOKUP($C15,工时汇总!$B$2:$AH$2673,29,0)&gt;=8,4,IF(VLOOKUP($C15,工时汇总!$B$2:$AH$2673,29,0)&lt;8,0))))</f>
        <v>0</v>
      </c>
      <c r="AF15" s="24">
        <f ca="1">IF(VLOOKUP($C15,工时汇总!$B$2:$AH$2673,30,0)&gt;15,12,IF(VLOOKUP($C15,工时汇总!$B$2:$AH$2673,30,0)&gt;10,8,IF(VLOOKUP($C15,工时汇总!$B$2:$AH$2673,30,0)&gt;=8,4,IF(VLOOKUP($C15,工时汇总!$B$2:$AH$2673,30,0)&lt;8,0))))</f>
        <v>0</v>
      </c>
      <c r="AG15" s="24">
        <f ca="1">IF(VLOOKUP($C15,工时汇总!$B$2:$AH$2673,31,0)&gt;15,12,IF(VLOOKUP($C15,工时汇总!$B$2:$AH$2673,31,0)&gt;10,8,IF(VLOOKUP($C15,工时汇总!$B$2:$AH$2673,31,0)&gt;=8,4,IF(VLOOKUP($C15,工时汇总!$B$2:$AH$2673,31,0)&lt;8,0))))</f>
        <v>0</v>
      </c>
      <c r="AH15" s="24">
        <f ca="1">IF(VLOOKUP($C15,工时汇总!$B$2:$AH$2673,32,0)&gt;15,12,IF(VLOOKUP($C15,工时汇总!$B$2:$AH$2673,32,0)&gt;10,8,IF(VLOOKUP($C15,工时汇总!$B$2:$AH$2673,32,0)&gt;=8,4,IF(VLOOKUP($C15,工时汇总!$B$2:$AH$2673,32,0)&lt;8,0))))</f>
        <v>0</v>
      </c>
      <c r="AI15" s="24">
        <f ca="1">IF(VLOOKUP($C15,工时汇总!$B$2:$AH$2673,33,0)&gt;15,12,IF(VLOOKUP($C15,工时汇总!$B$2:$AH$2673,33,0)&gt;10,8,IF(VLOOKUP($C15,工时汇总!$B$2:$AH$2673,33,0)&gt;=8,4,IF(VLOOKUP($C15,工时汇总!$B$2:$AH$2673,33,0)&lt;8,0))))</f>
        <v>0</v>
      </c>
    </row>
    <row r="16" spans="1:35" ht="19.5" customHeight="1" x14ac:dyDescent="0.25">
      <c r="A16" s="22" t="s">
        <v>654</v>
      </c>
      <c r="B16" s="129" t="s">
        <v>389</v>
      </c>
      <c r="C16" s="128" t="s">
        <v>647</v>
      </c>
      <c r="D16" s="23">
        <f t="shared" ref="D16:D18" ca="1" si="2">SUM(E16:AI16)</f>
        <v>200</v>
      </c>
      <c r="E16" s="24">
        <f ca="1">IF(VLOOKUP($C16,工时汇总!$B$2:$AH$2673,3,0)&gt;15,12,IF(VLOOKUP($C16,工时汇总!$B$2:$AH$2673,3,0)&gt;10,8,IF(VLOOKUP($C16,工时汇总!$B$2:$AH$2673,3,0)&gt;=8,4,IF(VLOOKUP($C16,工时汇总!$B$2:$AH$2673,3,0)&lt;8,0))))</f>
        <v>0</v>
      </c>
      <c r="F16" s="24">
        <f ca="1">IF(VLOOKUP($C16,工时汇总!$B$2:$AH$2673,4,0)&gt;15,12,IF(VLOOKUP($C16,工时汇总!$B$2:$AH$2673,4,0)&gt;10,8,IF(VLOOKUP($C16,工时汇总!$B$2:$AH$2673,4,0)&gt;=8,4,IF(VLOOKUP($C16,工时汇总!$B$2:$AH$2673,4,0)&lt;8,0))))</f>
        <v>8</v>
      </c>
      <c r="G16" s="24">
        <f ca="1">IF(VLOOKUP($C16,工时汇总!$B$2:$AH$2673,5,0)&gt;15,12,IF(VLOOKUP($C16,工时汇总!$B$2:$AH$2673,5,0)&gt;10,8,IF(VLOOKUP($C16,工时汇总!$B$2:$AH$2673,5,0)&gt;=8,4,IF(VLOOKUP($C16,工时汇总!$B$2:$AH$2673,5,0)&lt;8,0))))</f>
        <v>8</v>
      </c>
      <c r="H16" s="24">
        <f ca="1">IF(VLOOKUP($C16,工时汇总!$B$2:$AH$2673,6,0)&gt;15,12,IF(VLOOKUP($C16,工时汇总!$B$2:$AH$2673,6,0)&gt;10,8,IF(VLOOKUP($C16,工时汇总!$B$2:$AH$2673,6,0)&gt;=8,4,IF(VLOOKUP($C16,工时汇总!$B$2:$AH$2673,6,0)&lt;8,0))))</f>
        <v>8</v>
      </c>
      <c r="I16" s="24">
        <f ca="1">IF(VLOOKUP($C16,工时汇总!$B$2:$AH$2673,7,0)&gt;15,12,IF(VLOOKUP($C16,工时汇总!$B$2:$AH$2673,7,0)&gt;10,8,IF(VLOOKUP($C16,工时汇总!$B$2:$AH$2673,7,0)&gt;=8,4,IF(VLOOKUP($C16,工时汇总!$B$2:$AH$2673,7,0)&lt;8,0))))</f>
        <v>8</v>
      </c>
      <c r="J16" s="24">
        <f ca="1">IF(VLOOKUP($C16,工时汇总!$B$2:$AH$2673,8,0)&gt;15,12,IF(VLOOKUP($C16,工时汇总!$B$2:$AH$2673,8,0)&gt;10,8,IF(VLOOKUP($C16,工时汇总!$B$2:$AH$2673,8,0)&gt;=8,4,IF(VLOOKUP($C16,工时汇总!$B$2:$AH$2673,8,0)&lt;8,0))))</f>
        <v>8</v>
      </c>
      <c r="K16" s="24">
        <f ca="1">IF(VLOOKUP($C16,工时汇总!$B$2:$AH$2673,9,0)&gt;15,12,IF(VLOOKUP($C16,工时汇总!$B$2:$AH$2673,9,0)&gt;10,8,IF(VLOOKUP($C16,工时汇总!$B$2:$AH$2673,9,0)&gt;=8,4,IF(VLOOKUP($C16,工时汇总!$B$2:$AH$2673,9,0)&lt;8,0))))</f>
        <v>4</v>
      </c>
      <c r="L16" s="24">
        <f ca="1">IF(VLOOKUP($C16,工时汇总!$B$2:$AH$2673,10,0)&gt;15,12,IF(VLOOKUP($C16,工时汇总!$B$2:$AH$2673,10,0)&gt;10,8,IF(VLOOKUP($C16,工时汇总!$B$2:$AH$2673,10,0)&gt;=8,4,IF(VLOOKUP($C16,工时汇总!$B$2:$AH$2673,10,0)&lt;8,0))))</f>
        <v>8</v>
      </c>
      <c r="M16" s="24">
        <f ca="1">IF(VLOOKUP($C16,工时汇总!$B$2:$AH$2673,11,0)&gt;15,12,IF(VLOOKUP($C16,工时汇总!$B$2:$AH$2673,11,0)&gt;10,8,IF(VLOOKUP($C16,工时汇总!$B$2:$AH$2673,11,0)&gt;=8,4,IF(VLOOKUP($C16,工时汇总!$B$2:$AH$2673,11,0)&lt;8,0))))</f>
        <v>8</v>
      </c>
      <c r="N16" s="24">
        <f ca="1">IF(VLOOKUP($C16,工时汇总!$B$2:$AH$2673,12,0)&gt;15,12,IF(VLOOKUP($C16,工时汇总!$B$2:$AH$2673,12,0)&gt;10,8,IF(VLOOKUP($C16,工时汇总!$B$2:$AH$2673,12,0)&gt;=8,4,IF(VLOOKUP($C16,工时汇总!$B$2:$AH$2673,12,0)&lt;8,0))))</f>
        <v>8</v>
      </c>
      <c r="O16" s="24">
        <f ca="1">IF(VLOOKUP($C16,工时汇总!$B$2:$AH$2673,13,0)&gt;15,12,IF(VLOOKUP($C16,工时汇总!$B$2:$AH$2673,13,0)&gt;10,8,IF(VLOOKUP($C16,工时汇总!$B$2:$AH$2673,13,0)&gt;=8,4,IF(VLOOKUP($C16,工时汇总!$B$2:$AH$2673,13,0)&lt;8,0))))</f>
        <v>8</v>
      </c>
      <c r="P16" s="24">
        <f ca="1">IF(VLOOKUP($C16,工时汇总!$B$2:$AH$2673,14,0)&gt;15,12,IF(VLOOKUP($C16,工时汇总!$B$2:$AH$2673,14,0)&gt;10,8,IF(VLOOKUP($C16,工时汇总!$B$2:$AH$2673,14,0)&gt;=8,4,IF(VLOOKUP($C16,工时汇总!$B$2:$AH$2673,14,0)&lt;8,0))))</f>
        <v>8</v>
      </c>
      <c r="Q16" s="24">
        <f ca="1">IF(VLOOKUP($C16,工时汇总!$B$2:$AH$2673,15,0)&gt;15,12,IF(VLOOKUP($C16,工时汇总!$B$2:$AH$2673,15,0)&gt;10,8,IF(VLOOKUP($C16,工时汇总!$B$2:$AH$2673,15,0)&gt;=8,4,IF(VLOOKUP($C16,工时汇总!$B$2:$AH$2673,15,0)&lt;8,0))))</f>
        <v>0</v>
      </c>
      <c r="R16" s="24">
        <f ca="1">IF(VLOOKUP($C16,工时汇总!$B$2:$AH$2673,16,0)&gt;15,12,IF(VLOOKUP($C16,工时汇总!$B$2:$AH$2673,16,0)&gt;10,8,IF(VLOOKUP($C16,工时汇总!$B$2:$AH$2673,16,0)&gt;=8,4,IF(VLOOKUP($C16,工时汇总!$B$2:$AH$2673,16,0)&lt;8,0))))</f>
        <v>4</v>
      </c>
      <c r="S16" s="24">
        <f ca="1">IF(VLOOKUP($C16,工时汇总!$B$2:$AH$2673,17,0)&gt;15,12,IF(VLOOKUP($C16,工时汇总!$B$2:$AH$2673,17,0)&gt;10,8,IF(VLOOKUP($C16,工时汇总!$B$2:$AH$2673,17,0)&gt;=8,4,IF(VLOOKUP($C16,工时汇总!$B$2:$AH$2673,17,0)&lt;8,0))))</f>
        <v>8</v>
      </c>
      <c r="T16" s="24">
        <f ca="1">IF(VLOOKUP($C16,工时汇总!$B$2:$AH$2673,18,0)&gt;15,12,IF(VLOOKUP($C16,工时汇总!$B$2:$AH$2673,18,0)&gt;10,8,IF(VLOOKUP($C16,工时汇总!$B$2:$AH$2673,18,0)&gt;=8,4,IF(VLOOKUP($C16,工时汇总!$B$2:$AH$2673,18,0)&lt;8,0))))</f>
        <v>8</v>
      </c>
      <c r="U16" s="24">
        <f ca="1">IF(VLOOKUP($C16,工时汇总!$B$2:$AH$2673,19,0)&gt;15,12,IF(VLOOKUP($C16,工时汇总!$B$2:$AH$2673,19,0)&gt;10,8,IF(VLOOKUP($C16,工时汇总!$B$2:$AH$2673,19,0)&gt;=8,4,IF(VLOOKUP($C16,工时汇总!$B$2:$AH$2673,19,0)&lt;8,0))))</f>
        <v>8</v>
      </c>
      <c r="V16" s="24">
        <f ca="1">IF(VLOOKUP($C16,工时汇总!$B$2:$AH$2673,20,0)&gt;15,12,IF(VLOOKUP($C16,工时汇总!$B$2:$AH$2673,20,0)&gt;10,8,IF(VLOOKUP($C16,工时汇总!$B$2:$AH$2673,20,0)&gt;=8,4,IF(VLOOKUP($C16,工时汇总!$B$2:$AH$2673,20,0)&lt;8,0))))</f>
        <v>8</v>
      </c>
      <c r="W16" s="24">
        <f ca="1">IF(VLOOKUP($C16,工时汇总!$B$2:$AH$2673,21,0)&gt;15,12,IF(VLOOKUP($C16,工时汇总!$B$2:$AH$2673,21,0)&gt;10,8,IF(VLOOKUP($C16,工时汇总!$B$2:$AH$2673,21,0)&gt;=8,4,IF(VLOOKUP($C16,工时汇总!$B$2:$AH$2673,21,0)&lt;8,0))))</f>
        <v>4</v>
      </c>
      <c r="X16" s="24">
        <f ca="1">IF(VLOOKUP($C16,工时汇总!$B$2:$AH$2673,22,0)&gt;15,12,IF(VLOOKUP($C16,工时汇总!$B$2:$AH$2673,22,0)&gt;10,8,IF(VLOOKUP($C16,工时汇总!$B$2:$AH$2673,22,0)&gt;=8,4,IF(VLOOKUP($C16,工时汇总!$B$2:$AH$2673,22,0)&lt;8,0))))</f>
        <v>8</v>
      </c>
      <c r="Y16" s="24">
        <f ca="1">IF(VLOOKUP($C16,工时汇总!$B$2:$AH$2673,23,0)&gt;15,12,IF(VLOOKUP($C16,工时汇总!$B$2:$AH$2673,23,0)&gt;10,8,IF(VLOOKUP($C16,工时汇总!$B$2:$AH$2673,23,0)&gt;=8,4,IF(VLOOKUP($C16,工时汇总!$B$2:$AH$2673,23,0)&lt;8,0))))</f>
        <v>4</v>
      </c>
      <c r="Z16" s="24">
        <f ca="1">IF(VLOOKUP($C16,工时汇总!$B$2:$AH$2673,24,0)&gt;15,12,IF(VLOOKUP($C16,工时汇总!$B$2:$AH$2673,24,0)&gt;10,8,IF(VLOOKUP($C16,工时汇总!$B$2:$AH$2673,24,0)&gt;=8,4,IF(VLOOKUP($C16,工时汇总!$B$2:$AH$2673,24,0)&lt;8,0))))</f>
        <v>4</v>
      </c>
      <c r="AA16" s="24">
        <f ca="1">IF(VLOOKUP($C16,工时汇总!$B$2:$AH$2673,25,0)&gt;15,12,IF(VLOOKUP($C16,工时汇总!$B$2:$AH$2673,25,0)&gt;10,8,IF(VLOOKUP($C16,工时汇总!$B$2:$AH$2673,25,0)&gt;=8,4,IF(VLOOKUP($C16,工时汇总!$B$2:$AH$2673,25,0)&lt;8,0))))</f>
        <v>8</v>
      </c>
      <c r="AB16" s="24">
        <f ca="1">IF(VLOOKUP($C16,工时汇总!$B$2:$AH$2673,26,0)&gt;15,12,IF(VLOOKUP($C16,工时汇总!$B$2:$AH$2673,26,0)&gt;10,8,IF(VLOOKUP($C16,工时汇总!$B$2:$AH$2673,26,0)&gt;=8,4,IF(VLOOKUP($C16,工时汇总!$B$2:$AH$2673,26,0)&lt;8,0))))</f>
        <v>8</v>
      </c>
      <c r="AC16" s="24">
        <f ca="1">IF(VLOOKUP($C16,工时汇总!$B$2:$AH$2673,27,0)&gt;15,12,IF(VLOOKUP($C16,工时汇总!$B$2:$AH$2673,27,0)&gt;10,8,IF(VLOOKUP($C16,工时汇总!$B$2:$AH$2673,27,0)&gt;=8,4,IF(VLOOKUP($C16,工时汇总!$B$2:$AH$2673,27,0)&lt;8,0))))</f>
        <v>8</v>
      </c>
      <c r="AD16" s="24">
        <f ca="1">IF(VLOOKUP($C16,工时汇总!$B$2:$AH$2673,28,0)&gt;15,12,IF(VLOOKUP($C16,工时汇总!$B$2:$AH$2673,28,0)&gt;10,8,IF(VLOOKUP($C16,工时汇总!$B$2:$AH$2673,28,0)&gt;=8,4,IF(VLOOKUP($C16,工时汇总!$B$2:$AH$2673,28,0)&lt;8,0))))</f>
        <v>8</v>
      </c>
      <c r="AE16" s="24">
        <f ca="1">IF(VLOOKUP($C16,工时汇总!$B$2:$AH$2673,29,0)&gt;15,12,IF(VLOOKUP($C16,工时汇总!$B$2:$AH$2673,29,0)&gt;10,8,IF(VLOOKUP($C16,工时汇总!$B$2:$AH$2673,29,0)&gt;=8,4,IF(VLOOKUP($C16,工时汇总!$B$2:$AH$2673,29,0)&lt;8,0))))</f>
        <v>8</v>
      </c>
      <c r="AF16" s="24">
        <f ca="1">IF(VLOOKUP($C16,工时汇总!$B$2:$AH$2673,30,0)&gt;15,12,IF(VLOOKUP($C16,工时汇总!$B$2:$AH$2673,30,0)&gt;10,8,IF(VLOOKUP($C16,工时汇总!$B$2:$AH$2673,30,0)&gt;=8,4,IF(VLOOKUP($C16,工时汇总!$B$2:$AH$2673,30,0)&lt;8,0))))</f>
        <v>8</v>
      </c>
      <c r="AG16" s="24">
        <f ca="1">IF(VLOOKUP($C16,工时汇总!$B$2:$AH$2673,31,0)&gt;15,12,IF(VLOOKUP($C16,工时汇总!$B$2:$AH$2673,31,0)&gt;10,8,IF(VLOOKUP($C16,工时汇总!$B$2:$AH$2673,31,0)&gt;=8,4,IF(VLOOKUP($C16,工时汇总!$B$2:$AH$2673,31,0)&lt;8,0))))</f>
        <v>4</v>
      </c>
      <c r="AH16" s="24">
        <f ca="1">IF(VLOOKUP($C16,工时汇总!$B$2:$AH$2673,32,0)&gt;15,12,IF(VLOOKUP($C16,工时汇总!$B$2:$AH$2673,32,0)&gt;10,8,IF(VLOOKUP($C16,工时汇总!$B$2:$AH$2673,32,0)&gt;=8,4,IF(VLOOKUP($C16,工时汇总!$B$2:$AH$2673,32,0)&lt;8,0))))</f>
        <v>0</v>
      </c>
      <c r="AI16" s="24">
        <f ca="1">IF(VLOOKUP($C16,工时汇总!$B$2:$AH$2673,33,0)&gt;15,12,IF(VLOOKUP($C16,工时汇总!$B$2:$AH$2673,33,0)&gt;10,8,IF(VLOOKUP($C16,工时汇总!$B$2:$AH$2673,33,0)&gt;=8,4,IF(VLOOKUP($C16,工时汇总!$B$2:$AH$2673,33,0)&lt;8,0))))</f>
        <v>8</v>
      </c>
    </row>
    <row r="17" spans="1:35" ht="19.5" customHeight="1" x14ac:dyDescent="0.25">
      <c r="A17" s="22" t="s">
        <v>654</v>
      </c>
      <c r="B17" s="129" t="s">
        <v>836</v>
      </c>
      <c r="C17" s="128" t="s">
        <v>814</v>
      </c>
      <c r="D17" s="23">
        <f t="shared" ca="1" si="2"/>
        <v>204</v>
      </c>
      <c r="E17" s="24">
        <f ca="1">IF(VLOOKUP($C17,工时汇总!$B$2:$AH$2673,3,0)&gt;15,12,IF(VLOOKUP($C17,工时汇总!$B$2:$AH$2673,3,0)&gt;10,8,IF(VLOOKUP($C17,工时汇总!$B$2:$AH$2673,3,0)&gt;=8,4,IF(VLOOKUP($C17,工时汇总!$B$2:$AH$2673,3,0)&lt;8,0))))</f>
        <v>0</v>
      </c>
      <c r="F17" s="24">
        <f ca="1">IF(VLOOKUP($C17,工时汇总!$B$2:$AH$2673,4,0)&gt;15,12,IF(VLOOKUP($C17,工时汇总!$B$2:$AH$2673,4,0)&gt;10,8,IF(VLOOKUP($C17,工时汇总!$B$2:$AH$2673,4,0)&gt;=8,4,IF(VLOOKUP($C17,工时汇总!$B$2:$AH$2673,4,0)&lt;8,0))))</f>
        <v>8</v>
      </c>
      <c r="G17" s="24">
        <f ca="1">IF(VLOOKUP($C17,工时汇总!$B$2:$AH$2673,5,0)&gt;15,12,IF(VLOOKUP($C17,工时汇总!$B$2:$AH$2673,5,0)&gt;10,8,IF(VLOOKUP($C17,工时汇总!$B$2:$AH$2673,5,0)&gt;=8,4,IF(VLOOKUP($C17,工时汇总!$B$2:$AH$2673,5,0)&lt;8,0))))</f>
        <v>8</v>
      </c>
      <c r="H17" s="24">
        <f ca="1">IF(VLOOKUP($C17,工时汇总!$B$2:$AH$2673,6,0)&gt;15,12,IF(VLOOKUP($C17,工时汇总!$B$2:$AH$2673,6,0)&gt;10,8,IF(VLOOKUP($C17,工时汇总!$B$2:$AH$2673,6,0)&gt;=8,4,IF(VLOOKUP($C17,工时汇总!$B$2:$AH$2673,6,0)&lt;8,0))))</f>
        <v>8</v>
      </c>
      <c r="I17" s="24">
        <f ca="1">IF(VLOOKUP($C17,工时汇总!$B$2:$AH$2673,7,0)&gt;15,12,IF(VLOOKUP($C17,工时汇总!$B$2:$AH$2673,7,0)&gt;10,8,IF(VLOOKUP($C17,工时汇总!$B$2:$AH$2673,7,0)&gt;=8,4,IF(VLOOKUP($C17,工时汇总!$B$2:$AH$2673,7,0)&lt;8,0))))</f>
        <v>8</v>
      </c>
      <c r="J17" s="24">
        <f ca="1">IF(VLOOKUP($C17,工时汇总!$B$2:$AH$2673,8,0)&gt;15,12,IF(VLOOKUP($C17,工时汇总!$B$2:$AH$2673,8,0)&gt;10,8,IF(VLOOKUP($C17,工时汇总!$B$2:$AH$2673,8,0)&gt;=8,4,IF(VLOOKUP($C17,工时汇总!$B$2:$AH$2673,8,0)&lt;8,0))))</f>
        <v>8</v>
      </c>
      <c r="K17" s="24">
        <f ca="1">IF(VLOOKUP($C17,工时汇总!$B$2:$AH$2673,9,0)&gt;15,12,IF(VLOOKUP($C17,工时汇总!$B$2:$AH$2673,9,0)&gt;10,8,IF(VLOOKUP($C17,工时汇总!$B$2:$AH$2673,9,0)&gt;=8,4,IF(VLOOKUP($C17,工时汇总!$B$2:$AH$2673,9,0)&lt;8,0))))</f>
        <v>4</v>
      </c>
      <c r="L17" s="24">
        <f ca="1">IF(VLOOKUP($C17,工时汇总!$B$2:$AH$2673,10,0)&gt;15,12,IF(VLOOKUP($C17,工时汇总!$B$2:$AH$2673,10,0)&gt;10,8,IF(VLOOKUP($C17,工时汇总!$B$2:$AH$2673,10,0)&gt;=8,4,IF(VLOOKUP($C17,工时汇总!$B$2:$AH$2673,10,0)&lt;8,0))))</f>
        <v>8</v>
      </c>
      <c r="M17" s="24">
        <f ca="1">IF(VLOOKUP($C17,工时汇总!$B$2:$AH$2673,11,0)&gt;15,12,IF(VLOOKUP($C17,工时汇总!$B$2:$AH$2673,11,0)&gt;10,8,IF(VLOOKUP($C17,工时汇总!$B$2:$AH$2673,11,0)&gt;=8,4,IF(VLOOKUP($C17,工时汇总!$B$2:$AH$2673,11,0)&lt;8,0))))</f>
        <v>8</v>
      </c>
      <c r="N17" s="24">
        <f ca="1">IF(VLOOKUP($C17,工时汇总!$B$2:$AH$2673,12,0)&gt;15,12,IF(VLOOKUP($C17,工时汇总!$B$2:$AH$2673,12,0)&gt;10,8,IF(VLOOKUP($C17,工时汇总!$B$2:$AH$2673,12,0)&gt;=8,4,IF(VLOOKUP($C17,工时汇总!$B$2:$AH$2673,12,0)&lt;8,0))))</f>
        <v>8</v>
      </c>
      <c r="O17" s="24">
        <f ca="1">IF(VLOOKUP($C17,工时汇总!$B$2:$AH$2673,13,0)&gt;15,12,IF(VLOOKUP($C17,工时汇总!$B$2:$AH$2673,13,0)&gt;10,8,IF(VLOOKUP($C17,工时汇总!$B$2:$AH$2673,13,0)&gt;=8,4,IF(VLOOKUP($C17,工时汇总!$B$2:$AH$2673,13,0)&lt;8,0))))</f>
        <v>4</v>
      </c>
      <c r="P17" s="24">
        <f ca="1">IF(VLOOKUP($C17,工时汇总!$B$2:$AH$2673,14,0)&gt;15,12,IF(VLOOKUP($C17,工时汇总!$B$2:$AH$2673,14,0)&gt;10,8,IF(VLOOKUP($C17,工时汇总!$B$2:$AH$2673,14,0)&gt;=8,4,IF(VLOOKUP($C17,工时汇总!$B$2:$AH$2673,14,0)&lt;8,0))))</f>
        <v>8</v>
      </c>
      <c r="Q17" s="24">
        <f ca="1">IF(VLOOKUP($C17,工时汇总!$B$2:$AH$2673,15,0)&gt;15,12,IF(VLOOKUP($C17,工时汇总!$B$2:$AH$2673,15,0)&gt;10,8,IF(VLOOKUP($C17,工时汇总!$B$2:$AH$2673,15,0)&gt;=8,4,IF(VLOOKUP($C17,工时汇总!$B$2:$AH$2673,15,0)&lt;8,0))))</f>
        <v>8</v>
      </c>
      <c r="R17" s="24">
        <f ca="1">IF(VLOOKUP($C17,工时汇总!$B$2:$AH$2673,16,0)&gt;15,12,IF(VLOOKUP($C17,工时汇总!$B$2:$AH$2673,16,0)&gt;10,8,IF(VLOOKUP($C17,工时汇总!$B$2:$AH$2673,16,0)&gt;=8,4,IF(VLOOKUP($C17,工时汇总!$B$2:$AH$2673,16,0)&lt;8,0))))</f>
        <v>4</v>
      </c>
      <c r="S17" s="24">
        <f ca="1">IF(VLOOKUP($C17,工时汇总!$B$2:$AH$2673,17,0)&gt;15,12,IF(VLOOKUP($C17,工时汇总!$B$2:$AH$2673,17,0)&gt;10,8,IF(VLOOKUP($C17,工时汇总!$B$2:$AH$2673,17,0)&gt;=8,4,IF(VLOOKUP($C17,工时汇总!$B$2:$AH$2673,17,0)&lt;8,0))))</f>
        <v>4</v>
      </c>
      <c r="T17" s="24">
        <f ca="1">IF(VLOOKUP($C17,工时汇总!$B$2:$AH$2673,18,0)&gt;15,12,IF(VLOOKUP($C17,工时汇总!$B$2:$AH$2673,18,0)&gt;10,8,IF(VLOOKUP($C17,工时汇总!$B$2:$AH$2673,18,0)&gt;=8,4,IF(VLOOKUP($C17,工时汇总!$B$2:$AH$2673,18,0)&lt;8,0))))</f>
        <v>0</v>
      </c>
      <c r="U17" s="24">
        <f ca="1">IF(VLOOKUP($C17,工时汇总!$B$2:$AH$2673,19,0)&gt;15,12,IF(VLOOKUP($C17,工时汇总!$B$2:$AH$2673,19,0)&gt;10,8,IF(VLOOKUP($C17,工时汇总!$B$2:$AH$2673,19,0)&gt;=8,4,IF(VLOOKUP($C17,工时汇总!$B$2:$AH$2673,19,0)&lt;8,0))))</f>
        <v>8</v>
      </c>
      <c r="V17" s="24">
        <f ca="1">IF(VLOOKUP($C17,工时汇总!$B$2:$AH$2673,20,0)&gt;15,12,IF(VLOOKUP($C17,工时汇总!$B$2:$AH$2673,20,0)&gt;10,8,IF(VLOOKUP($C17,工时汇总!$B$2:$AH$2673,20,0)&gt;=8,4,IF(VLOOKUP($C17,工时汇总!$B$2:$AH$2673,20,0)&lt;8,0))))</f>
        <v>8</v>
      </c>
      <c r="W17" s="24">
        <f ca="1">IF(VLOOKUP($C17,工时汇总!$B$2:$AH$2673,21,0)&gt;15,12,IF(VLOOKUP($C17,工时汇总!$B$2:$AH$2673,21,0)&gt;10,8,IF(VLOOKUP($C17,工时汇总!$B$2:$AH$2673,21,0)&gt;=8,4,IF(VLOOKUP($C17,工时汇总!$B$2:$AH$2673,21,0)&lt;8,0))))</f>
        <v>8</v>
      </c>
      <c r="X17" s="24">
        <f ca="1">IF(VLOOKUP($C17,工时汇总!$B$2:$AH$2673,22,0)&gt;15,12,IF(VLOOKUP($C17,工时汇总!$B$2:$AH$2673,22,0)&gt;10,8,IF(VLOOKUP($C17,工时汇总!$B$2:$AH$2673,22,0)&gt;=8,4,IF(VLOOKUP($C17,工时汇总!$B$2:$AH$2673,22,0)&lt;8,0))))</f>
        <v>4</v>
      </c>
      <c r="Y17" s="24">
        <f ca="1">IF(VLOOKUP($C17,工时汇总!$B$2:$AH$2673,23,0)&gt;15,12,IF(VLOOKUP($C17,工时汇总!$B$2:$AH$2673,23,0)&gt;10,8,IF(VLOOKUP($C17,工时汇总!$B$2:$AH$2673,23,0)&gt;=8,4,IF(VLOOKUP($C17,工时汇总!$B$2:$AH$2673,23,0)&lt;8,0))))</f>
        <v>4</v>
      </c>
      <c r="Z17" s="24">
        <f ca="1">IF(VLOOKUP($C17,工时汇总!$B$2:$AH$2673,24,0)&gt;15,12,IF(VLOOKUP($C17,工时汇总!$B$2:$AH$2673,24,0)&gt;10,8,IF(VLOOKUP($C17,工时汇总!$B$2:$AH$2673,24,0)&gt;=8,4,IF(VLOOKUP($C17,工时汇总!$B$2:$AH$2673,24,0)&lt;8,0))))</f>
        <v>4</v>
      </c>
      <c r="AA17" s="24">
        <f ca="1">IF(VLOOKUP($C17,工时汇总!$B$2:$AH$2673,25,0)&gt;15,12,IF(VLOOKUP($C17,工时汇总!$B$2:$AH$2673,25,0)&gt;10,8,IF(VLOOKUP($C17,工时汇总!$B$2:$AH$2673,25,0)&gt;=8,4,IF(VLOOKUP($C17,工时汇总!$B$2:$AH$2673,25,0)&lt;8,0))))</f>
        <v>8</v>
      </c>
      <c r="AB17" s="24">
        <f ca="1">IF(VLOOKUP($C17,工时汇总!$B$2:$AH$2673,26,0)&gt;15,12,IF(VLOOKUP($C17,工时汇总!$B$2:$AH$2673,26,0)&gt;10,8,IF(VLOOKUP($C17,工时汇总!$B$2:$AH$2673,26,0)&gt;=8,4,IF(VLOOKUP($C17,工时汇总!$B$2:$AH$2673,26,0)&lt;8,0))))</f>
        <v>8</v>
      </c>
      <c r="AC17" s="24">
        <f ca="1">IF(VLOOKUP($C17,工时汇总!$B$2:$AH$2673,27,0)&gt;15,12,IF(VLOOKUP($C17,工时汇总!$B$2:$AH$2673,27,0)&gt;10,8,IF(VLOOKUP($C17,工时汇总!$B$2:$AH$2673,27,0)&gt;=8,4,IF(VLOOKUP($C17,工时汇总!$B$2:$AH$2673,27,0)&lt;8,0))))</f>
        <v>8</v>
      </c>
      <c r="AD17" s="24">
        <f ca="1">IF(VLOOKUP($C17,工时汇总!$B$2:$AH$2673,28,0)&gt;15,12,IF(VLOOKUP($C17,工时汇总!$B$2:$AH$2673,28,0)&gt;10,8,IF(VLOOKUP($C17,工时汇总!$B$2:$AH$2673,28,0)&gt;=8,4,IF(VLOOKUP($C17,工时汇总!$B$2:$AH$2673,28,0)&lt;8,0))))</f>
        <v>8</v>
      </c>
      <c r="AE17" s="24">
        <f ca="1">IF(VLOOKUP($C17,工时汇总!$B$2:$AH$2673,29,0)&gt;15,12,IF(VLOOKUP($C17,工时汇总!$B$2:$AH$2673,29,0)&gt;10,8,IF(VLOOKUP($C17,工时汇总!$B$2:$AH$2673,29,0)&gt;=8,4,IF(VLOOKUP($C17,工时汇总!$B$2:$AH$2673,29,0)&lt;8,0))))</f>
        <v>8</v>
      </c>
      <c r="AF17" s="24">
        <f ca="1">IF(VLOOKUP($C17,工时汇总!$B$2:$AH$2673,30,0)&gt;15,12,IF(VLOOKUP($C17,工时汇总!$B$2:$AH$2673,30,0)&gt;10,8,IF(VLOOKUP($C17,工时汇总!$B$2:$AH$2673,30,0)&gt;=8,4,IF(VLOOKUP($C17,工时汇总!$B$2:$AH$2673,30,0)&lt;8,0))))</f>
        <v>8</v>
      </c>
      <c r="AG17" s="24">
        <f ca="1">IF(VLOOKUP($C17,工时汇总!$B$2:$AH$2673,31,0)&gt;15,12,IF(VLOOKUP($C17,工时汇总!$B$2:$AH$2673,31,0)&gt;10,8,IF(VLOOKUP($C17,工时汇总!$B$2:$AH$2673,31,0)&gt;=8,4,IF(VLOOKUP($C17,工时汇总!$B$2:$AH$2673,31,0)&lt;8,0))))</f>
        <v>8</v>
      </c>
      <c r="AH17" s="24">
        <f ca="1">IF(VLOOKUP($C17,工时汇总!$B$2:$AH$2673,32,0)&gt;15,12,IF(VLOOKUP($C17,工时汇总!$B$2:$AH$2673,32,0)&gt;10,8,IF(VLOOKUP($C17,工时汇总!$B$2:$AH$2673,32,0)&gt;=8,4,IF(VLOOKUP($C17,工时汇总!$B$2:$AH$2673,32,0)&lt;8,0))))</f>
        <v>8</v>
      </c>
      <c r="AI17" s="24">
        <f ca="1">IF(VLOOKUP($C17,工时汇总!$B$2:$AH$2673,33,0)&gt;15,12,IF(VLOOKUP($C17,工时汇总!$B$2:$AH$2673,33,0)&gt;10,8,IF(VLOOKUP($C17,工时汇总!$B$2:$AH$2673,33,0)&gt;=8,4,IF(VLOOKUP($C17,工时汇总!$B$2:$AH$2673,33,0)&lt;8,0))))</f>
        <v>8</v>
      </c>
    </row>
    <row r="18" spans="1:35" ht="19.5" customHeight="1" x14ac:dyDescent="0.25">
      <c r="A18" s="22" t="s">
        <v>654</v>
      </c>
      <c r="B18" s="129" t="s">
        <v>490</v>
      </c>
      <c r="C18" s="128" t="s">
        <v>648</v>
      </c>
      <c r="D18" s="23">
        <f t="shared" ca="1" si="2"/>
        <v>0</v>
      </c>
      <c r="E18" s="24">
        <f ca="1">IF(VLOOKUP($C18,工时汇总!$B$2:$AH$2673,3,0)&gt;15,12,IF(VLOOKUP($C18,工时汇总!$B$2:$AH$2673,3,0)&gt;10,8,IF(VLOOKUP($C18,工时汇总!$B$2:$AH$2673,3,0)&gt;=8,4,IF(VLOOKUP($C18,工时汇总!$B$2:$AH$2673,3,0)&lt;8,0))))</f>
        <v>0</v>
      </c>
      <c r="F18" s="24">
        <f ca="1">IF(VLOOKUP($C18,工时汇总!$B$2:$AH$2673,4,0)&gt;15,12,IF(VLOOKUP($C18,工时汇总!$B$2:$AH$2673,4,0)&gt;10,8,IF(VLOOKUP($C18,工时汇总!$B$2:$AH$2673,4,0)&gt;=8,4,IF(VLOOKUP($C18,工时汇总!$B$2:$AH$2673,4,0)&lt;8,0))))</f>
        <v>0</v>
      </c>
      <c r="G18" s="24">
        <f ca="1">IF(VLOOKUP($C18,工时汇总!$B$2:$AH$2673,5,0)&gt;15,12,IF(VLOOKUP($C18,工时汇总!$B$2:$AH$2673,5,0)&gt;10,8,IF(VLOOKUP($C18,工时汇总!$B$2:$AH$2673,5,0)&gt;=8,4,IF(VLOOKUP($C18,工时汇总!$B$2:$AH$2673,5,0)&lt;8,0))))</f>
        <v>0</v>
      </c>
      <c r="H18" s="24">
        <f ca="1">IF(VLOOKUP($C18,工时汇总!$B$2:$AH$2673,6,0)&gt;15,12,IF(VLOOKUP($C18,工时汇总!$B$2:$AH$2673,6,0)&gt;10,8,IF(VLOOKUP($C18,工时汇总!$B$2:$AH$2673,6,0)&gt;=8,4,IF(VLOOKUP($C18,工时汇总!$B$2:$AH$2673,6,0)&lt;8,0))))</f>
        <v>0</v>
      </c>
      <c r="I18" s="24">
        <f ca="1">IF(VLOOKUP($C18,工时汇总!$B$2:$AH$2673,7,0)&gt;15,12,IF(VLOOKUP($C18,工时汇总!$B$2:$AH$2673,7,0)&gt;10,8,IF(VLOOKUP($C18,工时汇总!$B$2:$AH$2673,7,0)&gt;=8,4,IF(VLOOKUP($C18,工时汇总!$B$2:$AH$2673,7,0)&lt;8,0))))</f>
        <v>0</v>
      </c>
      <c r="J18" s="24">
        <f ca="1">IF(VLOOKUP($C18,工时汇总!$B$2:$AH$2673,8,0)&gt;15,12,IF(VLOOKUP($C18,工时汇总!$B$2:$AH$2673,8,0)&gt;10,8,IF(VLOOKUP($C18,工时汇总!$B$2:$AH$2673,8,0)&gt;=8,4,IF(VLOOKUP($C18,工时汇总!$B$2:$AH$2673,8,0)&lt;8,0))))</f>
        <v>0</v>
      </c>
      <c r="K18" s="24">
        <f ca="1">IF(VLOOKUP($C18,工时汇总!$B$2:$AH$2673,9,0)&gt;15,12,IF(VLOOKUP($C18,工时汇总!$B$2:$AH$2673,9,0)&gt;10,8,IF(VLOOKUP($C18,工时汇总!$B$2:$AH$2673,9,0)&gt;=8,4,IF(VLOOKUP($C18,工时汇总!$B$2:$AH$2673,9,0)&lt;8,0))))</f>
        <v>0</v>
      </c>
      <c r="L18" s="24">
        <f ca="1">IF(VLOOKUP($C18,工时汇总!$B$2:$AH$2673,10,0)&gt;15,12,IF(VLOOKUP($C18,工时汇总!$B$2:$AH$2673,10,0)&gt;10,8,IF(VLOOKUP($C18,工时汇总!$B$2:$AH$2673,10,0)&gt;=8,4,IF(VLOOKUP($C18,工时汇总!$B$2:$AH$2673,10,0)&lt;8,0))))</f>
        <v>0</v>
      </c>
      <c r="M18" s="24">
        <f ca="1">IF(VLOOKUP($C18,工时汇总!$B$2:$AH$2673,11,0)&gt;15,12,IF(VLOOKUP($C18,工时汇总!$B$2:$AH$2673,11,0)&gt;10,8,IF(VLOOKUP($C18,工时汇总!$B$2:$AH$2673,11,0)&gt;=8,4,IF(VLOOKUP($C18,工时汇总!$B$2:$AH$2673,11,0)&lt;8,0))))</f>
        <v>0</v>
      </c>
      <c r="N18" s="24">
        <f ca="1">IF(VLOOKUP($C18,工时汇总!$B$2:$AH$2673,12,0)&gt;15,12,IF(VLOOKUP($C18,工时汇总!$B$2:$AH$2673,12,0)&gt;10,8,IF(VLOOKUP($C18,工时汇总!$B$2:$AH$2673,12,0)&gt;=8,4,IF(VLOOKUP($C18,工时汇总!$B$2:$AH$2673,12,0)&lt;8,0))))</f>
        <v>0</v>
      </c>
      <c r="O18" s="24">
        <f ca="1">IF(VLOOKUP($C18,工时汇总!$B$2:$AH$2673,13,0)&gt;15,12,IF(VLOOKUP($C18,工时汇总!$B$2:$AH$2673,13,0)&gt;10,8,IF(VLOOKUP($C18,工时汇总!$B$2:$AH$2673,13,0)&gt;=8,4,IF(VLOOKUP($C18,工时汇总!$B$2:$AH$2673,13,0)&lt;8,0))))</f>
        <v>0</v>
      </c>
      <c r="P18" s="24">
        <f ca="1">IF(VLOOKUP($C18,工时汇总!$B$2:$AH$2673,14,0)&gt;15,12,IF(VLOOKUP($C18,工时汇总!$B$2:$AH$2673,14,0)&gt;10,8,IF(VLOOKUP($C18,工时汇总!$B$2:$AH$2673,14,0)&gt;=8,4,IF(VLOOKUP($C18,工时汇总!$B$2:$AH$2673,14,0)&lt;8,0))))</f>
        <v>0</v>
      </c>
      <c r="Q18" s="24">
        <f ca="1">IF(VLOOKUP($C18,工时汇总!$B$2:$AH$2673,15,0)&gt;15,12,IF(VLOOKUP($C18,工时汇总!$B$2:$AH$2673,15,0)&gt;10,8,IF(VLOOKUP($C18,工时汇总!$B$2:$AH$2673,15,0)&gt;=8,4,IF(VLOOKUP($C18,工时汇总!$B$2:$AH$2673,15,0)&lt;8,0))))</f>
        <v>0</v>
      </c>
      <c r="R18" s="24">
        <f ca="1">IF(VLOOKUP($C18,工时汇总!$B$2:$AH$2673,16,0)&gt;15,12,IF(VLOOKUP($C18,工时汇总!$B$2:$AH$2673,16,0)&gt;10,8,IF(VLOOKUP($C18,工时汇总!$B$2:$AH$2673,16,0)&gt;=8,4,IF(VLOOKUP($C18,工时汇总!$B$2:$AH$2673,16,0)&lt;8,0))))</f>
        <v>0</v>
      </c>
      <c r="S18" s="24">
        <f ca="1">IF(VLOOKUP($C18,工时汇总!$B$2:$AH$2673,17,0)&gt;15,12,IF(VLOOKUP($C18,工时汇总!$B$2:$AH$2673,17,0)&gt;10,8,IF(VLOOKUP($C18,工时汇总!$B$2:$AH$2673,17,0)&gt;=8,4,IF(VLOOKUP($C18,工时汇总!$B$2:$AH$2673,17,0)&lt;8,0))))</f>
        <v>0</v>
      </c>
      <c r="T18" s="24">
        <f ca="1">IF(VLOOKUP($C18,工时汇总!$B$2:$AH$2673,18,0)&gt;15,12,IF(VLOOKUP($C18,工时汇总!$B$2:$AH$2673,18,0)&gt;10,8,IF(VLOOKUP($C18,工时汇总!$B$2:$AH$2673,18,0)&gt;=8,4,IF(VLOOKUP($C18,工时汇总!$B$2:$AH$2673,18,0)&lt;8,0))))</f>
        <v>0</v>
      </c>
      <c r="U18" s="24">
        <f ca="1">IF(VLOOKUP($C18,工时汇总!$B$2:$AH$2673,19,0)&gt;15,12,IF(VLOOKUP($C18,工时汇总!$B$2:$AH$2673,19,0)&gt;10,8,IF(VLOOKUP($C18,工时汇总!$B$2:$AH$2673,19,0)&gt;=8,4,IF(VLOOKUP($C18,工时汇总!$B$2:$AH$2673,19,0)&lt;8,0))))</f>
        <v>0</v>
      </c>
      <c r="V18" s="24">
        <f ca="1">IF(VLOOKUP($C18,工时汇总!$B$2:$AH$2673,20,0)&gt;15,12,IF(VLOOKUP($C18,工时汇总!$B$2:$AH$2673,20,0)&gt;10,8,IF(VLOOKUP($C18,工时汇总!$B$2:$AH$2673,20,0)&gt;=8,4,IF(VLOOKUP($C18,工时汇总!$B$2:$AH$2673,20,0)&lt;8,0))))</f>
        <v>0</v>
      </c>
      <c r="W18" s="24">
        <f ca="1">IF(VLOOKUP($C18,工时汇总!$B$2:$AH$2673,21,0)&gt;15,12,IF(VLOOKUP($C18,工时汇总!$B$2:$AH$2673,21,0)&gt;10,8,IF(VLOOKUP($C18,工时汇总!$B$2:$AH$2673,21,0)&gt;=8,4,IF(VLOOKUP($C18,工时汇总!$B$2:$AH$2673,21,0)&lt;8,0))))</f>
        <v>0</v>
      </c>
      <c r="X18" s="24">
        <f ca="1">IF(VLOOKUP($C18,工时汇总!$B$2:$AH$2673,22,0)&gt;15,12,IF(VLOOKUP($C18,工时汇总!$B$2:$AH$2673,22,0)&gt;10,8,IF(VLOOKUP($C18,工时汇总!$B$2:$AH$2673,22,0)&gt;=8,4,IF(VLOOKUP($C18,工时汇总!$B$2:$AH$2673,22,0)&lt;8,0))))</f>
        <v>0</v>
      </c>
      <c r="Y18" s="24">
        <f ca="1">IF(VLOOKUP($C18,工时汇总!$B$2:$AH$2673,23,0)&gt;15,12,IF(VLOOKUP($C18,工时汇总!$B$2:$AH$2673,23,0)&gt;10,8,IF(VLOOKUP($C18,工时汇总!$B$2:$AH$2673,23,0)&gt;=8,4,IF(VLOOKUP($C18,工时汇总!$B$2:$AH$2673,23,0)&lt;8,0))))</f>
        <v>0</v>
      </c>
      <c r="Z18" s="24">
        <f ca="1">IF(VLOOKUP($C18,工时汇总!$B$2:$AH$2673,24,0)&gt;15,12,IF(VLOOKUP($C18,工时汇总!$B$2:$AH$2673,24,0)&gt;10,8,IF(VLOOKUP($C18,工时汇总!$B$2:$AH$2673,24,0)&gt;=8,4,IF(VLOOKUP($C18,工时汇总!$B$2:$AH$2673,24,0)&lt;8,0))))</f>
        <v>0</v>
      </c>
      <c r="AA18" s="24">
        <f ca="1">IF(VLOOKUP($C18,工时汇总!$B$2:$AH$2673,25,0)&gt;15,12,IF(VLOOKUP($C18,工时汇总!$B$2:$AH$2673,25,0)&gt;10,8,IF(VLOOKUP($C18,工时汇总!$B$2:$AH$2673,25,0)&gt;=8,4,IF(VLOOKUP($C18,工时汇总!$B$2:$AH$2673,25,0)&lt;8,0))))</f>
        <v>0</v>
      </c>
      <c r="AB18" s="24">
        <f ca="1">IF(VLOOKUP($C18,工时汇总!$B$2:$AH$2673,26,0)&gt;15,12,IF(VLOOKUP($C18,工时汇总!$B$2:$AH$2673,26,0)&gt;10,8,IF(VLOOKUP($C18,工时汇总!$B$2:$AH$2673,26,0)&gt;=8,4,IF(VLOOKUP($C18,工时汇总!$B$2:$AH$2673,26,0)&lt;8,0))))</f>
        <v>0</v>
      </c>
      <c r="AC18" s="24">
        <f ca="1">IF(VLOOKUP($C18,工时汇总!$B$2:$AH$2673,27,0)&gt;15,12,IF(VLOOKUP($C18,工时汇总!$B$2:$AH$2673,27,0)&gt;10,8,IF(VLOOKUP($C18,工时汇总!$B$2:$AH$2673,27,0)&gt;=8,4,IF(VLOOKUP($C18,工时汇总!$B$2:$AH$2673,27,0)&lt;8,0))))</f>
        <v>0</v>
      </c>
      <c r="AD18" s="24">
        <f ca="1">IF(VLOOKUP($C18,工时汇总!$B$2:$AH$2673,28,0)&gt;15,12,IF(VLOOKUP($C18,工时汇总!$B$2:$AH$2673,28,0)&gt;10,8,IF(VLOOKUP($C18,工时汇总!$B$2:$AH$2673,28,0)&gt;=8,4,IF(VLOOKUP($C18,工时汇总!$B$2:$AH$2673,28,0)&lt;8,0))))</f>
        <v>0</v>
      </c>
      <c r="AE18" s="24">
        <f ca="1">IF(VLOOKUP($C18,工时汇总!$B$2:$AH$2673,29,0)&gt;15,12,IF(VLOOKUP($C18,工时汇总!$B$2:$AH$2673,29,0)&gt;10,8,IF(VLOOKUP($C18,工时汇总!$B$2:$AH$2673,29,0)&gt;=8,4,IF(VLOOKUP($C18,工时汇总!$B$2:$AH$2673,29,0)&lt;8,0))))</f>
        <v>0</v>
      </c>
      <c r="AF18" s="24">
        <f ca="1">IF(VLOOKUP($C18,工时汇总!$B$2:$AH$2673,30,0)&gt;15,12,IF(VLOOKUP($C18,工时汇总!$B$2:$AH$2673,30,0)&gt;10,8,IF(VLOOKUP($C18,工时汇总!$B$2:$AH$2673,30,0)&gt;=8,4,IF(VLOOKUP($C18,工时汇总!$B$2:$AH$2673,30,0)&lt;8,0))))</f>
        <v>0</v>
      </c>
      <c r="AG18" s="24">
        <f ca="1">IF(VLOOKUP($C18,工时汇总!$B$2:$AH$2673,31,0)&gt;15,12,IF(VLOOKUP($C18,工时汇总!$B$2:$AH$2673,31,0)&gt;10,8,IF(VLOOKUP($C18,工时汇总!$B$2:$AH$2673,31,0)&gt;=8,4,IF(VLOOKUP($C18,工时汇总!$B$2:$AH$2673,31,0)&lt;8,0))))</f>
        <v>0</v>
      </c>
      <c r="AH18" s="24">
        <f ca="1">IF(VLOOKUP($C18,工时汇总!$B$2:$AH$2673,32,0)&gt;15,12,IF(VLOOKUP($C18,工时汇总!$B$2:$AH$2673,32,0)&gt;10,8,IF(VLOOKUP($C18,工时汇总!$B$2:$AH$2673,32,0)&gt;=8,4,IF(VLOOKUP($C18,工时汇总!$B$2:$AH$2673,32,0)&lt;8,0))))</f>
        <v>0</v>
      </c>
      <c r="AI18" s="24">
        <f ca="1">IF(VLOOKUP($C18,工时汇总!$B$2:$AH$2673,33,0)&gt;15,12,IF(VLOOKUP($C18,工时汇总!$B$2:$AH$2673,33,0)&gt;10,8,IF(VLOOKUP($C18,工时汇总!$B$2:$AH$2673,33,0)&gt;=8,4,IF(VLOOKUP($C18,工时汇总!$B$2:$AH$2673,33,0)&lt;8,0))))</f>
        <v>0</v>
      </c>
    </row>
    <row r="19" spans="1:35" ht="19.5" customHeight="1" x14ac:dyDescent="0.25">
      <c r="A19" s="22" t="s">
        <v>654</v>
      </c>
      <c r="B19" s="129" t="s">
        <v>650</v>
      </c>
      <c r="C19" s="128" t="s">
        <v>649</v>
      </c>
      <c r="D19" s="23">
        <f t="shared" ref="D19" ca="1" si="3">SUM(E19:AI19)</f>
        <v>164</v>
      </c>
      <c r="E19" s="24">
        <f ca="1">IF(VLOOKUP($C19,工时汇总!$B$2:$AH$2673,3,0)&gt;15,12,IF(VLOOKUP($C19,工时汇总!$B$2:$AH$2673,3,0)&gt;10,8,IF(VLOOKUP($C19,工时汇总!$B$2:$AH$2673,3,0)&gt;=8,4,IF(VLOOKUP($C19,工时汇总!$B$2:$AH$2673,3,0)&lt;8,0))))</f>
        <v>0</v>
      </c>
      <c r="F19" s="24">
        <f ca="1">IF(VLOOKUP($C19,工时汇总!$B$2:$AH$2673,4,0)&gt;15,12,IF(VLOOKUP($C19,工时汇总!$B$2:$AH$2673,4,0)&gt;10,8,IF(VLOOKUP($C19,工时汇总!$B$2:$AH$2673,4,0)&gt;=8,4,IF(VLOOKUP($C19,工时汇总!$B$2:$AH$2673,4,0)&lt;8,0))))</f>
        <v>8</v>
      </c>
      <c r="G19" s="24">
        <f ca="1">IF(VLOOKUP($C19,工时汇总!$B$2:$AH$2673,5,0)&gt;15,12,IF(VLOOKUP($C19,工时汇总!$B$2:$AH$2673,5,0)&gt;10,8,IF(VLOOKUP($C19,工时汇总!$B$2:$AH$2673,5,0)&gt;=8,4,IF(VLOOKUP($C19,工时汇总!$B$2:$AH$2673,5,0)&lt;8,0))))</f>
        <v>8</v>
      </c>
      <c r="H19" s="24">
        <f ca="1">IF(VLOOKUP($C19,工时汇总!$B$2:$AH$2673,6,0)&gt;15,12,IF(VLOOKUP($C19,工时汇总!$B$2:$AH$2673,6,0)&gt;10,8,IF(VLOOKUP($C19,工时汇总!$B$2:$AH$2673,6,0)&gt;=8,4,IF(VLOOKUP($C19,工时汇总!$B$2:$AH$2673,6,0)&lt;8,0))))</f>
        <v>8</v>
      </c>
      <c r="I19" s="24">
        <f ca="1">IF(VLOOKUP($C19,工时汇总!$B$2:$AH$2673,7,0)&gt;15,12,IF(VLOOKUP($C19,工时汇总!$B$2:$AH$2673,7,0)&gt;10,8,IF(VLOOKUP($C19,工时汇总!$B$2:$AH$2673,7,0)&gt;=8,4,IF(VLOOKUP($C19,工时汇总!$B$2:$AH$2673,7,0)&lt;8,0))))</f>
        <v>8</v>
      </c>
      <c r="J19" s="24">
        <f ca="1">IF(VLOOKUP($C19,工时汇总!$B$2:$AH$2673,8,0)&gt;15,12,IF(VLOOKUP($C19,工时汇总!$B$2:$AH$2673,8,0)&gt;10,8,IF(VLOOKUP($C19,工时汇总!$B$2:$AH$2673,8,0)&gt;=8,4,IF(VLOOKUP($C19,工时汇总!$B$2:$AH$2673,8,0)&lt;8,0))))</f>
        <v>8</v>
      </c>
      <c r="K19" s="24">
        <f ca="1">IF(VLOOKUP($C19,工时汇总!$B$2:$AH$2673,9,0)&gt;15,12,IF(VLOOKUP($C19,工时汇总!$B$2:$AH$2673,9,0)&gt;10,8,IF(VLOOKUP($C19,工时汇总!$B$2:$AH$2673,9,0)&gt;=8,4,IF(VLOOKUP($C19,工时汇总!$B$2:$AH$2673,9,0)&lt;8,0))))</f>
        <v>4</v>
      </c>
      <c r="L19" s="24">
        <f ca="1">IF(VLOOKUP($C19,工时汇总!$B$2:$AH$2673,10,0)&gt;15,12,IF(VLOOKUP($C19,工时汇总!$B$2:$AH$2673,10,0)&gt;10,8,IF(VLOOKUP($C19,工时汇总!$B$2:$AH$2673,10,0)&gt;=8,4,IF(VLOOKUP($C19,工时汇总!$B$2:$AH$2673,10,0)&lt;8,0))))</f>
        <v>8</v>
      </c>
      <c r="M19" s="24">
        <f ca="1">IF(VLOOKUP($C19,工时汇总!$B$2:$AH$2673,11,0)&gt;15,12,IF(VLOOKUP($C19,工时汇总!$B$2:$AH$2673,11,0)&gt;10,8,IF(VLOOKUP($C19,工时汇总!$B$2:$AH$2673,11,0)&gt;=8,4,IF(VLOOKUP($C19,工时汇总!$B$2:$AH$2673,11,0)&lt;8,0))))</f>
        <v>8</v>
      </c>
      <c r="N19" s="24">
        <f ca="1">IF(VLOOKUP($C19,工时汇总!$B$2:$AH$2673,12,0)&gt;15,12,IF(VLOOKUP($C19,工时汇总!$B$2:$AH$2673,12,0)&gt;10,8,IF(VLOOKUP($C19,工时汇总!$B$2:$AH$2673,12,0)&gt;=8,4,IF(VLOOKUP($C19,工时汇总!$B$2:$AH$2673,12,0)&lt;8,0))))</f>
        <v>8</v>
      </c>
      <c r="O19" s="24">
        <f ca="1">IF(VLOOKUP($C19,工时汇总!$B$2:$AH$2673,13,0)&gt;15,12,IF(VLOOKUP($C19,工时汇总!$B$2:$AH$2673,13,0)&gt;10,8,IF(VLOOKUP($C19,工时汇总!$B$2:$AH$2673,13,0)&gt;=8,4,IF(VLOOKUP($C19,工时汇总!$B$2:$AH$2673,13,0)&lt;8,0))))</f>
        <v>8</v>
      </c>
      <c r="P19" s="24">
        <f ca="1">IF(VLOOKUP($C19,工时汇总!$B$2:$AH$2673,14,0)&gt;15,12,IF(VLOOKUP($C19,工时汇总!$B$2:$AH$2673,14,0)&gt;10,8,IF(VLOOKUP($C19,工时汇总!$B$2:$AH$2673,14,0)&gt;=8,4,IF(VLOOKUP($C19,工时汇总!$B$2:$AH$2673,14,0)&lt;8,0))))</f>
        <v>8</v>
      </c>
      <c r="Q19" s="24">
        <f ca="1">IF(VLOOKUP($C19,工时汇总!$B$2:$AH$2673,15,0)&gt;15,12,IF(VLOOKUP($C19,工时汇总!$B$2:$AH$2673,15,0)&gt;10,8,IF(VLOOKUP($C19,工时汇总!$B$2:$AH$2673,15,0)&gt;=8,4,IF(VLOOKUP($C19,工时汇总!$B$2:$AH$2673,15,0)&lt;8,0))))</f>
        <v>0</v>
      </c>
      <c r="R19" s="24">
        <f ca="1">IF(VLOOKUP($C19,工时汇总!$B$2:$AH$2673,16,0)&gt;15,12,IF(VLOOKUP($C19,工时汇总!$B$2:$AH$2673,16,0)&gt;10,8,IF(VLOOKUP($C19,工时汇总!$B$2:$AH$2673,16,0)&gt;=8,4,IF(VLOOKUP($C19,工时汇总!$B$2:$AH$2673,16,0)&lt;8,0))))</f>
        <v>4</v>
      </c>
      <c r="S19" s="24">
        <f ca="1">IF(VLOOKUP($C19,工时汇总!$B$2:$AH$2673,17,0)&gt;15,12,IF(VLOOKUP($C19,工时汇总!$B$2:$AH$2673,17,0)&gt;10,8,IF(VLOOKUP($C19,工时汇总!$B$2:$AH$2673,17,0)&gt;=8,4,IF(VLOOKUP($C19,工时汇总!$B$2:$AH$2673,17,0)&lt;8,0))))</f>
        <v>8</v>
      </c>
      <c r="T19" s="24">
        <f ca="1">IF(VLOOKUP($C19,工时汇总!$B$2:$AH$2673,18,0)&gt;15,12,IF(VLOOKUP($C19,工时汇总!$B$2:$AH$2673,18,0)&gt;10,8,IF(VLOOKUP($C19,工时汇总!$B$2:$AH$2673,18,0)&gt;=8,4,IF(VLOOKUP($C19,工时汇总!$B$2:$AH$2673,18,0)&lt;8,0))))</f>
        <v>8</v>
      </c>
      <c r="U19" s="24">
        <f ca="1">IF(VLOOKUP($C19,工时汇总!$B$2:$AH$2673,19,0)&gt;15,12,IF(VLOOKUP($C19,工时汇总!$B$2:$AH$2673,19,0)&gt;10,8,IF(VLOOKUP($C19,工时汇总!$B$2:$AH$2673,19,0)&gt;=8,4,IF(VLOOKUP($C19,工时汇总!$B$2:$AH$2673,19,0)&lt;8,0))))</f>
        <v>8</v>
      </c>
      <c r="V19" s="24">
        <f ca="1">IF(VLOOKUP($C19,工时汇总!$B$2:$AH$2673,20,0)&gt;15,12,IF(VLOOKUP($C19,工时汇总!$B$2:$AH$2673,20,0)&gt;10,8,IF(VLOOKUP($C19,工时汇总!$B$2:$AH$2673,20,0)&gt;=8,4,IF(VLOOKUP($C19,工时汇总!$B$2:$AH$2673,20,0)&lt;8,0))))</f>
        <v>8</v>
      </c>
      <c r="W19" s="24">
        <f ca="1">IF(VLOOKUP($C19,工时汇总!$B$2:$AH$2673,21,0)&gt;15,12,IF(VLOOKUP($C19,工时汇总!$B$2:$AH$2673,21,0)&gt;10,8,IF(VLOOKUP($C19,工时汇总!$B$2:$AH$2673,21,0)&gt;=8,4,IF(VLOOKUP($C19,工时汇总!$B$2:$AH$2673,21,0)&lt;8,0))))</f>
        <v>8</v>
      </c>
      <c r="X19" s="24">
        <f ca="1">IF(VLOOKUP($C19,工时汇总!$B$2:$AH$2673,22,0)&gt;15,12,IF(VLOOKUP($C19,工时汇总!$B$2:$AH$2673,22,0)&gt;10,8,IF(VLOOKUP($C19,工时汇总!$B$2:$AH$2673,22,0)&gt;=8,4,IF(VLOOKUP($C19,工时汇总!$B$2:$AH$2673,22,0)&lt;8,0))))</f>
        <v>0</v>
      </c>
      <c r="Y19" s="24">
        <f ca="1">IF(VLOOKUP($C19,工时汇总!$B$2:$AH$2673,23,0)&gt;15,12,IF(VLOOKUP($C19,工时汇总!$B$2:$AH$2673,23,0)&gt;10,8,IF(VLOOKUP($C19,工时汇总!$B$2:$AH$2673,23,0)&gt;=8,4,IF(VLOOKUP($C19,工时汇总!$B$2:$AH$2673,23,0)&lt;8,0))))</f>
        <v>8</v>
      </c>
      <c r="Z19" s="24">
        <f ca="1">IF(VLOOKUP($C19,工时汇总!$B$2:$AH$2673,24,0)&gt;15,12,IF(VLOOKUP($C19,工时汇总!$B$2:$AH$2673,24,0)&gt;10,8,IF(VLOOKUP($C19,工时汇总!$B$2:$AH$2673,24,0)&gt;=8,4,IF(VLOOKUP($C19,工时汇总!$B$2:$AH$2673,24,0)&lt;8,0))))</f>
        <v>8</v>
      </c>
      <c r="AA19" s="24">
        <f ca="1">IF(VLOOKUP($C19,工时汇总!$B$2:$AH$2673,25,0)&gt;15,12,IF(VLOOKUP($C19,工时汇总!$B$2:$AH$2673,25,0)&gt;10,8,IF(VLOOKUP($C19,工时汇总!$B$2:$AH$2673,25,0)&gt;=8,4,IF(VLOOKUP($C19,工时汇总!$B$2:$AH$2673,25,0)&lt;8,0))))</f>
        <v>8</v>
      </c>
      <c r="AB19" s="24">
        <f ca="1">IF(VLOOKUP($C19,工时汇总!$B$2:$AH$2673,26,0)&gt;15,12,IF(VLOOKUP($C19,工时汇总!$B$2:$AH$2673,26,0)&gt;10,8,IF(VLOOKUP($C19,工时汇总!$B$2:$AH$2673,26,0)&gt;=8,4,IF(VLOOKUP($C19,工时汇总!$B$2:$AH$2673,26,0)&lt;8,0))))</f>
        <v>8</v>
      </c>
      <c r="AC19" s="24">
        <f ca="1">IF(VLOOKUP($C19,工时汇总!$B$2:$AH$2673,27,0)&gt;15,12,IF(VLOOKUP($C19,工时汇总!$B$2:$AH$2673,27,0)&gt;10,8,IF(VLOOKUP($C19,工时汇总!$B$2:$AH$2673,27,0)&gt;=8,4,IF(VLOOKUP($C19,工时汇总!$B$2:$AH$2673,27,0)&lt;8,0))))</f>
        <v>4</v>
      </c>
      <c r="AD19" s="24">
        <f ca="1">IF(VLOOKUP($C19,工时汇总!$B$2:$AH$2673,28,0)&gt;15,12,IF(VLOOKUP($C19,工时汇总!$B$2:$AH$2673,28,0)&gt;10,8,IF(VLOOKUP($C19,工时汇总!$B$2:$AH$2673,28,0)&gt;=8,4,IF(VLOOKUP($C19,工时汇总!$B$2:$AH$2673,28,0)&lt;8,0))))</f>
        <v>0</v>
      </c>
      <c r="AE19" s="24">
        <f ca="1">IF(VLOOKUP($C19,工时汇总!$B$2:$AH$2673,29,0)&gt;15,12,IF(VLOOKUP($C19,工时汇总!$B$2:$AH$2673,29,0)&gt;10,8,IF(VLOOKUP($C19,工时汇总!$B$2:$AH$2673,29,0)&gt;=8,4,IF(VLOOKUP($C19,工时汇总!$B$2:$AH$2673,29,0)&lt;8,0))))</f>
        <v>0</v>
      </c>
      <c r="AF19" s="24">
        <f ca="1">IF(VLOOKUP($C19,工时汇总!$B$2:$AH$2673,30,0)&gt;15,12,IF(VLOOKUP($C19,工时汇总!$B$2:$AH$2673,30,0)&gt;10,8,IF(VLOOKUP($C19,工时汇总!$B$2:$AH$2673,30,0)&gt;=8,4,IF(VLOOKUP($C19,工时汇总!$B$2:$AH$2673,30,0)&lt;8,0))))</f>
        <v>0</v>
      </c>
      <c r="AG19" s="24">
        <f ca="1">IF(VLOOKUP($C19,工时汇总!$B$2:$AH$2673,31,0)&gt;15,12,IF(VLOOKUP($C19,工时汇总!$B$2:$AH$2673,31,0)&gt;10,8,IF(VLOOKUP($C19,工时汇总!$B$2:$AH$2673,31,0)&gt;=8,4,IF(VLOOKUP($C19,工时汇总!$B$2:$AH$2673,31,0)&lt;8,0))))</f>
        <v>0</v>
      </c>
      <c r="AH19" s="24">
        <f ca="1">IF(VLOOKUP($C19,工时汇总!$B$2:$AH$2673,32,0)&gt;15,12,IF(VLOOKUP($C19,工时汇总!$B$2:$AH$2673,32,0)&gt;10,8,IF(VLOOKUP($C19,工时汇总!$B$2:$AH$2673,32,0)&gt;=8,4,IF(VLOOKUP($C19,工时汇总!$B$2:$AH$2673,32,0)&lt;8,0))))</f>
        <v>0</v>
      </c>
      <c r="AI19" s="24">
        <f ca="1">IF(VLOOKUP($C19,工时汇总!$B$2:$AH$2673,33,0)&gt;15,12,IF(VLOOKUP($C19,工时汇总!$B$2:$AH$2673,33,0)&gt;10,8,IF(VLOOKUP($C19,工时汇总!$B$2:$AH$2673,33,0)&gt;=8,4,IF(VLOOKUP($C19,工时汇总!$B$2:$AH$2673,33,0)&lt;8,0))))</f>
        <v>0</v>
      </c>
    </row>
    <row r="20" spans="1:35" ht="19.5" customHeight="1" x14ac:dyDescent="0.25">
      <c r="A20" s="22" t="s">
        <v>654</v>
      </c>
      <c r="B20" s="129" t="s">
        <v>511</v>
      </c>
      <c r="C20" s="128" t="s">
        <v>651</v>
      </c>
      <c r="D20" s="23">
        <f t="shared" ref="D20:D21" ca="1" si="4">SUM(E20:AI20)</f>
        <v>216</v>
      </c>
      <c r="E20" s="24">
        <f ca="1">IF(VLOOKUP($C20,工时汇总!$B$2:$AH$2673,3,0)&gt;15,12,IF(VLOOKUP($C20,工时汇总!$B$2:$AH$2673,3,0)&gt;10,8,IF(VLOOKUP($C20,工时汇总!$B$2:$AH$2673,3,0)&gt;=8,4,IF(VLOOKUP($C20,工时汇总!$B$2:$AH$2673,3,0)&lt;8,0))))</f>
        <v>0</v>
      </c>
      <c r="F20" s="24">
        <f ca="1">IF(VLOOKUP($C20,工时汇总!$B$2:$AH$2673,4,0)&gt;15,12,IF(VLOOKUP($C20,工时汇总!$B$2:$AH$2673,4,0)&gt;10,8,IF(VLOOKUP($C20,工时汇总!$B$2:$AH$2673,4,0)&gt;=8,4,IF(VLOOKUP($C20,工时汇总!$B$2:$AH$2673,4,0)&lt;8,0))))</f>
        <v>8</v>
      </c>
      <c r="G20" s="24">
        <f ca="1">IF(VLOOKUP($C20,工时汇总!$B$2:$AH$2673,5,0)&gt;15,12,IF(VLOOKUP($C20,工时汇总!$B$2:$AH$2673,5,0)&gt;10,8,IF(VLOOKUP($C20,工时汇总!$B$2:$AH$2673,5,0)&gt;=8,4,IF(VLOOKUP($C20,工时汇总!$B$2:$AH$2673,5,0)&lt;8,0))))</f>
        <v>8</v>
      </c>
      <c r="H20" s="24">
        <f ca="1">IF(VLOOKUP($C20,工时汇总!$B$2:$AH$2673,6,0)&gt;15,12,IF(VLOOKUP($C20,工时汇总!$B$2:$AH$2673,6,0)&gt;10,8,IF(VLOOKUP($C20,工时汇总!$B$2:$AH$2673,6,0)&gt;=8,4,IF(VLOOKUP($C20,工时汇总!$B$2:$AH$2673,6,0)&lt;8,0))))</f>
        <v>8</v>
      </c>
      <c r="I20" s="24">
        <f ca="1">IF(VLOOKUP($C20,工时汇总!$B$2:$AH$2673,7,0)&gt;15,12,IF(VLOOKUP($C20,工时汇总!$B$2:$AH$2673,7,0)&gt;10,8,IF(VLOOKUP($C20,工时汇总!$B$2:$AH$2673,7,0)&gt;=8,4,IF(VLOOKUP($C20,工时汇总!$B$2:$AH$2673,7,0)&lt;8,0))))</f>
        <v>8</v>
      </c>
      <c r="J20" s="24">
        <f ca="1">IF(VLOOKUP($C20,工时汇总!$B$2:$AH$2673,8,0)&gt;15,12,IF(VLOOKUP($C20,工时汇总!$B$2:$AH$2673,8,0)&gt;10,8,IF(VLOOKUP($C20,工时汇总!$B$2:$AH$2673,8,0)&gt;=8,4,IF(VLOOKUP($C20,工时汇总!$B$2:$AH$2673,8,0)&lt;8,0))))</f>
        <v>8</v>
      </c>
      <c r="K20" s="24">
        <f ca="1">IF(VLOOKUP($C20,工时汇总!$B$2:$AH$2673,9,0)&gt;15,12,IF(VLOOKUP($C20,工时汇总!$B$2:$AH$2673,9,0)&gt;10,8,IF(VLOOKUP($C20,工时汇总!$B$2:$AH$2673,9,0)&gt;=8,4,IF(VLOOKUP($C20,工时汇总!$B$2:$AH$2673,9,0)&lt;8,0))))</f>
        <v>4</v>
      </c>
      <c r="L20" s="24">
        <f ca="1">IF(VLOOKUP($C20,工时汇总!$B$2:$AH$2673,10,0)&gt;15,12,IF(VLOOKUP($C20,工时汇总!$B$2:$AH$2673,10,0)&gt;10,8,IF(VLOOKUP($C20,工时汇总!$B$2:$AH$2673,10,0)&gt;=8,4,IF(VLOOKUP($C20,工时汇总!$B$2:$AH$2673,10,0)&lt;8,0))))</f>
        <v>8</v>
      </c>
      <c r="M20" s="24">
        <f ca="1">IF(VLOOKUP($C20,工时汇总!$B$2:$AH$2673,11,0)&gt;15,12,IF(VLOOKUP($C20,工时汇总!$B$2:$AH$2673,11,0)&gt;10,8,IF(VLOOKUP($C20,工时汇总!$B$2:$AH$2673,11,0)&gt;=8,4,IF(VLOOKUP($C20,工时汇总!$B$2:$AH$2673,11,0)&lt;8,0))))</f>
        <v>8</v>
      </c>
      <c r="N20" s="24">
        <f ca="1">IF(VLOOKUP($C20,工时汇总!$B$2:$AH$2673,12,0)&gt;15,12,IF(VLOOKUP($C20,工时汇总!$B$2:$AH$2673,12,0)&gt;10,8,IF(VLOOKUP($C20,工时汇总!$B$2:$AH$2673,12,0)&gt;=8,4,IF(VLOOKUP($C20,工时汇总!$B$2:$AH$2673,12,0)&lt;8,0))))</f>
        <v>8</v>
      </c>
      <c r="O20" s="24">
        <f ca="1">IF(VLOOKUP($C20,工时汇总!$B$2:$AH$2673,13,0)&gt;15,12,IF(VLOOKUP($C20,工时汇总!$B$2:$AH$2673,13,0)&gt;10,8,IF(VLOOKUP($C20,工时汇总!$B$2:$AH$2673,13,0)&gt;=8,4,IF(VLOOKUP($C20,工时汇总!$B$2:$AH$2673,13,0)&lt;8,0))))</f>
        <v>8</v>
      </c>
      <c r="P20" s="24">
        <f ca="1">IF(VLOOKUP($C20,工时汇总!$B$2:$AH$2673,14,0)&gt;15,12,IF(VLOOKUP($C20,工时汇总!$B$2:$AH$2673,14,0)&gt;10,8,IF(VLOOKUP($C20,工时汇总!$B$2:$AH$2673,14,0)&gt;=8,4,IF(VLOOKUP($C20,工时汇总!$B$2:$AH$2673,14,0)&lt;8,0))))</f>
        <v>8</v>
      </c>
      <c r="Q20" s="24">
        <f ca="1">IF(VLOOKUP($C20,工时汇总!$B$2:$AH$2673,15,0)&gt;15,12,IF(VLOOKUP($C20,工时汇总!$B$2:$AH$2673,15,0)&gt;10,8,IF(VLOOKUP($C20,工时汇总!$B$2:$AH$2673,15,0)&gt;=8,4,IF(VLOOKUP($C20,工时汇总!$B$2:$AH$2673,15,0)&lt;8,0))))</f>
        <v>8</v>
      </c>
      <c r="R20" s="24">
        <f ca="1">IF(VLOOKUP($C20,工时汇总!$B$2:$AH$2673,16,0)&gt;15,12,IF(VLOOKUP($C20,工时汇总!$B$2:$AH$2673,16,0)&gt;10,8,IF(VLOOKUP($C20,工时汇总!$B$2:$AH$2673,16,0)&gt;=8,4,IF(VLOOKUP($C20,工时汇总!$B$2:$AH$2673,16,0)&lt;8,0))))</f>
        <v>4</v>
      </c>
      <c r="S20" s="24">
        <f ca="1">IF(VLOOKUP($C20,工时汇总!$B$2:$AH$2673,17,0)&gt;15,12,IF(VLOOKUP($C20,工时汇总!$B$2:$AH$2673,17,0)&gt;10,8,IF(VLOOKUP($C20,工时汇总!$B$2:$AH$2673,17,0)&gt;=8,4,IF(VLOOKUP($C20,工时汇总!$B$2:$AH$2673,17,0)&lt;8,0))))</f>
        <v>8</v>
      </c>
      <c r="T20" s="24">
        <f ca="1">IF(VLOOKUP($C20,工时汇总!$B$2:$AH$2673,18,0)&gt;15,12,IF(VLOOKUP($C20,工时汇总!$B$2:$AH$2673,18,0)&gt;10,8,IF(VLOOKUP($C20,工时汇总!$B$2:$AH$2673,18,0)&gt;=8,4,IF(VLOOKUP($C20,工时汇总!$B$2:$AH$2673,18,0)&lt;8,0))))</f>
        <v>8</v>
      </c>
      <c r="U20" s="24">
        <f ca="1">IF(VLOOKUP($C20,工时汇总!$B$2:$AH$2673,19,0)&gt;15,12,IF(VLOOKUP($C20,工时汇总!$B$2:$AH$2673,19,0)&gt;10,8,IF(VLOOKUP($C20,工时汇总!$B$2:$AH$2673,19,0)&gt;=8,4,IF(VLOOKUP($C20,工时汇总!$B$2:$AH$2673,19,0)&lt;8,0))))</f>
        <v>8</v>
      </c>
      <c r="V20" s="24">
        <f ca="1">IF(VLOOKUP($C20,工时汇总!$B$2:$AH$2673,20,0)&gt;15,12,IF(VLOOKUP($C20,工时汇总!$B$2:$AH$2673,20,0)&gt;10,8,IF(VLOOKUP($C20,工时汇总!$B$2:$AH$2673,20,0)&gt;=8,4,IF(VLOOKUP($C20,工时汇总!$B$2:$AH$2673,20,0)&lt;8,0))))</f>
        <v>8</v>
      </c>
      <c r="W20" s="24">
        <f ca="1">IF(VLOOKUP($C20,工时汇总!$B$2:$AH$2673,21,0)&gt;15,12,IF(VLOOKUP($C20,工时汇总!$B$2:$AH$2673,21,0)&gt;10,8,IF(VLOOKUP($C20,工时汇总!$B$2:$AH$2673,21,0)&gt;=8,4,IF(VLOOKUP($C20,工时汇总!$B$2:$AH$2673,21,0)&lt;8,0))))</f>
        <v>8</v>
      </c>
      <c r="X20" s="24">
        <f ca="1">IF(VLOOKUP($C20,工时汇总!$B$2:$AH$2673,22,0)&gt;15,12,IF(VLOOKUP($C20,工时汇总!$B$2:$AH$2673,22,0)&gt;10,8,IF(VLOOKUP($C20,工时汇总!$B$2:$AH$2673,22,0)&gt;=8,4,IF(VLOOKUP($C20,工时汇总!$B$2:$AH$2673,22,0)&lt;8,0))))</f>
        <v>4</v>
      </c>
      <c r="Y20" s="24">
        <f ca="1">IF(VLOOKUP($C20,工时汇总!$B$2:$AH$2673,23,0)&gt;15,12,IF(VLOOKUP($C20,工时汇总!$B$2:$AH$2673,23,0)&gt;10,8,IF(VLOOKUP($C20,工时汇总!$B$2:$AH$2673,23,0)&gt;=8,4,IF(VLOOKUP($C20,工时汇总!$B$2:$AH$2673,23,0)&lt;8,0))))</f>
        <v>4</v>
      </c>
      <c r="Z20" s="24">
        <f ca="1">IF(VLOOKUP($C20,工时汇总!$B$2:$AH$2673,24,0)&gt;15,12,IF(VLOOKUP($C20,工时汇总!$B$2:$AH$2673,24,0)&gt;10,8,IF(VLOOKUP($C20,工时汇总!$B$2:$AH$2673,24,0)&gt;=8,4,IF(VLOOKUP($C20,工时汇总!$B$2:$AH$2673,24,0)&lt;8,0))))</f>
        <v>0</v>
      </c>
      <c r="AA20" s="24">
        <f ca="1">IF(VLOOKUP($C20,工时汇总!$B$2:$AH$2673,25,0)&gt;15,12,IF(VLOOKUP($C20,工时汇总!$B$2:$AH$2673,25,0)&gt;10,8,IF(VLOOKUP($C20,工时汇总!$B$2:$AH$2673,25,0)&gt;=8,4,IF(VLOOKUP($C20,工时汇总!$B$2:$AH$2673,25,0)&lt;8,0))))</f>
        <v>8</v>
      </c>
      <c r="AB20" s="24">
        <f ca="1">IF(VLOOKUP($C20,工时汇总!$B$2:$AH$2673,26,0)&gt;15,12,IF(VLOOKUP($C20,工时汇总!$B$2:$AH$2673,26,0)&gt;10,8,IF(VLOOKUP($C20,工时汇总!$B$2:$AH$2673,26,0)&gt;=8,4,IF(VLOOKUP($C20,工时汇总!$B$2:$AH$2673,26,0)&lt;8,0))))</f>
        <v>8</v>
      </c>
      <c r="AC20" s="24">
        <f ca="1">IF(VLOOKUP($C20,工时汇总!$B$2:$AH$2673,27,0)&gt;15,12,IF(VLOOKUP($C20,工时汇总!$B$2:$AH$2673,27,0)&gt;10,8,IF(VLOOKUP($C20,工时汇总!$B$2:$AH$2673,27,0)&gt;=8,4,IF(VLOOKUP($C20,工时汇总!$B$2:$AH$2673,27,0)&lt;8,0))))</f>
        <v>8</v>
      </c>
      <c r="AD20" s="24">
        <f ca="1">IF(VLOOKUP($C20,工时汇总!$B$2:$AH$2673,28,0)&gt;15,12,IF(VLOOKUP($C20,工时汇总!$B$2:$AH$2673,28,0)&gt;10,8,IF(VLOOKUP($C20,工时汇总!$B$2:$AH$2673,28,0)&gt;=8,4,IF(VLOOKUP($C20,工时汇总!$B$2:$AH$2673,28,0)&lt;8,0))))</f>
        <v>8</v>
      </c>
      <c r="AE20" s="24">
        <f ca="1">IF(VLOOKUP($C20,工时汇总!$B$2:$AH$2673,29,0)&gt;15,12,IF(VLOOKUP($C20,工时汇总!$B$2:$AH$2673,29,0)&gt;10,8,IF(VLOOKUP($C20,工时汇总!$B$2:$AH$2673,29,0)&gt;=8,4,IF(VLOOKUP($C20,工时汇总!$B$2:$AH$2673,29,0)&lt;8,0))))</f>
        <v>8</v>
      </c>
      <c r="AF20" s="24">
        <f ca="1">IF(VLOOKUP($C20,工时汇总!$B$2:$AH$2673,30,0)&gt;15,12,IF(VLOOKUP($C20,工时汇总!$B$2:$AH$2673,30,0)&gt;10,8,IF(VLOOKUP($C20,工时汇总!$B$2:$AH$2673,30,0)&gt;=8,4,IF(VLOOKUP($C20,工时汇总!$B$2:$AH$2673,30,0)&lt;8,0))))</f>
        <v>8</v>
      </c>
      <c r="AG20" s="24">
        <f ca="1">IF(VLOOKUP($C20,工时汇总!$B$2:$AH$2673,31,0)&gt;15,12,IF(VLOOKUP($C20,工时汇总!$B$2:$AH$2673,31,0)&gt;10,8,IF(VLOOKUP($C20,工时汇总!$B$2:$AH$2673,31,0)&gt;=8,4,IF(VLOOKUP($C20,工时汇总!$B$2:$AH$2673,31,0)&lt;8,0))))</f>
        <v>8</v>
      </c>
      <c r="AH20" s="24">
        <f ca="1">IF(VLOOKUP($C20,工时汇总!$B$2:$AH$2673,32,0)&gt;15,12,IF(VLOOKUP($C20,工时汇总!$B$2:$AH$2673,32,0)&gt;10,8,IF(VLOOKUP($C20,工时汇总!$B$2:$AH$2673,32,0)&gt;=8,4,IF(VLOOKUP($C20,工时汇总!$B$2:$AH$2673,32,0)&lt;8,0))))</f>
        <v>8</v>
      </c>
      <c r="AI20" s="24">
        <f ca="1">IF(VLOOKUP($C20,工时汇总!$B$2:$AH$2673,33,0)&gt;15,12,IF(VLOOKUP($C20,工时汇总!$B$2:$AH$2673,33,0)&gt;10,8,IF(VLOOKUP($C20,工时汇总!$B$2:$AH$2673,33,0)&gt;=8,4,IF(VLOOKUP($C20,工时汇总!$B$2:$AH$2673,33,0)&lt;8,0))))</f>
        <v>8</v>
      </c>
    </row>
    <row r="21" spans="1:35" ht="19.5" customHeight="1" x14ac:dyDescent="0.25">
      <c r="A21" s="22" t="s">
        <v>653</v>
      </c>
      <c r="B21" s="129" t="s">
        <v>747</v>
      </c>
      <c r="C21" s="128">
        <v>2312082</v>
      </c>
      <c r="D21" s="23">
        <f t="shared" ca="1" si="4"/>
        <v>132</v>
      </c>
      <c r="E21" s="24">
        <f ca="1">IF(VLOOKUP($C21,工时汇总!$B$2:$AH$2673,3,0)&gt;15,12,IF(VLOOKUP($C21,工时汇总!$B$2:$AH$2673,3,0)&gt;10,8,IF(VLOOKUP($C21,工时汇总!$B$2:$AH$2673,3,0)&gt;=8,4,IF(VLOOKUP($C21,工时汇总!$B$2:$AH$2673,3,0)&lt;8,0))))</f>
        <v>0</v>
      </c>
      <c r="F21" s="24">
        <f ca="1">IF(VLOOKUP($C21,工时汇总!$B$2:$AH$2673,4,0)&gt;15,12,IF(VLOOKUP($C21,工时汇总!$B$2:$AH$2673,4,0)&gt;10,8,IF(VLOOKUP($C21,工时汇总!$B$2:$AH$2673,4,0)&gt;=8,4,IF(VLOOKUP($C21,工时汇总!$B$2:$AH$2673,4,0)&lt;8,0))))</f>
        <v>8</v>
      </c>
      <c r="G21" s="24">
        <f ca="1">IF(VLOOKUP($C21,工时汇总!$B$2:$AH$2673,5,0)&gt;15,12,IF(VLOOKUP($C21,工时汇总!$B$2:$AH$2673,5,0)&gt;10,8,IF(VLOOKUP($C21,工时汇总!$B$2:$AH$2673,5,0)&gt;=8,4,IF(VLOOKUP($C21,工时汇总!$B$2:$AH$2673,5,0)&lt;8,0))))</f>
        <v>8</v>
      </c>
      <c r="H21" s="24">
        <f ca="1">IF(VLOOKUP($C21,工时汇总!$B$2:$AH$2673,6,0)&gt;15,12,IF(VLOOKUP($C21,工时汇总!$B$2:$AH$2673,6,0)&gt;10,8,IF(VLOOKUP($C21,工时汇总!$B$2:$AH$2673,6,0)&gt;=8,4,IF(VLOOKUP($C21,工时汇总!$B$2:$AH$2673,6,0)&lt;8,0))))</f>
        <v>8</v>
      </c>
      <c r="I21" s="24">
        <f ca="1">IF(VLOOKUP($C21,工时汇总!$B$2:$AH$2673,7,0)&gt;15,12,IF(VLOOKUP($C21,工时汇总!$B$2:$AH$2673,7,0)&gt;10,8,IF(VLOOKUP($C21,工时汇总!$B$2:$AH$2673,7,0)&gt;=8,4,IF(VLOOKUP($C21,工时汇总!$B$2:$AH$2673,7,0)&lt;8,0))))</f>
        <v>8</v>
      </c>
      <c r="J21" s="24">
        <f ca="1">IF(VLOOKUP($C21,工时汇总!$B$2:$AH$2673,8,0)&gt;15,12,IF(VLOOKUP($C21,工时汇总!$B$2:$AH$2673,8,0)&gt;10,8,IF(VLOOKUP($C21,工时汇总!$B$2:$AH$2673,8,0)&gt;=8,4,IF(VLOOKUP($C21,工时汇总!$B$2:$AH$2673,8,0)&lt;8,0))))</f>
        <v>8</v>
      </c>
      <c r="K21" s="24">
        <f ca="1">IF(VLOOKUP($C21,工时汇总!$B$2:$AH$2673,9,0)&gt;15,12,IF(VLOOKUP($C21,工时汇总!$B$2:$AH$2673,9,0)&gt;10,8,IF(VLOOKUP($C21,工时汇总!$B$2:$AH$2673,9,0)&gt;=8,4,IF(VLOOKUP($C21,工时汇总!$B$2:$AH$2673,9,0)&lt;8,0))))</f>
        <v>4</v>
      </c>
      <c r="L21" s="24">
        <f ca="1">IF(VLOOKUP($C21,工时汇总!$B$2:$AH$2673,10,0)&gt;15,12,IF(VLOOKUP($C21,工时汇总!$B$2:$AH$2673,10,0)&gt;10,8,IF(VLOOKUP($C21,工时汇总!$B$2:$AH$2673,10,0)&gt;=8,4,IF(VLOOKUP($C21,工时汇总!$B$2:$AH$2673,10,0)&lt;8,0))))</f>
        <v>0</v>
      </c>
      <c r="M21" s="24">
        <f ca="1">IF(VLOOKUP($C21,工时汇总!$B$2:$AH$2673,11,0)&gt;15,12,IF(VLOOKUP($C21,工时汇总!$B$2:$AH$2673,11,0)&gt;10,8,IF(VLOOKUP($C21,工时汇总!$B$2:$AH$2673,11,0)&gt;=8,4,IF(VLOOKUP($C21,工时汇总!$B$2:$AH$2673,11,0)&lt;8,0))))</f>
        <v>8</v>
      </c>
      <c r="N21" s="24">
        <f ca="1">IF(VLOOKUP($C21,工时汇总!$B$2:$AH$2673,12,0)&gt;15,12,IF(VLOOKUP($C21,工时汇总!$B$2:$AH$2673,12,0)&gt;10,8,IF(VLOOKUP($C21,工时汇总!$B$2:$AH$2673,12,0)&gt;=8,4,IF(VLOOKUP($C21,工时汇总!$B$2:$AH$2673,12,0)&lt;8,0))))</f>
        <v>4</v>
      </c>
      <c r="O21" s="24">
        <f ca="1">IF(VLOOKUP($C21,工时汇总!$B$2:$AH$2673,13,0)&gt;15,12,IF(VLOOKUP($C21,工时汇总!$B$2:$AH$2673,13,0)&gt;10,8,IF(VLOOKUP($C21,工时汇总!$B$2:$AH$2673,13,0)&gt;=8,4,IF(VLOOKUP($C21,工时汇总!$B$2:$AH$2673,13,0)&lt;8,0))))</f>
        <v>8</v>
      </c>
      <c r="P21" s="24">
        <f ca="1">IF(VLOOKUP($C21,工时汇总!$B$2:$AH$2673,14,0)&gt;15,12,IF(VLOOKUP($C21,工时汇总!$B$2:$AH$2673,14,0)&gt;10,8,IF(VLOOKUP($C21,工时汇总!$B$2:$AH$2673,14,0)&gt;=8,4,IF(VLOOKUP($C21,工时汇总!$B$2:$AH$2673,14,0)&lt;8,0))))</f>
        <v>0</v>
      </c>
      <c r="Q21" s="24">
        <f ca="1">IF(VLOOKUP($C21,工时汇总!$B$2:$AH$2673,15,0)&gt;15,12,IF(VLOOKUP($C21,工时汇总!$B$2:$AH$2673,15,0)&gt;10,8,IF(VLOOKUP($C21,工时汇总!$B$2:$AH$2673,15,0)&gt;=8,4,IF(VLOOKUP($C21,工时汇总!$B$2:$AH$2673,15,0)&lt;8,0))))</f>
        <v>8</v>
      </c>
      <c r="R21" s="24">
        <f ca="1">IF(VLOOKUP($C21,工时汇总!$B$2:$AH$2673,16,0)&gt;15,12,IF(VLOOKUP($C21,工时汇总!$B$2:$AH$2673,16,0)&gt;10,8,IF(VLOOKUP($C21,工时汇总!$B$2:$AH$2673,16,0)&gt;=8,4,IF(VLOOKUP($C21,工时汇总!$B$2:$AH$2673,16,0)&lt;8,0))))</f>
        <v>4</v>
      </c>
      <c r="S21" s="24">
        <f ca="1">IF(VLOOKUP($C21,工时汇总!$B$2:$AH$2673,17,0)&gt;15,12,IF(VLOOKUP($C21,工时汇总!$B$2:$AH$2673,17,0)&gt;10,8,IF(VLOOKUP($C21,工时汇总!$B$2:$AH$2673,17,0)&gt;=8,4,IF(VLOOKUP($C21,工时汇总!$B$2:$AH$2673,17,0)&lt;8,0))))</f>
        <v>8</v>
      </c>
      <c r="T21" s="24">
        <f ca="1">IF(VLOOKUP($C21,工时汇总!$B$2:$AH$2673,18,0)&gt;15,12,IF(VLOOKUP($C21,工时汇总!$B$2:$AH$2673,18,0)&gt;10,8,IF(VLOOKUP($C21,工时汇总!$B$2:$AH$2673,18,0)&gt;=8,4,IF(VLOOKUP($C21,工时汇总!$B$2:$AH$2673,18,0)&lt;8,0))))</f>
        <v>0</v>
      </c>
      <c r="U21" s="24">
        <f ca="1">IF(VLOOKUP($C21,工时汇总!$B$2:$AH$2673,19,0)&gt;15,12,IF(VLOOKUP($C21,工时汇总!$B$2:$AH$2673,19,0)&gt;10,8,IF(VLOOKUP($C21,工时汇总!$B$2:$AH$2673,19,0)&gt;=8,4,IF(VLOOKUP($C21,工时汇总!$B$2:$AH$2673,19,0)&lt;8,0))))</f>
        <v>8</v>
      </c>
      <c r="V21" s="24">
        <f ca="1">IF(VLOOKUP($C21,工时汇总!$B$2:$AH$2673,20,0)&gt;15,12,IF(VLOOKUP($C21,工时汇总!$B$2:$AH$2673,20,0)&gt;10,8,IF(VLOOKUP($C21,工时汇总!$B$2:$AH$2673,20,0)&gt;=8,4,IF(VLOOKUP($C21,工时汇总!$B$2:$AH$2673,20,0)&lt;8,0))))</f>
        <v>4</v>
      </c>
      <c r="W21" s="24">
        <f ca="1">IF(VLOOKUP($C21,工时汇总!$B$2:$AH$2673,21,0)&gt;15,12,IF(VLOOKUP($C21,工时汇总!$B$2:$AH$2673,21,0)&gt;10,8,IF(VLOOKUP($C21,工时汇总!$B$2:$AH$2673,21,0)&gt;=8,4,IF(VLOOKUP($C21,工时汇总!$B$2:$AH$2673,21,0)&lt;8,0))))</f>
        <v>0</v>
      </c>
      <c r="X21" s="24">
        <f ca="1">IF(VLOOKUP($C21,工时汇总!$B$2:$AH$2673,22,0)&gt;15,12,IF(VLOOKUP($C21,工时汇总!$B$2:$AH$2673,22,0)&gt;10,8,IF(VLOOKUP($C21,工时汇总!$B$2:$AH$2673,22,0)&gt;=8,4,IF(VLOOKUP($C21,工时汇总!$B$2:$AH$2673,22,0)&lt;8,0))))</f>
        <v>4</v>
      </c>
      <c r="Y21" s="24">
        <f ca="1">IF(VLOOKUP($C21,工时汇总!$B$2:$AH$2673,23,0)&gt;15,12,IF(VLOOKUP($C21,工时汇总!$B$2:$AH$2673,23,0)&gt;10,8,IF(VLOOKUP($C21,工时汇总!$B$2:$AH$2673,23,0)&gt;=8,4,IF(VLOOKUP($C21,工时汇总!$B$2:$AH$2673,23,0)&lt;8,0))))</f>
        <v>4</v>
      </c>
      <c r="Z21" s="24">
        <f ca="1">IF(VLOOKUP($C21,工时汇总!$B$2:$AH$2673,24,0)&gt;15,12,IF(VLOOKUP($C21,工时汇总!$B$2:$AH$2673,24,0)&gt;10,8,IF(VLOOKUP($C21,工时汇总!$B$2:$AH$2673,24,0)&gt;=8,4,IF(VLOOKUP($C21,工时汇总!$B$2:$AH$2673,24,0)&lt;8,0))))</f>
        <v>4</v>
      </c>
      <c r="AA21" s="24">
        <f ca="1">IF(VLOOKUP($C21,工时汇总!$B$2:$AH$2673,25,0)&gt;15,12,IF(VLOOKUP($C21,工时汇总!$B$2:$AH$2673,25,0)&gt;10,8,IF(VLOOKUP($C21,工时汇总!$B$2:$AH$2673,25,0)&gt;=8,4,IF(VLOOKUP($C21,工时汇总!$B$2:$AH$2673,25,0)&lt;8,0))))</f>
        <v>8</v>
      </c>
      <c r="AB21" s="24">
        <f ca="1">IF(VLOOKUP($C21,工时汇总!$B$2:$AH$2673,26,0)&gt;15,12,IF(VLOOKUP($C21,工时汇总!$B$2:$AH$2673,26,0)&gt;10,8,IF(VLOOKUP($C21,工时汇总!$B$2:$AH$2673,26,0)&gt;=8,4,IF(VLOOKUP($C21,工时汇总!$B$2:$AH$2673,26,0)&lt;8,0))))</f>
        <v>0</v>
      </c>
      <c r="AC21" s="24">
        <f ca="1">IF(VLOOKUP($C21,工时汇总!$B$2:$AH$2673,27,0)&gt;15,12,IF(VLOOKUP($C21,工时汇总!$B$2:$AH$2673,27,0)&gt;10,8,IF(VLOOKUP($C21,工时汇总!$B$2:$AH$2673,27,0)&gt;=8,4,IF(VLOOKUP($C21,工时汇总!$B$2:$AH$2673,27,0)&lt;8,0))))</f>
        <v>8</v>
      </c>
      <c r="AD21" s="24">
        <f ca="1">IF(VLOOKUP($C21,工时汇总!$B$2:$AH$2673,28,0)&gt;15,12,IF(VLOOKUP($C21,工时汇总!$B$2:$AH$2673,28,0)&gt;10,8,IF(VLOOKUP($C21,工时汇总!$B$2:$AH$2673,28,0)&gt;=8,4,IF(VLOOKUP($C21,工时汇总!$B$2:$AH$2673,28,0)&lt;8,0))))</f>
        <v>8</v>
      </c>
      <c r="AE21" s="24">
        <f ca="1">IF(VLOOKUP($C21,工时汇总!$B$2:$AH$2673,29,0)&gt;15,12,IF(VLOOKUP($C21,工时汇总!$B$2:$AH$2673,29,0)&gt;10,8,IF(VLOOKUP($C21,工时汇总!$B$2:$AH$2673,29,0)&gt;=8,4,IF(VLOOKUP($C21,工时汇总!$B$2:$AH$2673,29,0)&lt;8,0))))</f>
        <v>0</v>
      </c>
      <c r="AF21" s="24">
        <f ca="1">IF(VLOOKUP($C21,工时汇总!$B$2:$AH$2673,30,0)&gt;15,12,IF(VLOOKUP($C21,工时汇总!$B$2:$AH$2673,30,0)&gt;10,8,IF(VLOOKUP($C21,工时汇总!$B$2:$AH$2673,30,0)&gt;=8,4,IF(VLOOKUP($C21,工时汇总!$B$2:$AH$2673,30,0)&lt;8,0))))</f>
        <v>0</v>
      </c>
      <c r="AG21" s="24">
        <f ca="1">IF(VLOOKUP($C21,工时汇总!$B$2:$AH$2673,31,0)&gt;15,12,IF(VLOOKUP($C21,工时汇总!$B$2:$AH$2673,31,0)&gt;10,8,IF(VLOOKUP($C21,工时汇总!$B$2:$AH$2673,31,0)&gt;=8,4,IF(VLOOKUP($C21,工时汇总!$B$2:$AH$2673,31,0)&lt;8,0))))</f>
        <v>0</v>
      </c>
      <c r="AH21" s="24">
        <f ca="1">IF(VLOOKUP($C21,工时汇总!$B$2:$AH$2673,32,0)&gt;15,12,IF(VLOOKUP($C21,工时汇总!$B$2:$AH$2673,32,0)&gt;10,8,IF(VLOOKUP($C21,工时汇总!$B$2:$AH$2673,32,0)&gt;=8,4,IF(VLOOKUP($C21,工时汇总!$B$2:$AH$2673,32,0)&lt;8,0))))</f>
        <v>0</v>
      </c>
      <c r="AI21" s="24">
        <f ca="1">IF(VLOOKUP($C21,工时汇总!$B$2:$AH$2673,33,0)&gt;15,12,IF(VLOOKUP($C21,工时汇总!$B$2:$AH$2673,33,0)&gt;10,8,IF(VLOOKUP($C21,工时汇总!$B$2:$AH$2673,33,0)&gt;=8,4,IF(VLOOKUP($C21,工时汇总!$B$2:$AH$2673,33,0)&lt;8,0))))</f>
        <v>0</v>
      </c>
    </row>
    <row r="22" spans="1:35" ht="19.5" customHeight="1" x14ac:dyDescent="0.25">
      <c r="A22" s="22" t="s">
        <v>404</v>
      </c>
      <c r="B22" s="129" t="s">
        <v>657</v>
      </c>
      <c r="C22" s="128" t="s">
        <v>656</v>
      </c>
      <c r="D22" s="23">
        <f t="shared" ref="D22" ca="1" si="5">SUM(E22:AI22)</f>
        <v>0</v>
      </c>
      <c r="E22" s="24">
        <f ca="1">IF(VLOOKUP($C22,工时汇总!$B$2:$AH$2673,3,0)&gt;15,12,IF(VLOOKUP($C22,工时汇总!$B$2:$AH$2673,3,0)&gt;10,8,IF(VLOOKUP($C22,工时汇总!$B$2:$AH$2673,3,0)&gt;=8,4,IF(VLOOKUP($C22,工时汇总!$B$2:$AH$2673,3,0)&lt;8,0))))</f>
        <v>0</v>
      </c>
      <c r="F22" s="24">
        <f ca="1">IF(VLOOKUP($C22,工时汇总!$B$2:$AH$2673,4,0)&gt;15,12,IF(VLOOKUP($C22,工时汇总!$B$2:$AH$2673,4,0)&gt;10,8,IF(VLOOKUP($C22,工时汇总!$B$2:$AH$2673,4,0)&gt;=8,4,IF(VLOOKUP($C22,工时汇总!$B$2:$AH$2673,4,0)&lt;8,0))))</f>
        <v>0</v>
      </c>
      <c r="G22" s="24">
        <f ca="1">IF(VLOOKUP($C22,工时汇总!$B$2:$AH$2673,5,0)&gt;15,12,IF(VLOOKUP($C22,工时汇总!$B$2:$AH$2673,5,0)&gt;10,8,IF(VLOOKUP($C22,工时汇总!$B$2:$AH$2673,5,0)&gt;=8,4,IF(VLOOKUP($C22,工时汇总!$B$2:$AH$2673,5,0)&lt;8,0))))</f>
        <v>0</v>
      </c>
      <c r="H22" s="24">
        <f ca="1">IF(VLOOKUP($C22,工时汇总!$B$2:$AH$2673,6,0)&gt;15,12,IF(VLOOKUP($C22,工时汇总!$B$2:$AH$2673,6,0)&gt;10,8,IF(VLOOKUP($C22,工时汇总!$B$2:$AH$2673,6,0)&gt;=8,4,IF(VLOOKUP($C22,工时汇总!$B$2:$AH$2673,6,0)&lt;8,0))))</f>
        <v>0</v>
      </c>
      <c r="I22" s="24">
        <f ca="1">IF(VLOOKUP($C22,工时汇总!$B$2:$AH$2673,7,0)&gt;15,12,IF(VLOOKUP($C22,工时汇总!$B$2:$AH$2673,7,0)&gt;10,8,IF(VLOOKUP($C22,工时汇总!$B$2:$AH$2673,7,0)&gt;=8,4,IF(VLOOKUP($C22,工时汇总!$B$2:$AH$2673,7,0)&lt;8,0))))</f>
        <v>0</v>
      </c>
      <c r="J22" s="24">
        <f ca="1">IF(VLOOKUP($C22,工时汇总!$B$2:$AH$2673,8,0)&gt;15,12,IF(VLOOKUP($C22,工时汇总!$B$2:$AH$2673,8,0)&gt;10,8,IF(VLOOKUP($C22,工时汇总!$B$2:$AH$2673,8,0)&gt;=8,4,IF(VLOOKUP($C22,工时汇总!$B$2:$AH$2673,8,0)&lt;8,0))))</f>
        <v>0</v>
      </c>
      <c r="K22" s="24">
        <f ca="1">IF(VLOOKUP($C22,工时汇总!$B$2:$AH$2673,9,0)&gt;15,12,IF(VLOOKUP($C22,工时汇总!$B$2:$AH$2673,9,0)&gt;10,8,IF(VLOOKUP($C22,工时汇总!$B$2:$AH$2673,9,0)&gt;=8,4,IF(VLOOKUP($C22,工时汇总!$B$2:$AH$2673,9,0)&lt;8,0))))</f>
        <v>0</v>
      </c>
      <c r="L22" s="24">
        <f ca="1">IF(VLOOKUP($C22,工时汇总!$B$2:$AH$2673,10,0)&gt;15,12,IF(VLOOKUP($C22,工时汇总!$B$2:$AH$2673,10,0)&gt;10,8,IF(VLOOKUP($C22,工时汇总!$B$2:$AH$2673,10,0)&gt;=8,4,IF(VLOOKUP($C22,工时汇总!$B$2:$AH$2673,10,0)&lt;8,0))))</f>
        <v>0</v>
      </c>
      <c r="M22" s="24">
        <f ca="1">IF(VLOOKUP($C22,工时汇总!$B$2:$AH$2673,11,0)&gt;15,12,IF(VLOOKUP($C22,工时汇总!$B$2:$AH$2673,11,0)&gt;10,8,IF(VLOOKUP($C22,工时汇总!$B$2:$AH$2673,11,0)&gt;=8,4,IF(VLOOKUP($C22,工时汇总!$B$2:$AH$2673,11,0)&lt;8,0))))</f>
        <v>0</v>
      </c>
      <c r="N22" s="24">
        <f ca="1">IF(VLOOKUP($C22,工时汇总!$B$2:$AH$2673,12,0)&gt;15,12,IF(VLOOKUP($C22,工时汇总!$B$2:$AH$2673,12,0)&gt;10,8,IF(VLOOKUP($C22,工时汇总!$B$2:$AH$2673,12,0)&gt;=8,4,IF(VLOOKUP($C22,工时汇总!$B$2:$AH$2673,12,0)&lt;8,0))))</f>
        <v>0</v>
      </c>
      <c r="O22" s="24">
        <f ca="1">IF(VLOOKUP($C22,工时汇总!$B$2:$AH$2673,13,0)&gt;15,12,IF(VLOOKUP($C22,工时汇总!$B$2:$AH$2673,13,0)&gt;10,8,IF(VLOOKUP($C22,工时汇总!$B$2:$AH$2673,13,0)&gt;=8,4,IF(VLOOKUP($C22,工时汇总!$B$2:$AH$2673,13,0)&lt;8,0))))</f>
        <v>0</v>
      </c>
      <c r="P22" s="24">
        <f ca="1">IF(VLOOKUP($C22,工时汇总!$B$2:$AH$2673,14,0)&gt;15,12,IF(VLOOKUP($C22,工时汇总!$B$2:$AH$2673,14,0)&gt;10,8,IF(VLOOKUP($C22,工时汇总!$B$2:$AH$2673,14,0)&gt;=8,4,IF(VLOOKUP($C22,工时汇总!$B$2:$AH$2673,14,0)&lt;8,0))))</f>
        <v>0</v>
      </c>
      <c r="Q22" s="24">
        <f ca="1">IF(VLOOKUP($C22,工时汇总!$B$2:$AH$2673,15,0)&gt;15,12,IF(VLOOKUP($C22,工时汇总!$B$2:$AH$2673,15,0)&gt;10,8,IF(VLOOKUP($C22,工时汇总!$B$2:$AH$2673,15,0)&gt;=8,4,IF(VLOOKUP($C22,工时汇总!$B$2:$AH$2673,15,0)&lt;8,0))))</f>
        <v>0</v>
      </c>
      <c r="R22" s="24">
        <f ca="1">IF(VLOOKUP($C22,工时汇总!$B$2:$AH$2673,16,0)&gt;15,12,IF(VLOOKUP($C22,工时汇总!$B$2:$AH$2673,16,0)&gt;10,8,IF(VLOOKUP($C22,工时汇总!$B$2:$AH$2673,16,0)&gt;=8,4,IF(VLOOKUP($C22,工时汇总!$B$2:$AH$2673,16,0)&lt;8,0))))</f>
        <v>0</v>
      </c>
      <c r="S22" s="24">
        <f ca="1">IF(VLOOKUP($C22,工时汇总!$B$2:$AH$2673,17,0)&gt;15,12,IF(VLOOKUP($C22,工时汇总!$B$2:$AH$2673,17,0)&gt;10,8,IF(VLOOKUP($C22,工时汇总!$B$2:$AH$2673,17,0)&gt;=8,4,IF(VLOOKUP($C22,工时汇总!$B$2:$AH$2673,17,0)&lt;8,0))))</f>
        <v>0</v>
      </c>
      <c r="T22" s="24">
        <f ca="1">IF(VLOOKUP($C22,工时汇总!$B$2:$AH$2673,18,0)&gt;15,12,IF(VLOOKUP($C22,工时汇总!$B$2:$AH$2673,18,0)&gt;10,8,IF(VLOOKUP($C22,工时汇总!$B$2:$AH$2673,18,0)&gt;=8,4,IF(VLOOKUP($C22,工时汇总!$B$2:$AH$2673,18,0)&lt;8,0))))</f>
        <v>0</v>
      </c>
      <c r="U22" s="24">
        <f ca="1">IF(VLOOKUP($C22,工时汇总!$B$2:$AH$2673,19,0)&gt;15,12,IF(VLOOKUP($C22,工时汇总!$B$2:$AH$2673,19,0)&gt;10,8,IF(VLOOKUP($C22,工时汇总!$B$2:$AH$2673,19,0)&gt;=8,4,IF(VLOOKUP($C22,工时汇总!$B$2:$AH$2673,19,0)&lt;8,0))))</f>
        <v>0</v>
      </c>
      <c r="V22" s="24">
        <f ca="1">IF(VLOOKUP($C22,工时汇总!$B$2:$AH$2673,20,0)&gt;15,12,IF(VLOOKUP($C22,工时汇总!$B$2:$AH$2673,20,0)&gt;10,8,IF(VLOOKUP($C22,工时汇总!$B$2:$AH$2673,20,0)&gt;=8,4,IF(VLOOKUP($C22,工时汇总!$B$2:$AH$2673,20,0)&lt;8,0))))</f>
        <v>0</v>
      </c>
      <c r="W22" s="24">
        <f ca="1">IF(VLOOKUP($C22,工时汇总!$B$2:$AH$2673,21,0)&gt;15,12,IF(VLOOKUP($C22,工时汇总!$B$2:$AH$2673,21,0)&gt;10,8,IF(VLOOKUP($C22,工时汇总!$B$2:$AH$2673,21,0)&gt;=8,4,IF(VLOOKUP($C22,工时汇总!$B$2:$AH$2673,21,0)&lt;8,0))))</f>
        <v>0</v>
      </c>
      <c r="X22" s="24">
        <f ca="1">IF(VLOOKUP($C22,工时汇总!$B$2:$AH$2673,22,0)&gt;15,12,IF(VLOOKUP($C22,工时汇总!$B$2:$AH$2673,22,0)&gt;10,8,IF(VLOOKUP($C22,工时汇总!$B$2:$AH$2673,22,0)&gt;=8,4,IF(VLOOKUP($C22,工时汇总!$B$2:$AH$2673,22,0)&lt;8,0))))</f>
        <v>0</v>
      </c>
      <c r="Y22" s="24">
        <f ca="1">IF(VLOOKUP($C22,工时汇总!$B$2:$AH$2673,23,0)&gt;15,12,IF(VLOOKUP($C22,工时汇总!$B$2:$AH$2673,23,0)&gt;10,8,IF(VLOOKUP($C22,工时汇总!$B$2:$AH$2673,23,0)&gt;=8,4,IF(VLOOKUP($C22,工时汇总!$B$2:$AH$2673,23,0)&lt;8,0))))</f>
        <v>0</v>
      </c>
      <c r="Z22" s="24">
        <f ca="1">IF(VLOOKUP($C22,工时汇总!$B$2:$AH$2673,24,0)&gt;15,12,IF(VLOOKUP($C22,工时汇总!$B$2:$AH$2673,24,0)&gt;10,8,IF(VLOOKUP($C22,工时汇总!$B$2:$AH$2673,24,0)&gt;=8,4,IF(VLOOKUP($C22,工时汇总!$B$2:$AH$2673,24,0)&lt;8,0))))</f>
        <v>0</v>
      </c>
      <c r="AA22" s="24">
        <f ca="1">IF(VLOOKUP($C22,工时汇总!$B$2:$AH$2673,25,0)&gt;15,12,IF(VLOOKUP($C22,工时汇总!$B$2:$AH$2673,25,0)&gt;10,8,IF(VLOOKUP($C22,工时汇总!$B$2:$AH$2673,25,0)&gt;=8,4,IF(VLOOKUP($C22,工时汇总!$B$2:$AH$2673,25,0)&lt;8,0))))</f>
        <v>0</v>
      </c>
      <c r="AB22" s="24">
        <f ca="1">IF(VLOOKUP($C22,工时汇总!$B$2:$AH$2673,26,0)&gt;15,12,IF(VLOOKUP($C22,工时汇总!$B$2:$AH$2673,26,0)&gt;10,8,IF(VLOOKUP($C22,工时汇总!$B$2:$AH$2673,26,0)&gt;=8,4,IF(VLOOKUP($C22,工时汇总!$B$2:$AH$2673,26,0)&lt;8,0))))</f>
        <v>0</v>
      </c>
      <c r="AC22" s="24">
        <f ca="1">IF(VLOOKUP($C22,工时汇总!$B$2:$AH$2673,27,0)&gt;15,12,IF(VLOOKUP($C22,工时汇总!$B$2:$AH$2673,27,0)&gt;10,8,IF(VLOOKUP($C22,工时汇总!$B$2:$AH$2673,27,0)&gt;=8,4,IF(VLOOKUP($C22,工时汇总!$B$2:$AH$2673,27,0)&lt;8,0))))</f>
        <v>0</v>
      </c>
      <c r="AD22" s="24">
        <f ca="1">IF(VLOOKUP($C22,工时汇总!$B$2:$AH$2673,28,0)&gt;15,12,IF(VLOOKUP($C22,工时汇总!$B$2:$AH$2673,28,0)&gt;10,8,IF(VLOOKUP($C22,工时汇总!$B$2:$AH$2673,28,0)&gt;=8,4,IF(VLOOKUP($C22,工时汇总!$B$2:$AH$2673,28,0)&lt;8,0))))</f>
        <v>0</v>
      </c>
      <c r="AE22" s="24">
        <f ca="1">IF(VLOOKUP($C22,工时汇总!$B$2:$AH$2673,29,0)&gt;15,12,IF(VLOOKUP($C22,工时汇总!$B$2:$AH$2673,29,0)&gt;10,8,IF(VLOOKUP($C22,工时汇总!$B$2:$AH$2673,29,0)&gt;=8,4,IF(VLOOKUP($C22,工时汇总!$B$2:$AH$2673,29,0)&lt;8,0))))</f>
        <v>0</v>
      </c>
      <c r="AF22" s="24">
        <f ca="1">IF(VLOOKUP($C22,工时汇总!$B$2:$AH$2673,30,0)&gt;15,12,IF(VLOOKUP($C22,工时汇总!$B$2:$AH$2673,30,0)&gt;10,8,IF(VLOOKUP($C22,工时汇总!$B$2:$AH$2673,30,0)&gt;=8,4,IF(VLOOKUP($C22,工时汇总!$B$2:$AH$2673,30,0)&lt;8,0))))</f>
        <v>0</v>
      </c>
      <c r="AG22" s="24">
        <f ca="1">IF(VLOOKUP($C22,工时汇总!$B$2:$AH$2673,31,0)&gt;15,12,IF(VLOOKUP($C22,工时汇总!$B$2:$AH$2673,31,0)&gt;10,8,IF(VLOOKUP($C22,工时汇总!$B$2:$AH$2673,31,0)&gt;=8,4,IF(VLOOKUP($C22,工时汇总!$B$2:$AH$2673,31,0)&lt;8,0))))</f>
        <v>0</v>
      </c>
      <c r="AH22" s="24">
        <f ca="1">IF(VLOOKUP($C22,工时汇总!$B$2:$AH$2673,32,0)&gt;15,12,IF(VLOOKUP($C22,工时汇总!$B$2:$AH$2673,32,0)&gt;10,8,IF(VLOOKUP($C22,工时汇总!$B$2:$AH$2673,32,0)&gt;=8,4,IF(VLOOKUP($C22,工时汇总!$B$2:$AH$2673,32,0)&lt;8,0))))</f>
        <v>0</v>
      </c>
      <c r="AI22" s="24">
        <f ca="1">IF(VLOOKUP($C22,工时汇总!$B$2:$AH$2673,33,0)&gt;15,12,IF(VLOOKUP($C22,工时汇总!$B$2:$AH$2673,33,0)&gt;10,8,IF(VLOOKUP($C22,工时汇总!$B$2:$AH$2673,33,0)&gt;=8,4,IF(VLOOKUP($C22,工时汇总!$B$2:$AH$2673,33,0)&lt;8,0))))</f>
        <v>0</v>
      </c>
    </row>
    <row r="23" spans="1:35" ht="19.5" customHeight="1" x14ac:dyDescent="0.3">
      <c r="A23" s="22" t="s">
        <v>404</v>
      </c>
      <c r="B23" s="129" t="s">
        <v>658</v>
      </c>
      <c r="C23" s="130" t="s">
        <v>607</v>
      </c>
      <c r="D23" s="23">
        <f t="shared" ref="D23" ca="1" si="6">SUM(E23:AI23)</f>
        <v>196</v>
      </c>
      <c r="E23" s="24">
        <f ca="1">IF(VLOOKUP($C23,工时汇总!$B$2:$AH$2673,3,0)&gt;15,12,IF(VLOOKUP($C23,工时汇总!$B$2:$AH$2673,3,0)&gt;10,8,IF(VLOOKUP($C23,工时汇总!$B$2:$AH$2673,3,0)&gt;=8,4,IF(VLOOKUP($C23,工时汇总!$B$2:$AH$2673,3,0)&lt;8,0))))</f>
        <v>0</v>
      </c>
      <c r="F23" s="24">
        <f ca="1">IF(VLOOKUP($C23,工时汇总!$B$2:$AH$2673,4,0)&gt;15,12,IF(VLOOKUP($C23,工时汇总!$B$2:$AH$2673,4,0)&gt;10,8,IF(VLOOKUP($C23,工时汇总!$B$2:$AH$2673,4,0)&gt;=8,4,IF(VLOOKUP($C23,工时汇总!$B$2:$AH$2673,4,0)&lt;8,0))))</f>
        <v>0</v>
      </c>
      <c r="G23" s="24">
        <f ca="1">IF(VLOOKUP($C23,工时汇总!$B$2:$AH$2673,5,0)&gt;15,12,IF(VLOOKUP($C23,工时汇总!$B$2:$AH$2673,5,0)&gt;10,8,IF(VLOOKUP($C23,工时汇总!$B$2:$AH$2673,5,0)&gt;=8,4,IF(VLOOKUP($C23,工时汇总!$B$2:$AH$2673,5,0)&lt;8,0))))</f>
        <v>0</v>
      </c>
      <c r="H23" s="24">
        <f ca="1">IF(VLOOKUP($C23,工时汇总!$B$2:$AH$2673,6,0)&gt;15,12,IF(VLOOKUP($C23,工时汇总!$B$2:$AH$2673,6,0)&gt;10,8,IF(VLOOKUP($C23,工时汇总!$B$2:$AH$2673,6,0)&gt;=8,4,IF(VLOOKUP($C23,工时汇总!$B$2:$AH$2673,6,0)&lt;8,0))))</f>
        <v>0</v>
      </c>
      <c r="I23" s="24">
        <f ca="1">IF(VLOOKUP($C23,工时汇总!$B$2:$AH$2673,7,0)&gt;15,12,IF(VLOOKUP($C23,工时汇总!$B$2:$AH$2673,7,0)&gt;10,8,IF(VLOOKUP($C23,工时汇总!$B$2:$AH$2673,7,0)&gt;=8,4,IF(VLOOKUP($C23,工时汇总!$B$2:$AH$2673,7,0)&lt;8,0))))</f>
        <v>0</v>
      </c>
      <c r="J23" s="24">
        <f ca="1">IF(VLOOKUP($C23,工时汇总!$B$2:$AH$2673,8,0)&gt;15,12,IF(VLOOKUP($C23,工时汇总!$B$2:$AH$2673,8,0)&gt;10,8,IF(VLOOKUP($C23,工时汇总!$B$2:$AH$2673,8,0)&gt;=8,4,IF(VLOOKUP($C23,工时汇总!$B$2:$AH$2673,8,0)&lt;8,0))))</f>
        <v>8</v>
      </c>
      <c r="K23" s="24">
        <f ca="1">IF(VLOOKUP($C23,工时汇总!$B$2:$AH$2673,9,0)&gt;15,12,IF(VLOOKUP($C23,工时汇总!$B$2:$AH$2673,9,0)&gt;10,8,IF(VLOOKUP($C23,工时汇总!$B$2:$AH$2673,9,0)&gt;=8,4,IF(VLOOKUP($C23,工时汇总!$B$2:$AH$2673,9,0)&lt;8,0))))</f>
        <v>8</v>
      </c>
      <c r="L23" s="24">
        <f ca="1">IF(VLOOKUP($C23,工时汇总!$B$2:$AH$2673,10,0)&gt;15,12,IF(VLOOKUP($C23,工时汇总!$B$2:$AH$2673,10,0)&gt;10,8,IF(VLOOKUP($C23,工时汇总!$B$2:$AH$2673,10,0)&gt;=8,4,IF(VLOOKUP($C23,工时汇总!$B$2:$AH$2673,10,0)&lt;8,0))))</f>
        <v>8</v>
      </c>
      <c r="M23" s="24">
        <f ca="1">IF(VLOOKUP($C23,工时汇总!$B$2:$AH$2673,11,0)&gt;15,12,IF(VLOOKUP($C23,工时汇总!$B$2:$AH$2673,11,0)&gt;10,8,IF(VLOOKUP($C23,工时汇总!$B$2:$AH$2673,11,0)&gt;=8,4,IF(VLOOKUP($C23,工时汇总!$B$2:$AH$2673,11,0)&lt;8,0))))</f>
        <v>8</v>
      </c>
      <c r="N23" s="24">
        <f ca="1">IF(VLOOKUP($C23,工时汇总!$B$2:$AH$2673,12,0)&gt;15,12,IF(VLOOKUP($C23,工时汇总!$B$2:$AH$2673,12,0)&gt;10,8,IF(VLOOKUP($C23,工时汇总!$B$2:$AH$2673,12,0)&gt;=8,4,IF(VLOOKUP($C23,工时汇总!$B$2:$AH$2673,12,0)&lt;8,0))))</f>
        <v>8</v>
      </c>
      <c r="O23" s="24">
        <f ca="1">IF(VLOOKUP($C23,工时汇总!$B$2:$AH$2673,13,0)&gt;15,12,IF(VLOOKUP($C23,工时汇总!$B$2:$AH$2673,13,0)&gt;10,8,IF(VLOOKUP($C23,工时汇总!$B$2:$AH$2673,13,0)&gt;=8,4,IF(VLOOKUP($C23,工时汇总!$B$2:$AH$2673,13,0)&lt;8,0))))</f>
        <v>8</v>
      </c>
      <c r="P23" s="24">
        <f ca="1">IF(VLOOKUP($C23,工时汇总!$B$2:$AH$2673,14,0)&gt;15,12,IF(VLOOKUP($C23,工时汇总!$B$2:$AH$2673,14,0)&gt;10,8,IF(VLOOKUP($C23,工时汇总!$B$2:$AH$2673,14,0)&gt;=8,4,IF(VLOOKUP($C23,工时汇总!$B$2:$AH$2673,14,0)&lt;8,0))))</f>
        <v>8</v>
      </c>
      <c r="Q23" s="24">
        <f ca="1">IF(VLOOKUP($C23,工时汇总!$B$2:$AH$2673,15,0)&gt;15,12,IF(VLOOKUP($C23,工时汇总!$B$2:$AH$2673,15,0)&gt;10,8,IF(VLOOKUP($C23,工时汇总!$B$2:$AH$2673,15,0)&gt;=8,4,IF(VLOOKUP($C23,工时汇总!$B$2:$AH$2673,15,0)&lt;8,0))))</f>
        <v>8</v>
      </c>
      <c r="R23" s="24">
        <f ca="1">IF(VLOOKUP($C23,工时汇总!$B$2:$AH$2673,16,0)&gt;15,12,IF(VLOOKUP($C23,工时汇总!$B$2:$AH$2673,16,0)&gt;10,8,IF(VLOOKUP($C23,工时汇总!$B$2:$AH$2673,16,0)&gt;=8,4,IF(VLOOKUP($C23,工时汇总!$B$2:$AH$2673,16,0)&lt;8,0))))</f>
        <v>4</v>
      </c>
      <c r="S23" s="24">
        <f ca="1">IF(VLOOKUP($C23,工时汇总!$B$2:$AH$2673,17,0)&gt;15,12,IF(VLOOKUP($C23,工时汇总!$B$2:$AH$2673,17,0)&gt;10,8,IF(VLOOKUP($C23,工时汇总!$B$2:$AH$2673,17,0)&gt;=8,4,IF(VLOOKUP($C23,工时汇总!$B$2:$AH$2673,17,0)&lt;8,0))))</f>
        <v>8</v>
      </c>
      <c r="T23" s="24">
        <f ca="1">IF(VLOOKUP($C23,工时汇总!$B$2:$AH$2673,18,0)&gt;15,12,IF(VLOOKUP($C23,工时汇总!$B$2:$AH$2673,18,0)&gt;10,8,IF(VLOOKUP($C23,工时汇总!$B$2:$AH$2673,18,0)&gt;=8,4,IF(VLOOKUP($C23,工时汇总!$B$2:$AH$2673,18,0)&lt;8,0))))</f>
        <v>8</v>
      </c>
      <c r="U23" s="24">
        <f ca="1">IF(VLOOKUP($C23,工时汇总!$B$2:$AH$2673,19,0)&gt;15,12,IF(VLOOKUP($C23,工时汇总!$B$2:$AH$2673,19,0)&gt;10,8,IF(VLOOKUP($C23,工时汇总!$B$2:$AH$2673,19,0)&gt;=8,4,IF(VLOOKUP($C23,工时汇总!$B$2:$AH$2673,19,0)&lt;8,0))))</f>
        <v>8</v>
      </c>
      <c r="V23" s="24">
        <f ca="1">IF(VLOOKUP($C23,工时汇总!$B$2:$AH$2673,20,0)&gt;15,12,IF(VLOOKUP($C23,工时汇总!$B$2:$AH$2673,20,0)&gt;10,8,IF(VLOOKUP($C23,工时汇总!$B$2:$AH$2673,20,0)&gt;=8,4,IF(VLOOKUP($C23,工时汇总!$B$2:$AH$2673,20,0)&lt;8,0))))</f>
        <v>8</v>
      </c>
      <c r="W23" s="24">
        <f ca="1">IF(VLOOKUP($C23,工时汇总!$B$2:$AH$2673,21,0)&gt;15,12,IF(VLOOKUP($C23,工时汇总!$B$2:$AH$2673,21,0)&gt;10,8,IF(VLOOKUP($C23,工时汇总!$B$2:$AH$2673,21,0)&gt;=8,4,IF(VLOOKUP($C23,工时汇总!$B$2:$AH$2673,21,0)&lt;8,0))))</f>
        <v>8</v>
      </c>
      <c r="X23" s="24">
        <f ca="1">IF(VLOOKUP($C23,工时汇总!$B$2:$AH$2673,22,0)&gt;15,12,IF(VLOOKUP($C23,工时汇总!$B$2:$AH$2673,22,0)&gt;10,8,IF(VLOOKUP($C23,工时汇总!$B$2:$AH$2673,22,0)&gt;=8,4,IF(VLOOKUP($C23,工时汇总!$B$2:$AH$2673,22,0)&lt;8,0))))</f>
        <v>8</v>
      </c>
      <c r="Y23" s="24">
        <f ca="1">IF(VLOOKUP($C23,工时汇总!$B$2:$AH$2673,23,0)&gt;15,12,IF(VLOOKUP($C23,工时汇总!$B$2:$AH$2673,23,0)&gt;10,8,IF(VLOOKUP($C23,工时汇总!$B$2:$AH$2673,23,0)&gt;=8,4,IF(VLOOKUP($C23,工时汇总!$B$2:$AH$2673,23,0)&lt;8,0))))</f>
        <v>8</v>
      </c>
      <c r="Z23" s="24">
        <f ca="1">IF(VLOOKUP($C23,工时汇总!$B$2:$AH$2673,24,0)&gt;15,12,IF(VLOOKUP($C23,工时汇总!$B$2:$AH$2673,24,0)&gt;10,8,IF(VLOOKUP($C23,工时汇总!$B$2:$AH$2673,24,0)&gt;=8,4,IF(VLOOKUP($C23,工时汇总!$B$2:$AH$2673,24,0)&lt;8,0))))</f>
        <v>8</v>
      </c>
      <c r="AA23" s="24">
        <f ca="1">IF(VLOOKUP($C23,工时汇总!$B$2:$AH$2673,25,0)&gt;15,12,IF(VLOOKUP($C23,工时汇总!$B$2:$AH$2673,25,0)&gt;10,8,IF(VLOOKUP($C23,工时汇总!$B$2:$AH$2673,25,0)&gt;=8,4,IF(VLOOKUP($C23,工时汇总!$B$2:$AH$2673,25,0)&lt;8,0))))</f>
        <v>8</v>
      </c>
      <c r="AB23" s="24">
        <f ca="1">IF(VLOOKUP($C23,工时汇总!$B$2:$AH$2673,26,0)&gt;15,12,IF(VLOOKUP($C23,工时汇总!$B$2:$AH$2673,26,0)&gt;10,8,IF(VLOOKUP($C23,工时汇总!$B$2:$AH$2673,26,0)&gt;=8,4,IF(VLOOKUP($C23,工时汇总!$B$2:$AH$2673,26,0)&lt;8,0))))</f>
        <v>8</v>
      </c>
      <c r="AC23" s="24">
        <f ca="1">IF(VLOOKUP($C23,工时汇总!$B$2:$AH$2673,27,0)&gt;15,12,IF(VLOOKUP($C23,工时汇总!$B$2:$AH$2673,27,0)&gt;10,8,IF(VLOOKUP($C23,工时汇总!$B$2:$AH$2673,27,0)&gt;=8,4,IF(VLOOKUP($C23,工时汇总!$B$2:$AH$2673,27,0)&lt;8,0))))</f>
        <v>8</v>
      </c>
      <c r="AD23" s="24">
        <f ca="1">IF(VLOOKUP($C23,工时汇总!$B$2:$AH$2673,28,0)&gt;15,12,IF(VLOOKUP($C23,工时汇总!$B$2:$AH$2673,28,0)&gt;10,8,IF(VLOOKUP($C23,工时汇总!$B$2:$AH$2673,28,0)&gt;=8,4,IF(VLOOKUP($C23,工时汇总!$B$2:$AH$2673,28,0)&lt;8,0))))</f>
        <v>8</v>
      </c>
      <c r="AE23" s="24">
        <f ca="1">IF(VLOOKUP($C23,工时汇总!$B$2:$AH$2673,29,0)&gt;15,12,IF(VLOOKUP($C23,工时汇总!$B$2:$AH$2673,29,0)&gt;10,8,IF(VLOOKUP($C23,工时汇总!$B$2:$AH$2673,29,0)&gt;=8,4,IF(VLOOKUP($C23,工时汇总!$B$2:$AH$2673,29,0)&lt;8,0))))</f>
        <v>8</v>
      </c>
      <c r="AF23" s="24">
        <f ca="1">IF(VLOOKUP($C23,工时汇总!$B$2:$AH$2673,30,0)&gt;15,12,IF(VLOOKUP($C23,工时汇总!$B$2:$AH$2673,30,0)&gt;10,8,IF(VLOOKUP($C23,工时汇总!$B$2:$AH$2673,30,0)&gt;=8,4,IF(VLOOKUP($C23,工时汇总!$B$2:$AH$2673,30,0)&lt;8,0))))</f>
        <v>4</v>
      </c>
      <c r="AG23" s="24">
        <f ca="1">IF(VLOOKUP($C23,工时汇总!$B$2:$AH$2673,31,0)&gt;15,12,IF(VLOOKUP($C23,工时汇总!$B$2:$AH$2673,31,0)&gt;10,8,IF(VLOOKUP($C23,工时汇总!$B$2:$AH$2673,31,0)&gt;=8,4,IF(VLOOKUP($C23,工时汇总!$B$2:$AH$2673,31,0)&lt;8,0))))</f>
        <v>8</v>
      </c>
      <c r="AH23" s="24">
        <f ca="1">IF(VLOOKUP($C23,工时汇总!$B$2:$AH$2673,32,0)&gt;15,12,IF(VLOOKUP($C23,工时汇总!$B$2:$AH$2673,32,0)&gt;10,8,IF(VLOOKUP($C23,工时汇总!$B$2:$AH$2673,32,0)&gt;=8,4,IF(VLOOKUP($C23,工时汇总!$B$2:$AH$2673,32,0)&lt;8,0))))</f>
        <v>8</v>
      </c>
      <c r="AI23" s="24">
        <f ca="1">IF(VLOOKUP($C23,工时汇总!$B$2:$AH$2673,33,0)&gt;15,12,IF(VLOOKUP($C23,工时汇总!$B$2:$AH$2673,33,0)&gt;10,8,IF(VLOOKUP($C23,工时汇总!$B$2:$AH$2673,33,0)&gt;=8,4,IF(VLOOKUP($C23,工时汇总!$B$2:$AH$2673,33,0)&lt;8,0))))</f>
        <v>4</v>
      </c>
    </row>
    <row r="24" spans="1:35" ht="19.5" customHeight="1" x14ac:dyDescent="0.3">
      <c r="A24" s="22" t="s">
        <v>404</v>
      </c>
      <c r="B24" s="129" t="s">
        <v>659</v>
      </c>
      <c r="C24" s="130" t="s">
        <v>608</v>
      </c>
      <c r="D24" s="23">
        <f t="shared" ref="D24" ca="1" si="7">SUM(E24:AI24)</f>
        <v>124</v>
      </c>
      <c r="E24" s="24">
        <f ca="1">IF(VLOOKUP($C24,工时汇总!$B$2:$AH$2673,3,0)&gt;15,12,IF(VLOOKUP($C24,工时汇总!$B$2:$AH$2673,3,0)&gt;10,8,IF(VLOOKUP($C24,工时汇总!$B$2:$AH$2673,3,0)&gt;=8,4,IF(VLOOKUP($C24,工时汇总!$B$2:$AH$2673,3,0)&lt;8,0))))</f>
        <v>0</v>
      </c>
      <c r="F24" s="24">
        <f ca="1">IF(VLOOKUP($C24,工时汇总!$B$2:$AH$2673,4,0)&gt;15,12,IF(VLOOKUP($C24,工时汇总!$B$2:$AH$2673,4,0)&gt;10,8,IF(VLOOKUP($C24,工时汇总!$B$2:$AH$2673,4,0)&gt;=8,4,IF(VLOOKUP($C24,工时汇总!$B$2:$AH$2673,4,0)&lt;8,0))))</f>
        <v>0</v>
      </c>
      <c r="G24" s="24">
        <f ca="1">IF(VLOOKUP($C24,工时汇总!$B$2:$AH$2673,5,0)&gt;15,12,IF(VLOOKUP($C24,工时汇总!$B$2:$AH$2673,5,0)&gt;10,8,IF(VLOOKUP($C24,工时汇总!$B$2:$AH$2673,5,0)&gt;=8,4,IF(VLOOKUP($C24,工时汇总!$B$2:$AH$2673,5,0)&lt;8,0))))</f>
        <v>0</v>
      </c>
      <c r="H24" s="24">
        <f ca="1">IF(VLOOKUP($C24,工时汇总!$B$2:$AH$2673,6,0)&gt;15,12,IF(VLOOKUP($C24,工时汇总!$B$2:$AH$2673,6,0)&gt;10,8,IF(VLOOKUP($C24,工时汇总!$B$2:$AH$2673,6,0)&gt;=8,4,IF(VLOOKUP($C24,工时汇总!$B$2:$AH$2673,6,0)&lt;8,0))))</f>
        <v>0</v>
      </c>
      <c r="I24" s="24">
        <f ca="1">IF(VLOOKUP($C24,工时汇总!$B$2:$AH$2673,7,0)&gt;15,12,IF(VLOOKUP($C24,工时汇总!$B$2:$AH$2673,7,0)&gt;10,8,IF(VLOOKUP($C24,工时汇总!$B$2:$AH$2673,7,0)&gt;=8,4,IF(VLOOKUP($C24,工时汇总!$B$2:$AH$2673,7,0)&lt;8,0))))</f>
        <v>8</v>
      </c>
      <c r="J24" s="24">
        <f ca="1">IF(VLOOKUP($C24,工时汇总!$B$2:$AH$2673,8,0)&gt;15,12,IF(VLOOKUP($C24,工时汇总!$B$2:$AH$2673,8,0)&gt;10,8,IF(VLOOKUP($C24,工时汇总!$B$2:$AH$2673,8,0)&gt;=8,4,IF(VLOOKUP($C24,工时汇总!$B$2:$AH$2673,8,0)&lt;8,0))))</f>
        <v>8</v>
      </c>
      <c r="K24" s="24">
        <f ca="1">IF(VLOOKUP($C24,工时汇总!$B$2:$AH$2673,9,0)&gt;15,12,IF(VLOOKUP($C24,工时汇总!$B$2:$AH$2673,9,0)&gt;10,8,IF(VLOOKUP($C24,工时汇总!$B$2:$AH$2673,9,0)&gt;=8,4,IF(VLOOKUP($C24,工时汇总!$B$2:$AH$2673,9,0)&lt;8,0))))</f>
        <v>8</v>
      </c>
      <c r="L24" s="24">
        <f ca="1">IF(VLOOKUP($C24,工时汇总!$B$2:$AH$2673,10,0)&gt;15,12,IF(VLOOKUP($C24,工时汇总!$B$2:$AH$2673,10,0)&gt;10,8,IF(VLOOKUP($C24,工时汇总!$B$2:$AH$2673,10,0)&gt;=8,4,IF(VLOOKUP($C24,工时汇总!$B$2:$AH$2673,10,0)&lt;8,0))))</f>
        <v>8</v>
      </c>
      <c r="M24" s="24">
        <f ca="1">IF(VLOOKUP($C24,工时汇总!$B$2:$AH$2673,11,0)&gt;15,12,IF(VLOOKUP($C24,工时汇总!$B$2:$AH$2673,11,0)&gt;10,8,IF(VLOOKUP($C24,工时汇总!$B$2:$AH$2673,11,0)&gt;=8,4,IF(VLOOKUP($C24,工时汇总!$B$2:$AH$2673,11,0)&lt;8,0))))</f>
        <v>8</v>
      </c>
      <c r="N24" s="24">
        <f ca="1">IF(VLOOKUP($C24,工时汇总!$B$2:$AH$2673,12,0)&gt;15,12,IF(VLOOKUP($C24,工时汇总!$B$2:$AH$2673,12,0)&gt;10,8,IF(VLOOKUP($C24,工时汇总!$B$2:$AH$2673,12,0)&gt;=8,4,IF(VLOOKUP($C24,工时汇总!$B$2:$AH$2673,12,0)&lt;8,0))))</f>
        <v>8</v>
      </c>
      <c r="O24" s="24">
        <f ca="1">IF(VLOOKUP($C24,工时汇总!$B$2:$AH$2673,13,0)&gt;15,12,IF(VLOOKUP($C24,工时汇总!$B$2:$AH$2673,13,0)&gt;10,8,IF(VLOOKUP($C24,工时汇总!$B$2:$AH$2673,13,0)&gt;=8,4,IF(VLOOKUP($C24,工时汇总!$B$2:$AH$2673,13,0)&lt;8,0))))</f>
        <v>8</v>
      </c>
      <c r="P24" s="24">
        <f ca="1">IF(VLOOKUP($C24,工时汇总!$B$2:$AH$2673,14,0)&gt;15,12,IF(VLOOKUP($C24,工时汇总!$B$2:$AH$2673,14,0)&gt;10,8,IF(VLOOKUP($C24,工时汇总!$B$2:$AH$2673,14,0)&gt;=8,4,IF(VLOOKUP($C24,工时汇总!$B$2:$AH$2673,14,0)&lt;8,0))))</f>
        <v>8</v>
      </c>
      <c r="Q24" s="24">
        <f ca="1">IF(VLOOKUP($C24,工时汇总!$B$2:$AH$2673,15,0)&gt;15,12,IF(VLOOKUP($C24,工时汇总!$B$2:$AH$2673,15,0)&gt;10,8,IF(VLOOKUP($C24,工时汇总!$B$2:$AH$2673,15,0)&gt;=8,4,IF(VLOOKUP($C24,工时汇总!$B$2:$AH$2673,15,0)&lt;8,0))))</f>
        <v>8</v>
      </c>
      <c r="R24" s="24">
        <f ca="1">IF(VLOOKUP($C24,工时汇总!$B$2:$AH$2673,16,0)&gt;15,12,IF(VLOOKUP($C24,工时汇总!$B$2:$AH$2673,16,0)&gt;10,8,IF(VLOOKUP($C24,工时汇总!$B$2:$AH$2673,16,0)&gt;=8,4,IF(VLOOKUP($C24,工时汇总!$B$2:$AH$2673,16,0)&lt;8,0))))</f>
        <v>4</v>
      </c>
      <c r="S24" s="24">
        <f ca="1">IF(VLOOKUP($C24,工时汇总!$B$2:$AH$2673,17,0)&gt;15,12,IF(VLOOKUP($C24,工时汇总!$B$2:$AH$2673,17,0)&gt;10,8,IF(VLOOKUP($C24,工时汇总!$B$2:$AH$2673,17,0)&gt;=8,4,IF(VLOOKUP($C24,工时汇总!$B$2:$AH$2673,17,0)&lt;8,0))))</f>
        <v>8</v>
      </c>
      <c r="T24" s="24">
        <f ca="1">IF(VLOOKUP($C24,工时汇总!$B$2:$AH$2673,18,0)&gt;15,12,IF(VLOOKUP($C24,工时汇总!$B$2:$AH$2673,18,0)&gt;10,8,IF(VLOOKUP($C24,工时汇总!$B$2:$AH$2673,18,0)&gt;=8,4,IF(VLOOKUP($C24,工时汇总!$B$2:$AH$2673,18,0)&lt;8,0))))</f>
        <v>8</v>
      </c>
      <c r="U24" s="24">
        <f ca="1">IF(VLOOKUP($C24,工时汇总!$B$2:$AH$2673,19,0)&gt;15,12,IF(VLOOKUP($C24,工时汇总!$B$2:$AH$2673,19,0)&gt;10,8,IF(VLOOKUP($C24,工时汇总!$B$2:$AH$2673,19,0)&gt;=8,4,IF(VLOOKUP($C24,工时汇总!$B$2:$AH$2673,19,0)&lt;8,0))))</f>
        <v>8</v>
      </c>
      <c r="V24" s="24">
        <f ca="1">IF(VLOOKUP($C24,工时汇总!$B$2:$AH$2673,20,0)&gt;15,12,IF(VLOOKUP($C24,工时汇总!$B$2:$AH$2673,20,0)&gt;10,8,IF(VLOOKUP($C24,工时汇总!$B$2:$AH$2673,20,0)&gt;=8,4,IF(VLOOKUP($C24,工时汇总!$B$2:$AH$2673,20,0)&lt;8,0))))</f>
        <v>8</v>
      </c>
      <c r="W24" s="24">
        <f ca="1">IF(VLOOKUP($C24,工时汇总!$B$2:$AH$2673,21,0)&gt;15,12,IF(VLOOKUP($C24,工时汇总!$B$2:$AH$2673,21,0)&gt;10,8,IF(VLOOKUP($C24,工时汇总!$B$2:$AH$2673,21,0)&gt;=8,4,IF(VLOOKUP($C24,工时汇总!$B$2:$AH$2673,21,0)&lt;8,0))))</f>
        <v>8</v>
      </c>
      <c r="X24" s="24">
        <f ca="1">IF(VLOOKUP($C24,工时汇总!$B$2:$AH$2673,22,0)&gt;15,12,IF(VLOOKUP($C24,工时汇总!$B$2:$AH$2673,22,0)&gt;10,8,IF(VLOOKUP($C24,工时汇总!$B$2:$AH$2673,22,0)&gt;=8,4,IF(VLOOKUP($C24,工时汇总!$B$2:$AH$2673,22,0)&lt;8,0))))</f>
        <v>8</v>
      </c>
      <c r="Y24" s="24">
        <f ca="1">IF(VLOOKUP($C24,工时汇总!$B$2:$AH$2673,23,0)&gt;15,12,IF(VLOOKUP($C24,工时汇总!$B$2:$AH$2673,23,0)&gt;10,8,IF(VLOOKUP($C24,工时汇总!$B$2:$AH$2673,23,0)&gt;=8,4,IF(VLOOKUP($C24,工时汇总!$B$2:$AH$2673,23,0)&lt;8,0))))</f>
        <v>0</v>
      </c>
      <c r="Z24" s="24">
        <f ca="1">IF(VLOOKUP($C24,工时汇总!$B$2:$AH$2673,24,0)&gt;15,12,IF(VLOOKUP($C24,工时汇总!$B$2:$AH$2673,24,0)&gt;10,8,IF(VLOOKUP($C24,工时汇总!$B$2:$AH$2673,24,0)&gt;=8,4,IF(VLOOKUP($C24,工时汇总!$B$2:$AH$2673,24,0)&lt;8,0))))</f>
        <v>0</v>
      </c>
      <c r="AA24" s="24">
        <f ca="1">IF(VLOOKUP($C24,工时汇总!$B$2:$AH$2673,25,0)&gt;15,12,IF(VLOOKUP($C24,工时汇总!$B$2:$AH$2673,25,0)&gt;10,8,IF(VLOOKUP($C24,工时汇总!$B$2:$AH$2673,25,0)&gt;=8,4,IF(VLOOKUP($C24,工时汇总!$B$2:$AH$2673,25,0)&lt;8,0))))</f>
        <v>0</v>
      </c>
      <c r="AB24" s="24">
        <f ca="1">IF(VLOOKUP($C24,工时汇总!$B$2:$AH$2673,26,0)&gt;15,12,IF(VLOOKUP($C24,工时汇总!$B$2:$AH$2673,26,0)&gt;10,8,IF(VLOOKUP($C24,工时汇总!$B$2:$AH$2673,26,0)&gt;=8,4,IF(VLOOKUP($C24,工时汇总!$B$2:$AH$2673,26,0)&lt;8,0))))</f>
        <v>0</v>
      </c>
      <c r="AC24" s="24">
        <f ca="1">IF(VLOOKUP($C24,工时汇总!$B$2:$AH$2673,27,0)&gt;15,12,IF(VLOOKUP($C24,工时汇总!$B$2:$AH$2673,27,0)&gt;10,8,IF(VLOOKUP($C24,工时汇总!$B$2:$AH$2673,27,0)&gt;=8,4,IF(VLOOKUP($C24,工时汇总!$B$2:$AH$2673,27,0)&lt;8,0))))</f>
        <v>0</v>
      </c>
      <c r="AD24" s="24">
        <f ca="1">IF(VLOOKUP($C24,工时汇总!$B$2:$AH$2673,28,0)&gt;15,12,IF(VLOOKUP($C24,工时汇总!$B$2:$AH$2673,28,0)&gt;10,8,IF(VLOOKUP($C24,工时汇总!$B$2:$AH$2673,28,0)&gt;=8,4,IF(VLOOKUP($C24,工时汇总!$B$2:$AH$2673,28,0)&lt;8,0))))</f>
        <v>0</v>
      </c>
      <c r="AE24" s="24">
        <f ca="1">IF(VLOOKUP($C24,工时汇总!$B$2:$AH$2673,29,0)&gt;15,12,IF(VLOOKUP($C24,工时汇总!$B$2:$AH$2673,29,0)&gt;10,8,IF(VLOOKUP($C24,工时汇总!$B$2:$AH$2673,29,0)&gt;=8,4,IF(VLOOKUP($C24,工时汇总!$B$2:$AH$2673,29,0)&lt;8,0))))</f>
        <v>0</v>
      </c>
      <c r="AF24" s="24">
        <f ca="1">IF(VLOOKUP($C24,工时汇总!$B$2:$AH$2673,30,0)&gt;15,12,IF(VLOOKUP($C24,工时汇总!$B$2:$AH$2673,30,0)&gt;10,8,IF(VLOOKUP($C24,工时汇总!$B$2:$AH$2673,30,0)&gt;=8,4,IF(VLOOKUP($C24,工时汇总!$B$2:$AH$2673,30,0)&lt;8,0))))</f>
        <v>0</v>
      </c>
      <c r="AG24" s="24">
        <f ca="1">IF(VLOOKUP($C24,工时汇总!$B$2:$AH$2673,31,0)&gt;15,12,IF(VLOOKUP($C24,工时汇总!$B$2:$AH$2673,31,0)&gt;10,8,IF(VLOOKUP($C24,工时汇总!$B$2:$AH$2673,31,0)&gt;=8,4,IF(VLOOKUP($C24,工时汇总!$B$2:$AH$2673,31,0)&lt;8,0))))</f>
        <v>0</v>
      </c>
      <c r="AH24" s="24">
        <f ca="1">IF(VLOOKUP($C24,工时汇总!$B$2:$AH$2673,32,0)&gt;15,12,IF(VLOOKUP($C24,工时汇总!$B$2:$AH$2673,32,0)&gt;10,8,IF(VLOOKUP($C24,工时汇总!$B$2:$AH$2673,32,0)&gt;=8,4,IF(VLOOKUP($C24,工时汇总!$B$2:$AH$2673,32,0)&lt;8,0))))</f>
        <v>0</v>
      </c>
      <c r="AI24" s="24">
        <f ca="1">IF(VLOOKUP($C24,工时汇总!$B$2:$AH$2673,33,0)&gt;15,12,IF(VLOOKUP($C24,工时汇总!$B$2:$AH$2673,33,0)&gt;10,8,IF(VLOOKUP($C24,工时汇总!$B$2:$AH$2673,33,0)&gt;=8,4,IF(VLOOKUP($C24,工时汇总!$B$2:$AH$2673,33,0)&lt;8,0))))</f>
        <v>0</v>
      </c>
    </row>
    <row r="25" spans="1:35" ht="19.5" customHeight="1" x14ac:dyDescent="0.3">
      <c r="A25" s="36" t="s">
        <v>405</v>
      </c>
      <c r="B25" s="129" t="s">
        <v>666</v>
      </c>
      <c r="C25" s="130" t="s">
        <v>665</v>
      </c>
      <c r="D25" s="23">
        <f t="shared" ref="D25" ca="1" si="8">SUM(E25:AI25)</f>
        <v>224</v>
      </c>
      <c r="E25" s="24">
        <f ca="1">IF(VLOOKUP($C25,工时汇总!$B$2:$AH$2673,3,0)&gt;15,12,IF(VLOOKUP($C25,工时汇总!$B$2:$AH$2673,3,0)&gt;10,8,IF(VLOOKUP($C25,工时汇总!$B$2:$AH$2673,3,0)&gt;=8,4,IF(VLOOKUP($C25,工时汇总!$B$2:$AH$2673,3,0)&lt;8,0))))</f>
        <v>0</v>
      </c>
      <c r="F25" s="24">
        <f ca="1">IF(VLOOKUP($C25,工时汇总!$B$2:$AH$2673,4,0)&gt;15,12,IF(VLOOKUP($C25,工时汇总!$B$2:$AH$2673,4,0)&gt;10,8,IF(VLOOKUP($C25,工时汇总!$B$2:$AH$2673,4,0)&gt;=8,4,IF(VLOOKUP($C25,工时汇总!$B$2:$AH$2673,4,0)&lt;8,0))))</f>
        <v>8</v>
      </c>
      <c r="G25" s="24">
        <f ca="1">IF(VLOOKUP($C25,工时汇总!$B$2:$AH$2673,5,0)&gt;15,12,IF(VLOOKUP($C25,工时汇总!$B$2:$AH$2673,5,0)&gt;10,8,IF(VLOOKUP($C25,工时汇总!$B$2:$AH$2673,5,0)&gt;=8,4,IF(VLOOKUP($C25,工时汇总!$B$2:$AH$2673,5,0)&lt;8,0))))</f>
        <v>8</v>
      </c>
      <c r="H25" s="24">
        <f ca="1">IF(VLOOKUP($C25,工时汇总!$B$2:$AH$2673,6,0)&gt;15,12,IF(VLOOKUP($C25,工时汇总!$B$2:$AH$2673,6,0)&gt;10,8,IF(VLOOKUP($C25,工时汇总!$B$2:$AH$2673,6,0)&gt;=8,4,IF(VLOOKUP($C25,工时汇总!$B$2:$AH$2673,6,0)&lt;8,0))))</f>
        <v>8</v>
      </c>
      <c r="I25" s="24">
        <f ca="1">IF(VLOOKUP($C25,工时汇总!$B$2:$AH$2673,7,0)&gt;15,12,IF(VLOOKUP($C25,工时汇总!$B$2:$AH$2673,7,0)&gt;10,8,IF(VLOOKUP($C25,工时汇总!$B$2:$AH$2673,7,0)&gt;=8,4,IF(VLOOKUP($C25,工时汇总!$B$2:$AH$2673,7,0)&lt;8,0))))</f>
        <v>8</v>
      </c>
      <c r="J25" s="24">
        <f ca="1">IF(VLOOKUP($C25,工时汇总!$B$2:$AH$2673,8,0)&gt;15,12,IF(VLOOKUP($C25,工时汇总!$B$2:$AH$2673,8,0)&gt;10,8,IF(VLOOKUP($C25,工时汇总!$B$2:$AH$2673,8,0)&gt;=8,4,IF(VLOOKUP($C25,工时汇总!$B$2:$AH$2673,8,0)&lt;8,0))))</f>
        <v>8</v>
      </c>
      <c r="K25" s="24">
        <f ca="1">IF(VLOOKUP($C25,工时汇总!$B$2:$AH$2673,9,0)&gt;15,12,IF(VLOOKUP($C25,工时汇总!$B$2:$AH$2673,9,0)&gt;10,8,IF(VLOOKUP($C25,工时汇总!$B$2:$AH$2673,9,0)&gt;=8,4,IF(VLOOKUP($C25,工时汇总!$B$2:$AH$2673,9,0)&lt;8,0))))</f>
        <v>8</v>
      </c>
      <c r="L25" s="24">
        <f ca="1">IF(VLOOKUP($C25,工时汇总!$B$2:$AH$2673,10,0)&gt;15,12,IF(VLOOKUP($C25,工时汇总!$B$2:$AH$2673,10,0)&gt;10,8,IF(VLOOKUP($C25,工时汇总!$B$2:$AH$2673,10,0)&gt;=8,4,IF(VLOOKUP($C25,工时汇总!$B$2:$AH$2673,10,0)&lt;8,0))))</f>
        <v>8</v>
      </c>
      <c r="M25" s="24">
        <f ca="1">IF(VLOOKUP($C25,工时汇总!$B$2:$AH$2673,11,0)&gt;15,12,IF(VLOOKUP($C25,工时汇总!$B$2:$AH$2673,11,0)&gt;10,8,IF(VLOOKUP($C25,工时汇总!$B$2:$AH$2673,11,0)&gt;=8,4,IF(VLOOKUP($C25,工时汇总!$B$2:$AH$2673,11,0)&lt;8,0))))</f>
        <v>8</v>
      </c>
      <c r="N25" s="24">
        <f ca="1">IF(VLOOKUP($C25,工时汇总!$B$2:$AH$2673,12,0)&gt;15,12,IF(VLOOKUP($C25,工时汇总!$B$2:$AH$2673,12,0)&gt;10,8,IF(VLOOKUP($C25,工时汇总!$B$2:$AH$2673,12,0)&gt;=8,4,IF(VLOOKUP($C25,工时汇总!$B$2:$AH$2673,12,0)&lt;8,0))))</f>
        <v>8</v>
      </c>
      <c r="O25" s="24">
        <f ca="1">IF(VLOOKUP($C25,工时汇总!$B$2:$AH$2673,13,0)&gt;15,12,IF(VLOOKUP($C25,工时汇总!$B$2:$AH$2673,13,0)&gt;10,8,IF(VLOOKUP($C25,工时汇总!$B$2:$AH$2673,13,0)&gt;=8,4,IF(VLOOKUP($C25,工时汇总!$B$2:$AH$2673,13,0)&lt;8,0))))</f>
        <v>8</v>
      </c>
      <c r="P25" s="24">
        <f ca="1">IF(VLOOKUP($C25,工时汇总!$B$2:$AH$2673,14,0)&gt;15,12,IF(VLOOKUP($C25,工时汇总!$B$2:$AH$2673,14,0)&gt;10,8,IF(VLOOKUP($C25,工时汇总!$B$2:$AH$2673,14,0)&gt;=8,4,IF(VLOOKUP($C25,工时汇总!$B$2:$AH$2673,14,0)&lt;8,0))))</f>
        <v>8</v>
      </c>
      <c r="Q25" s="24">
        <f ca="1">IF(VLOOKUP($C25,工时汇总!$B$2:$AH$2673,15,0)&gt;15,12,IF(VLOOKUP($C25,工时汇总!$B$2:$AH$2673,15,0)&gt;10,8,IF(VLOOKUP($C25,工时汇总!$B$2:$AH$2673,15,0)&gt;=8,4,IF(VLOOKUP($C25,工时汇总!$B$2:$AH$2673,15,0)&lt;8,0))))</f>
        <v>8</v>
      </c>
      <c r="R25" s="24">
        <f ca="1">IF(VLOOKUP($C25,工时汇总!$B$2:$AH$2673,16,0)&gt;15,12,IF(VLOOKUP($C25,工时汇总!$B$2:$AH$2673,16,0)&gt;10,8,IF(VLOOKUP($C25,工时汇总!$B$2:$AH$2673,16,0)&gt;=8,4,IF(VLOOKUP($C25,工时汇总!$B$2:$AH$2673,16,0)&lt;8,0))))</f>
        <v>8</v>
      </c>
      <c r="S25" s="24">
        <f ca="1">IF(VLOOKUP($C25,工时汇总!$B$2:$AH$2673,17,0)&gt;15,12,IF(VLOOKUP($C25,工时汇总!$B$2:$AH$2673,17,0)&gt;10,8,IF(VLOOKUP($C25,工时汇总!$B$2:$AH$2673,17,0)&gt;=8,4,IF(VLOOKUP($C25,工时汇总!$B$2:$AH$2673,17,0)&lt;8,0))))</f>
        <v>8</v>
      </c>
      <c r="T25" s="24">
        <f ca="1">IF(VLOOKUP($C25,工时汇总!$B$2:$AH$2673,18,0)&gt;15,12,IF(VLOOKUP($C25,工时汇总!$B$2:$AH$2673,18,0)&gt;10,8,IF(VLOOKUP($C25,工时汇总!$B$2:$AH$2673,18,0)&gt;=8,4,IF(VLOOKUP($C25,工时汇总!$B$2:$AH$2673,18,0)&lt;8,0))))</f>
        <v>8</v>
      </c>
      <c r="U25" s="24">
        <f ca="1">IF(VLOOKUP($C25,工时汇总!$B$2:$AH$2673,19,0)&gt;15,12,IF(VLOOKUP($C25,工时汇总!$B$2:$AH$2673,19,0)&gt;10,8,IF(VLOOKUP($C25,工时汇总!$B$2:$AH$2673,19,0)&gt;=8,4,IF(VLOOKUP($C25,工时汇总!$B$2:$AH$2673,19,0)&lt;8,0))))</f>
        <v>8</v>
      </c>
      <c r="V25" s="24">
        <f ca="1">IF(VLOOKUP($C25,工时汇总!$B$2:$AH$2673,20,0)&gt;15,12,IF(VLOOKUP($C25,工时汇总!$B$2:$AH$2673,20,0)&gt;10,8,IF(VLOOKUP($C25,工时汇总!$B$2:$AH$2673,20,0)&gt;=8,4,IF(VLOOKUP($C25,工时汇总!$B$2:$AH$2673,20,0)&lt;8,0))))</f>
        <v>8</v>
      </c>
      <c r="W25" s="24">
        <f ca="1">IF(VLOOKUP($C25,工时汇总!$B$2:$AH$2673,21,0)&gt;15,12,IF(VLOOKUP($C25,工时汇总!$B$2:$AH$2673,21,0)&gt;10,8,IF(VLOOKUP($C25,工时汇总!$B$2:$AH$2673,21,0)&gt;=8,4,IF(VLOOKUP($C25,工时汇总!$B$2:$AH$2673,21,0)&lt;8,0))))</f>
        <v>8</v>
      </c>
      <c r="X25" s="24">
        <f ca="1">IF(VLOOKUP($C25,工时汇总!$B$2:$AH$2673,22,0)&gt;15,12,IF(VLOOKUP($C25,工时汇总!$B$2:$AH$2673,22,0)&gt;10,8,IF(VLOOKUP($C25,工时汇总!$B$2:$AH$2673,22,0)&gt;=8,4,IF(VLOOKUP($C25,工时汇总!$B$2:$AH$2673,22,0)&lt;8,0))))</f>
        <v>8</v>
      </c>
      <c r="Y25" s="24">
        <f ca="1">IF(VLOOKUP($C25,工时汇总!$B$2:$AH$2673,23,0)&gt;15,12,IF(VLOOKUP($C25,工时汇总!$B$2:$AH$2673,23,0)&gt;10,8,IF(VLOOKUP($C25,工时汇总!$B$2:$AH$2673,23,0)&gt;=8,4,IF(VLOOKUP($C25,工时汇总!$B$2:$AH$2673,23,0)&lt;8,0))))</f>
        <v>8</v>
      </c>
      <c r="Z25" s="24">
        <f ca="1">IF(VLOOKUP($C25,工时汇总!$B$2:$AH$2673,24,0)&gt;15,12,IF(VLOOKUP($C25,工时汇总!$B$2:$AH$2673,24,0)&gt;10,8,IF(VLOOKUP($C25,工时汇总!$B$2:$AH$2673,24,0)&gt;=8,4,IF(VLOOKUP($C25,工时汇总!$B$2:$AH$2673,24,0)&lt;8,0))))</f>
        <v>8</v>
      </c>
      <c r="AA25" s="24">
        <f ca="1">IF(VLOOKUP($C25,工时汇总!$B$2:$AH$2673,25,0)&gt;15,12,IF(VLOOKUP($C25,工时汇总!$B$2:$AH$2673,25,0)&gt;10,8,IF(VLOOKUP($C25,工时汇总!$B$2:$AH$2673,25,0)&gt;=8,4,IF(VLOOKUP($C25,工时汇总!$B$2:$AH$2673,25,0)&lt;8,0))))</f>
        <v>8</v>
      </c>
      <c r="AB25" s="24">
        <f ca="1">IF(VLOOKUP($C25,工时汇总!$B$2:$AH$2673,26,0)&gt;15,12,IF(VLOOKUP($C25,工时汇总!$B$2:$AH$2673,26,0)&gt;10,8,IF(VLOOKUP($C25,工时汇总!$B$2:$AH$2673,26,0)&gt;=8,4,IF(VLOOKUP($C25,工时汇总!$B$2:$AH$2673,26,0)&lt;8,0))))</f>
        <v>8</v>
      </c>
      <c r="AC25" s="24">
        <f ca="1">IF(VLOOKUP($C25,工时汇总!$B$2:$AH$2673,27,0)&gt;15,12,IF(VLOOKUP($C25,工时汇总!$B$2:$AH$2673,27,0)&gt;10,8,IF(VLOOKUP($C25,工时汇总!$B$2:$AH$2673,27,0)&gt;=8,4,IF(VLOOKUP($C25,工时汇总!$B$2:$AH$2673,27,0)&lt;8,0))))</f>
        <v>8</v>
      </c>
      <c r="AD25" s="24">
        <f ca="1">IF(VLOOKUP($C25,工时汇总!$B$2:$AH$2673,28,0)&gt;15,12,IF(VLOOKUP($C25,工时汇总!$B$2:$AH$2673,28,0)&gt;10,8,IF(VLOOKUP($C25,工时汇总!$B$2:$AH$2673,28,0)&gt;=8,4,IF(VLOOKUP($C25,工时汇总!$B$2:$AH$2673,28,0)&lt;8,0))))</f>
        <v>8</v>
      </c>
      <c r="AE25" s="24">
        <f ca="1">IF(VLOOKUP($C25,工时汇总!$B$2:$AH$2673,29,0)&gt;15,12,IF(VLOOKUP($C25,工时汇总!$B$2:$AH$2673,29,0)&gt;10,8,IF(VLOOKUP($C25,工时汇总!$B$2:$AH$2673,29,0)&gt;=8,4,IF(VLOOKUP($C25,工时汇总!$B$2:$AH$2673,29,0)&lt;8,0))))</f>
        <v>8</v>
      </c>
      <c r="AF25" s="24">
        <f ca="1">IF(VLOOKUP($C25,工时汇总!$B$2:$AH$2673,30,0)&gt;15,12,IF(VLOOKUP($C25,工时汇总!$B$2:$AH$2673,30,0)&gt;10,8,IF(VLOOKUP($C25,工时汇总!$B$2:$AH$2673,30,0)&gt;=8,4,IF(VLOOKUP($C25,工时汇总!$B$2:$AH$2673,30,0)&lt;8,0))))</f>
        <v>4</v>
      </c>
      <c r="AG25" s="24">
        <f ca="1">IF(VLOOKUP($C25,工时汇总!$B$2:$AH$2673,31,0)&gt;15,12,IF(VLOOKUP($C25,工时汇总!$B$2:$AH$2673,31,0)&gt;10,8,IF(VLOOKUP($C25,工时汇总!$B$2:$AH$2673,31,0)&gt;=8,4,IF(VLOOKUP($C25,工时汇总!$B$2:$AH$2673,31,0)&lt;8,0))))</f>
        <v>4</v>
      </c>
      <c r="AH25" s="24">
        <f ca="1">IF(VLOOKUP($C25,工时汇总!$B$2:$AH$2673,32,0)&gt;15,12,IF(VLOOKUP($C25,工时汇总!$B$2:$AH$2673,32,0)&gt;10,8,IF(VLOOKUP($C25,工时汇总!$B$2:$AH$2673,32,0)&gt;=8,4,IF(VLOOKUP($C25,工时汇总!$B$2:$AH$2673,32,0)&lt;8,0))))</f>
        <v>4</v>
      </c>
      <c r="AI25" s="24">
        <f ca="1">IF(VLOOKUP($C25,工时汇总!$B$2:$AH$2673,33,0)&gt;15,12,IF(VLOOKUP($C25,工时汇总!$B$2:$AH$2673,33,0)&gt;10,8,IF(VLOOKUP($C25,工时汇总!$B$2:$AH$2673,33,0)&gt;=8,4,IF(VLOOKUP($C25,工时汇总!$B$2:$AH$2673,33,0)&lt;8,0))))</f>
        <v>4</v>
      </c>
    </row>
    <row r="26" spans="1:35" ht="19.5" customHeight="1" x14ac:dyDescent="0.3">
      <c r="A26" s="36" t="s">
        <v>405</v>
      </c>
      <c r="B26" s="129" t="s">
        <v>501</v>
      </c>
      <c r="C26" s="130" t="s">
        <v>503</v>
      </c>
      <c r="D26" s="23">
        <f t="shared" ref="D26:D34" ca="1" si="9">SUM(E26:AI26)</f>
        <v>224</v>
      </c>
      <c r="E26" s="24">
        <f ca="1">IF(VLOOKUP($C26,工时汇总!$B$2:$AH$2673,3,0)&gt;15,12,IF(VLOOKUP($C26,工时汇总!$B$2:$AH$2673,3,0)&gt;10,8,IF(VLOOKUP($C26,工时汇总!$B$2:$AH$2673,3,0)&gt;=8,4,IF(VLOOKUP($C26,工时汇总!$B$2:$AH$2673,3,0)&lt;8,0))))</f>
        <v>0</v>
      </c>
      <c r="F26" s="24">
        <f ca="1">IF(VLOOKUP($C26,工时汇总!$B$2:$AH$2673,4,0)&gt;15,12,IF(VLOOKUP($C26,工时汇总!$B$2:$AH$2673,4,0)&gt;10,8,IF(VLOOKUP($C26,工时汇总!$B$2:$AH$2673,4,0)&gt;=8,4,IF(VLOOKUP($C26,工时汇总!$B$2:$AH$2673,4,0)&lt;8,0))))</f>
        <v>8</v>
      </c>
      <c r="G26" s="24">
        <f ca="1">IF(VLOOKUP($C26,工时汇总!$B$2:$AH$2673,5,0)&gt;15,12,IF(VLOOKUP($C26,工时汇总!$B$2:$AH$2673,5,0)&gt;10,8,IF(VLOOKUP($C26,工时汇总!$B$2:$AH$2673,5,0)&gt;=8,4,IF(VLOOKUP($C26,工时汇总!$B$2:$AH$2673,5,0)&lt;8,0))))</f>
        <v>8</v>
      </c>
      <c r="H26" s="24">
        <f ca="1">IF(VLOOKUP($C26,工时汇总!$B$2:$AH$2673,6,0)&gt;15,12,IF(VLOOKUP($C26,工时汇总!$B$2:$AH$2673,6,0)&gt;10,8,IF(VLOOKUP($C26,工时汇总!$B$2:$AH$2673,6,0)&gt;=8,4,IF(VLOOKUP($C26,工时汇总!$B$2:$AH$2673,6,0)&lt;8,0))))</f>
        <v>8</v>
      </c>
      <c r="I26" s="24">
        <f ca="1">IF(VLOOKUP($C26,工时汇总!$B$2:$AH$2673,7,0)&gt;15,12,IF(VLOOKUP($C26,工时汇总!$B$2:$AH$2673,7,0)&gt;10,8,IF(VLOOKUP($C26,工时汇总!$B$2:$AH$2673,7,0)&gt;=8,4,IF(VLOOKUP($C26,工时汇总!$B$2:$AH$2673,7,0)&lt;8,0))))</f>
        <v>8</v>
      </c>
      <c r="J26" s="24">
        <f ca="1">IF(VLOOKUP($C26,工时汇总!$B$2:$AH$2673,8,0)&gt;15,12,IF(VLOOKUP($C26,工时汇总!$B$2:$AH$2673,8,0)&gt;10,8,IF(VLOOKUP($C26,工时汇总!$B$2:$AH$2673,8,0)&gt;=8,4,IF(VLOOKUP($C26,工时汇总!$B$2:$AH$2673,8,0)&lt;8,0))))</f>
        <v>8</v>
      </c>
      <c r="K26" s="24">
        <f ca="1">IF(VLOOKUP($C26,工时汇总!$B$2:$AH$2673,9,0)&gt;15,12,IF(VLOOKUP($C26,工时汇总!$B$2:$AH$2673,9,0)&gt;10,8,IF(VLOOKUP($C26,工时汇总!$B$2:$AH$2673,9,0)&gt;=8,4,IF(VLOOKUP($C26,工时汇总!$B$2:$AH$2673,9,0)&lt;8,0))))</f>
        <v>8</v>
      </c>
      <c r="L26" s="24">
        <f ca="1">IF(VLOOKUP($C26,工时汇总!$B$2:$AH$2673,10,0)&gt;15,12,IF(VLOOKUP($C26,工时汇总!$B$2:$AH$2673,10,0)&gt;10,8,IF(VLOOKUP($C26,工时汇总!$B$2:$AH$2673,10,0)&gt;=8,4,IF(VLOOKUP($C26,工时汇总!$B$2:$AH$2673,10,0)&lt;8,0))))</f>
        <v>8</v>
      </c>
      <c r="M26" s="24">
        <f ca="1">IF(VLOOKUP($C26,工时汇总!$B$2:$AH$2673,11,0)&gt;15,12,IF(VLOOKUP($C26,工时汇总!$B$2:$AH$2673,11,0)&gt;10,8,IF(VLOOKUP($C26,工时汇总!$B$2:$AH$2673,11,0)&gt;=8,4,IF(VLOOKUP($C26,工时汇总!$B$2:$AH$2673,11,0)&lt;8,0))))</f>
        <v>8</v>
      </c>
      <c r="N26" s="24">
        <f ca="1">IF(VLOOKUP($C26,工时汇总!$B$2:$AH$2673,12,0)&gt;15,12,IF(VLOOKUP($C26,工时汇总!$B$2:$AH$2673,12,0)&gt;10,8,IF(VLOOKUP($C26,工时汇总!$B$2:$AH$2673,12,0)&gt;=8,4,IF(VLOOKUP($C26,工时汇总!$B$2:$AH$2673,12,0)&lt;8,0))))</f>
        <v>8</v>
      </c>
      <c r="O26" s="24">
        <f ca="1">IF(VLOOKUP($C26,工时汇总!$B$2:$AH$2673,13,0)&gt;15,12,IF(VLOOKUP($C26,工时汇总!$B$2:$AH$2673,13,0)&gt;10,8,IF(VLOOKUP($C26,工时汇总!$B$2:$AH$2673,13,0)&gt;=8,4,IF(VLOOKUP($C26,工时汇总!$B$2:$AH$2673,13,0)&lt;8,0))))</f>
        <v>8</v>
      </c>
      <c r="P26" s="24">
        <f ca="1">IF(VLOOKUP($C26,工时汇总!$B$2:$AH$2673,14,0)&gt;15,12,IF(VLOOKUP($C26,工时汇总!$B$2:$AH$2673,14,0)&gt;10,8,IF(VLOOKUP($C26,工时汇总!$B$2:$AH$2673,14,0)&gt;=8,4,IF(VLOOKUP($C26,工时汇总!$B$2:$AH$2673,14,0)&lt;8,0))))</f>
        <v>8</v>
      </c>
      <c r="Q26" s="24">
        <f ca="1">IF(VLOOKUP($C26,工时汇总!$B$2:$AH$2673,15,0)&gt;15,12,IF(VLOOKUP($C26,工时汇总!$B$2:$AH$2673,15,0)&gt;10,8,IF(VLOOKUP($C26,工时汇总!$B$2:$AH$2673,15,0)&gt;=8,4,IF(VLOOKUP($C26,工时汇总!$B$2:$AH$2673,15,0)&lt;8,0))))</f>
        <v>8</v>
      </c>
      <c r="R26" s="24">
        <f ca="1">IF(VLOOKUP($C26,工时汇总!$B$2:$AH$2673,16,0)&gt;15,12,IF(VLOOKUP($C26,工时汇总!$B$2:$AH$2673,16,0)&gt;10,8,IF(VLOOKUP($C26,工时汇总!$B$2:$AH$2673,16,0)&gt;=8,4,IF(VLOOKUP($C26,工时汇总!$B$2:$AH$2673,16,0)&lt;8,0))))</f>
        <v>8</v>
      </c>
      <c r="S26" s="24">
        <f ca="1">IF(VLOOKUP($C26,工时汇总!$B$2:$AH$2673,17,0)&gt;15,12,IF(VLOOKUP($C26,工时汇总!$B$2:$AH$2673,17,0)&gt;10,8,IF(VLOOKUP($C26,工时汇总!$B$2:$AH$2673,17,0)&gt;=8,4,IF(VLOOKUP($C26,工时汇总!$B$2:$AH$2673,17,0)&lt;8,0))))</f>
        <v>8</v>
      </c>
      <c r="T26" s="24">
        <f ca="1">IF(VLOOKUP($C26,工时汇总!$B$2:$AH$2673,18,0)&gt;15,12,IF(VLOOKUP($C26,工时汇总!$B$2:$AH$2673,18,0)&gt;10,8,IF(VLOOKUP($C26,工时汇总!$B$2:$AH$2673,18,0)&gt;=8,4,IF(VLOOKUP($C26,工时汇总!$B$2:$AH$2673,18,0)&lt;8,0))))</f>
        <v>8</v>
      </c>
      <c r="U26" s="24">
        <f ca="1">IF(VLOOKUP($C26,工时汇总!$B$2:$AH$2673,19,0)&gt;15,12,IF(VLOOKUP($C26,工时汇总!$B$2:$AH$2673,19,0)&gt;10,8,IF(VLOOKUP($C26,工时汇总!$B$2:$AH$2673,19,0)&gt;=8,4,IF(VLOOKUP($C26,工时汇总!$B$2:$AH$2673,19,0)&lt;8,0))))</f>
        <v>8</v>
      </c>
      <c r="V26" s="24">
        <f ca="1">IF(VLOOKUP($C26,工时汇总!$B$2:$AH$2673,20,0)&gt;15,12,IF(VLOOKUP($C26,工时汇总!$B$2:$AH$2673,20,0)&gt;10,8,IF(VLOOKUP($C26,工时汇总!$B$2:$AH$2673,20,0)&gt;=8,4,IF(VLOOKUP($C26,工时汇总!$B$2:$AH$2673,20,0)&lt;8,0))))</f>
        <v>8</v>
      </c>
      <c r="W26" s="24">
        <f ca="1">IF(VLOOKUP($C26,工时汇总!$B$2:$AH$2673,21,0)&gt;15,12,IF(VLOOKUP($C26,工时汇总!$B$2:$AH$2673,21,0)&gt;10,8,IF(VLOOKUP($C26,工时汇总!$B$2:$AH$2673,21,0)&gt;=8,4,IF(VLOOKUP($C26,工时汇总!$B$2:$AH$2673,21,0)&lt;8,0))))</f>
        <v>8</v>
      </c>
      <c r="X26" s="24">
        <f ca="1">IF(VLOOKUP($C26,工时汇总!$B$2:$AH$2673,22,0)&gt;15,12,IF(VLOOKUP($C26,工时汇总!$B$2:$AH$2673,22,0)&gt;10,8,IF(VLOOKUP($C26,工时汇总!$B$2:$AH$2673,22,0)&gt;=8,4,IF(VLOOKUP($C26,工时汇总!$B$2:$AH$2673,22,0)&lt;8,0))))</f>
        <v>8</v>
      </c>
      <c r="Y26" s="24">
        <f ca="1">IF(VLOOKUP($C26,工时汇总!$B$2:$AH$2673,23,0)&gt;15,12,IF(VLOOKUP($C26,工时汇总!$B$2:$AH$2673,23,0)&gt;10,8,IF(VLOOKUP($C26,工时汇总!$B$2:$AH$2673,23,0)&gt;=8,4,IF(VLOOKUP($C26,工时汇总!$B$2:$AH$2673,23,0)&lt;8,0))))</f>
        <v>8</v>
      </c>
      <c r="Z26" s="24">
        <f ca="1">IF(VLOOKUP($C26,工时汇总!$B$2:$AH$2673,24,0)&gt;15,12,IF(VLOOKUP($C26,工时汇总!$B$2:$AH$2673,24,0)&gt;10,8,IF(VLOOKUP($C26,工时汇总!$B$2:$AH$2673,24,0)&gt;=8,4,IF(VLOOKUP($C26,工时汇总!$B$2:$AH$2673,24,0)&lt;8,0))))</f>
        <v>8</v>
      </c>
      <c r="AA26" s="24">
        <f ca="1">IF(VLOOKUP($C26,工时汇总!$B$2:$AH$2673,25,0)&gt;15,12,IF(VLOOKUP($C26,工时汇总!$B$2:$AH$2673,25,0)&gt;10,8,IF(VLOOKUP($C26,工时汇总!$B$2:$AH$2673,25,0)&gt;=8,4,IF(VLOOKUP($C26,工时汇总!$B$2:$AH$2673,25,0)&lt;8,0))))</f>
        <v>8</v>
      </c>
      <c r="AB26" s="24">
        <f ca="1">IF(VLOOKUP($C26,工时汇总!$B$2:$AH$2673,26,0)&gt;15,12,IF(VLOOKUP($C26,工时汇总!$B$2:$AH$2673,26,0)&gt;10,8,IF(VLOOKUP($C26,工时汇总!$B$2:$AH$2673,26,0)&gt;=8,4,IF(VLOOKUP($C26,工时汇总!$B$2:$AH$2673,26,0)&lt;8,0))))</f>
        <v>8</v>
      </c>
      <c r="AC26" s="24">
        <f ca="1">IF(VLOOKUP($C26,工时汇总!$B$2:$AH$2673,27,0)&gt;15,12,IF(VLOOKUP($C26,工时汇总!$B$2:$AH$2673,27,0)&gt;10,8,IF(VLOOKUP($C26,工时汇总!$B$2:$AH$2673,27,0)&gt;=8,4,IF(VLOOKUP($C26,工时汇总!$B$2:$AH$2673,27,0)&lt;8,0))))</f>
        <v>8</v>
      </c>
      <c r="AD26" s="24">
        <f ca="1">IF(VLOOKUP($C26,工时汇总!$B$2:$AH$2673,28,0)&gt;15,12,IF(VLOOKUP($C26,工时汇总!$B$2:$AH$2673,28,0)&gt;10,8,IF(VLOOKUP($C26,工时汇总!$B$2:$AH$2673,28,0)&gt;=8,4,IF(VLOOKUP($C26,工时汇总!$B$2:$AH$2673,28,0)&lt;8,0))))</f>
        <v>8</v>
      </c>
      <c r="AE26" s="24">
        <f ca="1">IF(VLOOKUP($C26,工时汇总!$B$2:$AH$2673,29,0)&gt;15,12,IF(VLOOKUP($C26,工时汇总!$B$2:$AH$2673,29,0)&gt;10,8,IF(VLOOKUP($C26,工时汇总!$B$2:$AH$2673,29,0)&gt;=8,4,IF(VLOOKUP($C26,工时汇总!$B$2:$AH$2673,29,0)&lt;8,0))))</f>
        <v>8</v>
      </c>
      <c r="AF26" s="24">
        <f ca="1">IF(VLOOKUP($C26,工时汇总!$B$2:$AH$2673,30,0)&gt;15,12,IF(VLOOKUP($C26,工时汇总!$B$2:$AH$2673,30,0)&gt;10,8,IF(VLOOKUP($C26,工时汇总!$B$2:$AH$2673,30,0)&gt;=8,4,IF(VLOOKUP($C26,工时汇总!$B$2:$AH$2673,30,0)&lt;8,0))))</f>
        <v>4</v>
      </c>
      <c r="AG26" s="24">
        <f ca="1">IF(VLOOKUP($C26,工时汇总!$B$2:$AH$2673,31,0)&gt;15,12,IF(VLOOKUP($C26,工时汇总!$B$2:$AH$2673,31,0)&gt;10,8,IF(VLOOKUP($C26,工时汇总!$B$2:$AH$2673,31,0)&gt;=8,4,IF(VLOOKUP($C26,工时汇总!$B$2:$AH$2673,31,0)&lt;8,0))))</f>
        <v>4</v>
      </c>
      <c r="AH26" s="24">
        <f ca="1">IF(VLOOKUP($C26,工时汇总!$B$2:$AH$2673,32,0)&gt;15,12,IF(VLOOKUP($C26,工时汇总!$B$2:$AH$2673,32,0)&gt;10,8,IF(VLOOKUP($C26,工时汇总!$B$2:$AH$2673,32,0)&gt;=8,4,IF(VLOOKUP($C26,工时汇总!$B$2:$AH$2673,32,0)&lt;8,0))))</f>
        <v>4</v>
      </c>
      <c r="AI26" s="24">
        <f ca="1">IF(VLOOKUP($C26,工时汇总!$B$2:$AH$2673,33,0)&gt;15,12,IF(VLOOKUP($C26,工时汇总!$B$2:$AH$2673,33,0)&gt;10,8,IF(VLOOKUP($C26,工时汇总!$B$2:$AH$2673,33,0)&gt;=8,4,IF(VLOOKUP($C26,工时汇总!$B$2:$AH$2673,33,0)&lt;8,0))))</f>
        <v>4</v>
      </c>
    </row>
    <row r="27" spans="1:35" ht="19.5" customHeight="1" x14ac:dyDescent="0.3">
      <c r="A27" s="36" t="s">
        <v>405</v>
      </c>
      <c r="B27" s="129" t="s">
        <v>502</v>
      </c>
      <c r="C27" s="130" t="s">
        <v>504</v>
      </c>
      <c r="D27" s="23">
        <f t="shared" ref="D27:D31" ca="1" si="10">SUM(E27:AI27)</f>
        <v>224</v>
      </c>
      <c r="E27" s="24">
        <f ca="1">IF(VLOOKUP($C27,工时汇总!$B$2:$AH$2673,3,0)&gt;15,12,IF(VLOOKUP($C27,工时汇总!$B$2:$AH$2673,3,0)&gt;10,8,IF(VLOOKUP($C27,工时汇总!$B$2:$AH$2673,3,0)&gt;=8,4,IF(VLOOKUP($C27,工时汇总!$B$2:$AH$2673,3,0)&lt;8,0))))</f>
        <v>0</v>
      </c>
      <c r="F27" s="24">
        <f ca="1">IF(VLOOKUP($C27,工时汇总!$B$2:$AH$2673,4,0)&gt;15,12,IF(VLOOKUP($C27,工时汇总!$B$2:$AH$2673,4,0)&gt;10,8,IF(VLOOKUP($C27,工时汇总!$B$2:$AH$2673,4,0)&gt;=8,4,IF(VLOOKUP($C27,工时汇总!$B$2:$AH$2673,4,0)&lt;8,0))))</f>
        <v>8</v>
      </c>
      <c r="G27" s="24">
        <f ca="1">IF(VLOOKUP($C27,工时汇总!$B$2:$AH$2673,5,0)&gt;15,12,IF(VLOOKUP($C27,工时汇总!$B$2:$AH$2673,5,0)&gt;10,8,IF(VLOOKUP($C27,工时汇总!$B$2:$AH$2673,5,0)&gt;=8,4,IF(VLOOKUP($C27,工时汇总!$B$2:$AH$2673,5,0)&lt;8,0))))</f>
        <v>8</v>
      </c>
      <c r="H27" s="24">
        <f ca="1">IF(VLOOKUP($C27,工时汇总!$B$2:$AH$2673,6,0)&gt;15,12,IF(VLOOKUP($C27,工时汇总!$B$2:$AH$2673,6,0)&gt;10,8,IF(VLOOKUP($C27,工时汇总!$B$2:$AH$2673,6,0)&gt;=8,4,IF(VLOOKUP($C27,工时汇总!$B$2:$AH$2673,6,0)&lt;8,0))))</f>
        <v>8</v>
      </c>
      <c r="I27" s="24">
        <f ca="1">IF(VLOOKUP($C27,工时汇总!$B$2:$AH$2673,7,0)&gt;15,12,IF(VLOOKUP($C27,工时汇总!$B$2:$AH$2673,7,0)&gt;10,8,IF(VLOOKUP($C27,工时汇总!$B$2:$AH$2673,7,0)&gt;=8,4,IF(VLOOKUP($C27,工时汇总!$B$2:$AH$2673,7,0)&lt;8,0))))</f>
        <v>8</v>
      </c>
      <c r="J27" s="24">
        <f ca="1">IF(VLOOKUP($C27,工时汇总!$B$2:$AH$2673,8,0)&gt;15,12,IF(VLOOKUP($C27,工时汇总!$B$2:$AH$2673,8,0)&gt;10,8,IF(VLOOKUP($C27,工时汇总!$B$2:$AH$2673,8,0)&gt;=8,4,IF(VLOOKUP($C27,工时汇总!$B$2:$AH$2673,8,0)&lt;8,0))))</f>
        <v>8</v>
      </c>
      <c r="K27" s="24">
        <f ca="1">IF(VLOOKUP($C27,工时汇总!$B$2:$AH$2673,9,0)&gt;15,12,IF(VLOOKUP($C27,工时汇总!$B$2:$AH$2673,9,0)&gt;10,8,IF(VLOOKUP($C27,工时汇总!$B$2:$AH$2673,9,0)&gt;=8,4,IF(VLOOKUP($C27,工时汇总!$B$2:$AH$2673,9,0)&lt;8,0))))</f>
        <v>8</v>
      </c>
      <c r="L27" s="24">
        <f ca="1">IF(VLOOKUP($C27,工时汇总!$B$2:$AH$2673,10,0)&gt;15,12,IF(VLOOKUP($C27,工时汇总!$B$2:$AH$2673,10,0)&gt;10,8,IF(VLOOKUP($C27,工时汇总!$B$2:$AH$2673,10,0)&gt;=8,4,IF(VLOOKUP($C27,工时汇总!$B$2:$AH$2673,10,0)&lt;8,0))))</f>
        <v>8</v>
      </c>
      <c r="M27" s="24">
        <f ca="1">IF(VLOOKUP($C27,工时汇总!$B$2:$AH$2673,11,0)&gt;15,12,IF(VLOOKUP($C27,工时汇总!$B$2:$AH$2673,11,0)&gt;10,8,IF(VLOOKUP($C27,工时汇总!$B$2:$AH$2673,11,0)&gt;=8,4,IF(VLOOKUP($C27,工时汇总!$B$2:$AH$2673,11,0)&lt;8,0))))</f>
        <v>8</v>
      </c>
      <c r="N27" s="24">
        <f ca="1">IF(VLOOKUP($C27,工时汇总!$B$2:$AH$2673,12,0)&gt;15,12,IF(VLOOKUP($C27,工时汇总!$B$2:$AH$2673,12,0)&gt;10,8,IF(VLOOKUP($C27,工时汇总!$B$2:$AH$2673,12,0)&gt;=8,4,IF(VLOOKUP($C27,工时汇总!$B$2:$AH$2673,12,0)&lt;8,0))))</f>
        <v>8</v>
      </c>
      <c r="O27" s="24">
        <f ca="1">IF(VLOOKUP($C27,工时汇总!$B$2:$AH$2673,13,0)&gt;15,12,IF(VLOOKUP($C27,工时汇总!$B$2:$AH$2673,13,0)&gt;10,8,IF(VLOOKUP($C27,工时汇总!$B$2:$AH$2673,13,0)&gt;=8,4,IF(VLOOKUP($C27,工时汇总!$B$2:$AH$2673,13,0)&lt;8,0))))</f>
        <v>8</v>
      </c>
      <c r="P27" s="24">
        <f ca="1">IF(VLOOKUP($C27,工时汇总!$B$2:$AH$2673,14,0)&gt;15,12,IF(VLOOKUP($C27,工时汇总!$B$2:$AH$2673,14,0)&gt;10,8,IF(VLOOKUP($C27,工时汇总!$B$2:$AH$2673,14,0)&gt;=8,4,IF(VLOOKUP($C27,工时汇总!$B$2:$AH$2673,14,0)&lt;8,0))))</f>
        <v>8</v>
      </c>
      <c r="Q27" s="24">
        <f ca="1">IF(VLOOKUP($C27,工时汇总!$B$2:$AH$2673,15,0)&gt;15,12,IF(VLOOKUP($C27,工时汇总!$B$2:$AH$2673,15,0)&gt;10,8,IF(VLOOKUP($C27,工时汇总!$B$2:$AH$2673,15,0)&gt;=8,4,IF(VLOOKUP($C27,工时汇总!$B$2:$AH$2673,15,0)&lt;8,0))))</f>
        <v>8</v>
      </c>
      <c r="R27" s="24">
        <f ca="1">IF(VLOOKUP($C27,工时汇总!$B$2:$AH$2673,16,0)&gt;15,12,IF(VLOOKUP($C27,工时汇总!$B$2:$AH$2673,16,0)&gt;10,8,IF(VLOOKUP($C27,工时汇总!$B$2:$AH$2673,16,0)&gt;=8,4,IF(VLOOKUP($C27,工时汇总!$B$2:$AH$2673,16,0)&lt;8,0))))</f>
        <v>8</v>
      </c>
      <c r="S27" s="24">
        <f ca="1">IF(VLOOKUP($C27,工时汇总!$B$2:$AH$2673,17,0)&gt;15,12,IF(VLOOKUP($C27,工时汇总!$B$2:$AH$2673,17,0)&gt;10,8,IF(VLOOKUP($C27,工时汇总!$B$2:$AH$2673,17,0)&gt;=8,4,IF(VLOOKUP($C27,工时汇总!$B$2:$AH$2673,17,0)&lt;8,0))))</f>
        <v>8</v>
      </c>
      <c r="T27" s="24">
        <f ca="1">IF(VLOOKUP($C27,工时汇总!$B$2:$AH$2673,18,0)&gt;15,12,IF(VLOOKUP($C27,工时汇总!$B$2:$AH$2673,18,0)&gt;10,8,IF(VLOOKUP($C27,工时汇总!$B$2:$AH$2673,18,0)&gt;=8,4,IF(VLOOKUP($C27,工时汇总!$B$2:$AH$2673,18,0)&lt;8,0))))</f>
        <v>8</v>
      </c>
      <c r="U27" s="24">
        <f ca="1">IF(VLOOKUP($C27,工时汇总!$B$2:$AH$2673,19,0)&gt;15,12,IF(VLOOKUP($C27,工时汇总!$B$2:$AH$2673,19,0)&gt;10,8,IF(VLOOKUP($C27,工时汇总!$B$2:$AH$2673,19,0)&gt;=8,4,IF(VLOOKUP($C27,工时汇总!$B$2:$AH$2673,19,0)&lt;8,0))))</f>
        <v>8</v>
      </c>
      <c r="V27" s="24">
        <f ca="1">IF(VLOOKUP($C27,工时汇总!$B$2:$AH$2673,20,0)&gt;15,12,IF(VLOOKUP($C27,工时汇总!$B$2:$AH$2673,20,0)&gt;10,8,IF(VLOOKUP($C27,工时汇总!$B$2:$AH$2673,20,0)&gt;=8,4,IF(VLOOKUP($C27,工时汇总!$B$2:$AH$2673,20,0)&lt;8,0))))</f>
        <v>8</v>
      </c>
      <c r="W27" s="24">
        <f ca="1">IF(VLOOKUP($C27,工时汇总!$B$2:$AH$2673,21,0)&gt;15,12,IF(VLOOKUP($C27,工时汇总!$B$2:$AH$2673,21,0)&gt;10,8,IF(VLOOKUP($C27,工时汇总!$B$2:$AH$2673,21,0)&gt;=8,4,IF(VLOOKUP($C27,工时汇总!$B$2:$AH$2673,21,0)&lt;8,0))))</f>
        <v>8</v>
      </c>
      <c r="X27" s="24">
        <f ca="1">IF(VLOOKUP($C27,工时汇总!$B$2:$AH$2673,22,0)&gt;15,12,IF(VLOOKUP($C27,工时汇总!$B$2:$AH$2673,22,0)&gt;10,8,IF(VLOOKUP($C27,工时汇总!$B$2:$AH$2673,22,0)&gt;=8,4,IF(VLOOKUP($C27,工时汇总!$B$2:$AH$2673,22,0)&lt;8,0))))</f>
        <v>8</v>
      </c>
      <c r="Y27" s="24">
        <f ca="1">IF(VLOOKUP($C27,工时汇总!$B$2:$AH$2673,23,0)&gt;15,12,IF(VLOOKUP($C27,工时汇总!$B$2:$AH$2673,23,0)&gt;10,8,IF(VLOOKUP($C27,工时汇总!$B$2:$AH$2673,23,0)&gt;=8,4,IF(VLOOKUP($C27,工时汇总!$B$2:$AH$2673,23,0)&lt;8,0))))</f>
        <v>8</v>
      </c>
      <c r="Z27" s="24">
        <f ca="1">IF(VLOOKUP($C27,工时汇总!$B$2:$AH$2673,24,0)&gt;15,12,IF(VLOOKUP($C27,工时汇总!$B$2:$AH$2673,24,0)&gt;10,8,IF(VLOOKUP($C27,工时汇总!$B$2:$AH$2673,24,0)&gt;=8,4,IF(VLOOKUP($C27,工时汇总!$B$2:$AH$2673,24,0)&lt;8,0))))</f>
        <v>8</v>
      </c>
      <c r="AA27" s="24">
        <f ca="1">IF(VLOOKUP($C27,工时汇总!$B$2:$AH$2673,25,0)&gt;15,12,IF(VLOOKUP($C27,工时汇总!$B$2:$AH$2673,25,0)&gt;10,8,IF(VLOOKUP($C27,工时汇总!$B$2:$AH$2673,25,0)&gt;=8,4,IF(VLOOKUP($C27,工时汇总!$B$2:$AH$2673,25,0)&lt;8,0))))</f>
        <v>8</v>
      </c>
      <c r="AB27" s="24">
        <f ca="1">IF(VLOOKUP($C27,工时汇总!$B$2:$AH$2673,26,0)&gt;15,12,IF(VLOOKUP($C27,工时汇总!$B$2:$AH$2673,26,0)&gt;10,8,IF(VLOOKUP($C27,工时汇总!$B$2:$AH$2673,26,0)&gt;=8,4,IF(VLOOKUP($C27,工时汇总!$B$2:$AH$2673,26,0)&lt;8,0))))</f>
        <v>8</v>
      </c>
      <c r="AC27" s="24">
        <f ca="1">IF(VLOOKUP($C27,工时汇总!$B$2:$AH$2673,27,0)&gt;15,12,IF(VLOOKUP($C27,工时汇总!$B$2:$AH$2673,27,0)&gt;10,8,IF(VLOOKUP($C27,工时汇总!$B$2:$AH$2673,27,0)&gt;=8,4,IF(VLOOKUP($C27,工时汇总!$B$2:$AH$2673,27,0)&lt;8,0))))</f>
        <v>8</v>
      </c>
      <c r="AD27" s="24">
        <f ca="1">IF(VLOOKUP($C27,工时汇总!$B$2:$AH$2673,28,0)&gt;15,12,IF(VLOOKUP($C27,工时汇总!$B$2:$AH$2673,28,0)&gt;10,8,IF(VLOOKUP($C27,工时汇总!$B$2:$AH$2673,28,0)&gt;=8,4,IF(VLOOKUP($C27,工时汇总!$B$2:$AH$2673,28,0)&lt;8,0))))</f>
        <v>8</v>
      </c>
      <c r="AE27" s="24">
        <f ca="1">IF(VLOOKUP($C27,工时汇总!$B$2:$AH$2673,29,0)&gt;15,12,IF(VLOOKUP($C27,工时汇总!$B$2:$AH$2673,29,0)&gt;10,8,IF(VLOOKUP($C27,工时汇总!$B$2:$AH$2673,29,0)&gt;=8,4,IF(VLOOKUP($C27,工时汇总!$B$2:$AH$2673,29,0)&lt;8,0))))</f>
        <v>8</v>
      </c>
      <c r="AF27" s="24">
        <f ca="1">IF(VLOOKUP($C27,工时汇总!$B$2:$AH$2673,30,0)&gt;15,12,IF(VLOOKUP($C27,工时汇总!$B$2:$AH$2673,30,0)&gt;10,8,IF(VLOOKUP($C27,工时汇总!$B$2:$AH$2673,30,0)&gt;=8,4,IF(VLOOKUP($C27,工时汇总!$B$2:$AH$2673,30,0)&lt;8,0))))</f>
        <v>4</v>
      </c>
      <c r="AG27" s="24">
        <f ca="1">IF(VLOOKUP($C27,工时汇总!$B$2:$AH$2673,31,0)&gt;15,12,IF(VLOOKUP($C27,工时汇总!$B$2:$AH$2673,31,0)&gt;10,8,IF(VLOOKUP($C27,工时汇总!$B$2:$AH$2673,31,0)&gt;=8,4,IF(VLOOKUP($C27,工时汇总!$B$2:$AH$2673,31,0)&lt;8,0))))</f>
        <v>4</v>
      </c>
      <c r="AH27" s="24">
        <f ca="1">IF(VLOOKUP($C27,工时汇总!$B$2:$AH$2673,32,0)&gt;15,12,IF(VLOOKUP($C27,工时汇总!$B$2:$AH$2673,32,0)&gt;10,8,IF(VLOOKUP($C27,工时汇总!$B$2:$AH$2673,32,0)&gt;=8,4,IF(VLOOKUP($C27,工时汇总!$B$2:$AH$2673,32,0)&lt;8,0))))</f>
        <v>4</v>
      </c>
      <c r="AI27" s="24">
        <f ca="1">IF(VLOOKUP($C27,工时汇总!$B$2:$AH$2673,33,0)&gt;15,12,IF(VLOOKUP($C27,工时汇总!$B$2:$AH$2673,33,0)&gt;10,8,IF(VLOOKUP($C27,工时汇总!$B$2:$AH$2673,33,0)&gt;=8,4,IF(VLOOKUP($C27,工时汇总!$B$2:$AH$2673,33,0)&lt;8,0))))</f>
        <v>4</v>
      </c>
    </row>
    <row r="28" spans="1:35" ht="19.5" customHeight="1" x14ac:dyDescent="0.3">
      <c r="A28" s="36" t="s">
        <v>405</v>
      </c>
      <c r="B28" s="129" t="s">
        <v>843</v>
      </c>
      <c r="C28" s="130" t="s">
        <v>838</v>
      </c>
      <c r="D28" s="23">
        <f t="shared" ref="D28:D30" ca="1" si="11">SUM(E28:AI28)</f>
        <v>88</v>
      </c>
      <c r="E28" s="24">
        <f ca="1">IF(VLOOKUP($C28,工时汇总!$B$2:$AH$2673,3,0)&gt;15,12,IF(VLOOKUP($C28,工时汇总!$B$2:$AH$2673,3,0)&gt;10,8,IF(VLOOKUP($C28,工时汇总!$B$2:$AH$2673,3,0)&gt;=8,4,IF(VLOOKUP($C28,工时汇总!$B$2:$AH$2673,3,0)&lt;8,0))))</f>
        <v>0</v>
      </c>
      <c r="F28" s="24">
        <f ca="1">IF(VLOOKUP($C28,工时汇总!$B$2:$AH$2673,4,0)&gt;15,12,IF(VLOOKUP($C28,工时汇总!$B$2:$AH$2673,4,0)&gt;10,8,IF(VLOOKUP($C28,工时汇总!$B$2:$AH$2673,4,0)&gt;=8,4,IF(VLOOKUP($C28,工时汇总!$B$2:$AH$2673,4,0)&lt;8,0))))</f>
        <v>0</v>
      </c>
      <c r="G28" s="24">
        <f ca="1">IF(VLOOKUP($C28,工时汇总!$B$2:$AH$2673,5,0)&gt;15,12,IF(VLOOKUP($C28,工时汇总!$B$2:$AH$2673,5,0)&gt;10,8,IF(VLOOKUP($C28,工时汇总!$B$2:$AH$2673,5,0)&gt;=8,4,IF(VLOOKUP($C28,工时汇总!$B$2:$AH$2673,5,0)&lt;8,0))))</f>
        <v>0</v>
      </c>
      <c r="H28" s="24">
        <f ca="1">IF(VLOOKUP($C28,工时汇总!$B$2:$AH$2673,6,0)&gt;15,12,IF(VLOOKUP($C28,工时汇总!$B$2:$AH$2673,6,0)&gt;10,8,IF(VLOOKUP($C28,工时汇总!$B$2:$AH$2673,6,0)&gt;=8,4,IF(VLOOKUP($C28,工时汇总!$B$2:$AH$2673,6,0)&lt;8,0))))</f>
        <v>0</v>
      </c>
      <c r="I28" s="24">
        <f ca="1">IF(VLOOKUP($C28,工时汇总!$B$2:$AH$2673,7,0)&gt;15,12,IF(VLOOKUP($C28,工时汇总!$B$2:$AH$2673,7,0)&gt;10,8,IF(VLOOKUP($C28,工时汇总!$B$2:$AH$2673,7,0)&gt;=8,4,IF(VLOOKUP($C28,工时汇总!$B$2:$AH$2673,7,0)&lt;8,0))))</f>
        <v>0</v>
      </c>
      <c r="J28" s="24">
        <f ca="1">IF(VLOOKUP($C28,工时汇总!$B$2:$AH$2673,8,0)&gt;15,12,IF(VLOOKUP($C28,工时汇总!$B$2:$AH$2673,8,0)&gt;10,8,IF(VLOOKUP($C28,工时汇总!$B$2:$AH$2673,8,0)&gt;=8,4,IF(VLOOKUP($C28,工时汇总!$B$2:$AH$2673,8,0)&lt;8,0))))</f>
        <v>0</v>
      </c>
      <c r="K28" s="24">
        <f ca="1">IF(VLOOKUP($C28,工时汇总!$B$2:$AH$2673,9,0)&gt;15,12,IF(VLOOKUP($C28,工时汇总!$B$2:$AH$2673,9,0)&gt;10,8,IF(VLOOKUP($C28,工时汇总!$B$2:$AH$2673,9,0)&gt;=8,4,IF(VLOOKUP($C28,工时汇总!$B$2:$AH$2673,9,0)&lt;8,0))))</f>
        <v>0</v>
      </c>
      <c r="L28" s="24">
        <f ca="1">IF(VLOOKUP($C28,工时汇总!$B$2:$AH$2673,10,0)&gt;15,12,IF(VLOOKUP($C28,工时汇总!$B$2:$AH$2673,10,0)&gt;10,8,IF(VLOOKUP($C28,工时汇总!$B$2:$AH$2673,10,0)&gt;=8,4,IF(VLOOKUP($C28,工时汇总!$B$2:$AH$2673,10,0)&lt;8,0))))</f>
        <v>0</v>
      </c>
      <c r="M28" s="24">
        <f ca="1">IF(VLOOKUP($C28,工时汇总!$B$2:$AH$2673,11,0)&gt;15,12,IF(VLOOKUP($C28,工时汇总!$B$2:$AH$2673,11,0)&gt;10,8,IF(VLOOKUP($C28,工时汇总!$B$2:$AH$2673,11,0)&gt;=8,4,IF(VLOOKUP($C28,工时汇总!$B$2:$AH$2673,11,0)&lt;8,0))))</f>
        <v>0</v>
      </c>
      <c r="N28" s="24">
        <f ca="1">IF(VLOOKUP($C28,工时汇总!$B$2:$AH$2673,12,0)&gt;15,12,IF(VLOOKUP($C28,工时汇总!$B$2:$AH$2673,12,0)&gt;10,8,IF(VLOOKUP($C28,工时汇总!$B$2:$AH$2673,12,0)&gt;=8,4,IF(VLOOKUP($C28,工时汇总!$B$2:$AH$2673,12,0)&lt;8,0))))</f>
        <v>0</v>
      </c>
      <c r="O28" s="24">
        <f ca="1">IF(VLOOKUP($C28,工时汇总!$B$2:$AH$2673,13,0)&gt;15,12,IF(VLOOKUP($C28,工时汇总!$B$2:$AH$2673,13,0)&gt;10,8,IF(VLOOKUP($C28,工时汇总!$B$2:$AH$2673,13,0)&gt;=8,4,IF(VLOOKUP($C28,工时汇总!$B$2:$AH$2673,13,0)&lt;8,0))))</f>
        <v>0</v>
      </c>
      <c r="P28" s="24">
        <f ca="1">IF(VLOOKUP($C28,工时汇总!$B$2:$AH$2673,14,0)&gt;15,12,IF(VLOOKUP($C28,工时汇总!$B$2:$AH$2673,14,0)&gt;10,8,IF(VLOOKUP($C28,工时汇总!$B$2:$AH$2673,14,0)&gt;=8,4,IF(VLOOKUP($C28,工时汇总!$B$2:$AH$2673,14,0)&lt;8,0))))</f>
        <v>0</v>
      </c>
      <c r="Q28" s="24">
        <f ca="1">IF(VLOOKUP($C28,工时汇总!$B$2:$AH$2673,15,0)&gt;15,12,IF(VLOOKUP($C28,工时汇总!$B$2:$AH$2673,15,0)&gt;10,8,IF(VLOOKUP($C28,工时汇总!$B$2:$AH$2673,15,0)&gt;=8,4,IF(VLOOKUP($C28,工时汇总!$B$2:$AH$2673,15,0)&lt;8,0))))</f>
        <v>0</v>
      </c>
      <c r="R28" s="24">
        <f ca="1">IF(VLOOKUP($C28,工时汇总!$B$2:$AH$2673,16,0)&gt;15,12,IF(VLOOKUP($C28,工时汇总!$B$2:$AH$2673,16,0)&gt;10,8,IF(VLOOKUP($C28,工时汇总!$B$2:$AH$2673,16,0)&gt;=8,4,IF(VLOOKUP($C28,工时汇总!$B$2:$AH$2673,16,0)&lt;8,0))))</f>
        <v>0</v>
      </c>
      <c r="S28" s="24">
        <f ca="1">IF(VLOOKUP($C28,工时汇总!$B$2:$AH$2673,17,0)&gt;15,12,IF(VLOOKUP($C28,工时汇总!$B$2:$AH$2673,17,0)&gt;10,8,IF(VLOOKUP($C28,工时汇总!$B$2:$AH$2673,17,0)&gt;=8,4,IF(VLOOKUP($C28,工时汇总!$B$2:$AH$2673,17,0)&lt;8,0))))</f>
        <v>0</v>
      </c>
      <c r="T28" s="24">
        <f ca="1">IF(VLOOKUP($C28,工时汇总!$B$2:$AH$2673,18,0)&gt;15,12,IF(VLOOKUP($C28,工时汇总!$B$2:$AH$2673,18,0)&gt;10,8,IF(VLOOKUP($C28,工时汇总!$B$2:$AH$2673,18,0)&gt;=8,4,IF(VLOOKUP($C28,工时汇总!$B$2:$AH$2673,18,0)&lt;8,0))))</f>
        <v>8</v>
      </c>
      <c r="U28" s="24">
        <f ca="1">IF(VLOOKUP($C28,工时汇总!$B$2:$AH$2673,19,0)&gt;15,12,IF(VLOOKUP($C28,工时汇总!$B$2:$AH$2673,19,0)&gt;10,8,IF(VLOOKUP($C28,工时汇总!$B$2:$AH$2673,19,0)&gt;=8,4,IF(VLOOKUP($C28,工时汇总!$B$2:$AH$2673,19,0)&lt;8,0))))</f>
        <v>4</v>
      </c>
      <c r="V28" s="24">
        <f ca="1">IF(VLOOKUP($C28,工时汇总!$B$2:$AH$2673,20,0)&gt;15,12,IF(VLOOKUP($C28,工时汇总!$B$2:$AH$2673,20,0)&gt;10,8,IF(VLOOKUP($C28,工时汇总!$B$2:$AH$2673,20,0)&gt;=8,4,IF(VLOOKUP($C28,工时汇总!$B$2:$AH$2673,20,0)&lt;8,0))))</f>
        <v>8</v>
      </c>
      <c r="W28" s="24">
        <f ca="1">IF(VLOOKUP($C28,工时汇总!$B$2:$AH$2673,21,0)&gt;15,12,IF(VLOOKUP($C28,工时汇总!$B$2:$AH$2673,21,0)&gt;10,8,IF(VLOOKUP($C28,工时汇总!$B$2:$AH$2673,21,0)&gt;=8,4,IF(VLOOKUP($C28,工时汇总!$B$2:$AH$2673,21,0)&lt;8,0))))</f>
        <v>8</v>
      </c>
      <c r="X28" s="24">
        <f ca="1">IF(VLOOKUP($C28,工时汇总!$B$2:$AH$2673,22,0)&gt;15,12,IF(VLOOKUP($C28,工时汇总!$B$2:$AH$2673,22,0)&gt;10,8,IF(VLOOKUP($C28,工时汇总!$B$2:$AH$2673,22,0)&gt;=8,4,IF(VLOOKUP($C28,工时汇总!$B$2:$AH$2673,22,0)&lt;8,0))))</f>
        <v>4</v>
      </c>
      <c r="Y28" s="24">
        <f ca="1">IF(VLOOKUP($C28,工时汇总!$B$2:$AH$2673,23,0)&gt;15,12,IF(VLOOKUP($C28,工时汇总!$B$2:$AH$2673,23,0)&gt;10,8,IF(VLOOKUP($C28,工时汇总!$B$2:$AH$2673,23,0)&gt;=8,4,IF(VLOOKUP($C28,工时汇总!$B$2:$AH$2673,23,0)&lt;8,0))))</f>
        <v>8</v>
      </c>
      <c r="Z28" s="24">
        <f ca="1">IF(VLOOKUP($C28,工时汇总!$B$2:$AH$2673,24,0)&gt;15,12,IF(VLOOKUP($C28,工时汇总!$B$2:$AH$2673,24,0)&gt;10,8,IF(VLOOKUP($C28,工时汇总!$B$2:$AH$2673,24,0)&gt;=8,4,IF(VLOOKUP($C28,工时汇总!$B$2:$AH$2673,24,0)&lt;8,0))))</f>
        <v>4</v>
      </c>
      <c r="AA28" s="24">
        <f ca="1">IF(VLOOKUP($C28,工时汇总!$B$2:$AH$2673,25,0)&gt;15,12,IF(VLOOKUP($C28,工时汇总!$B$2:$AH$2673,25,0)&gt;10,8,IF(VLOOKUP($C28,工时汇总!$B$2:$AH$2673,25,0)&gt;=8,4,IF(VLOOKUP($C28,工时汇总!$B$2:$AH$2673,25,0)&lt;8,0))))</f>
        <v>4</v>
      </c>
      <c r="AB28" s="24">
        <f ca="1">IF(VLOOKUP($C28,工时汇总!$B$2:$AH$2673,26,0)&gt;15,12,IF(VLOOKUP($C28,工时汇总!$B$2:$AH$2673,26,0)&gt;10,8,IF(VLOOKUP($C28,工时汇总!$B$2:$AH$2673,26,0)&gt;=8,4,IF(VLOOKUP($C28,工时汇总!$B$2:$AH$2673,26,0)&lt;8,0))))</f>
        <v>8</v>
      </c>
      <c r="AC28" s="24">
        <f ca="1">IF(VLOOKUP($C28,工时汇总!$B$2:$AH$2673,27,0)&gt;15,12,IF(VLOOKUP($C28,工时汇总!$B$2:$AH$2673,27,0)&gt;10,8,IF(VLOOKUP($C28,工时汇总!$B$2:$AH$2673,27,0)&gt;=8,4,IF(VLOOKUP($C28,工时汇总!$B$2:$AH$2673,27,0)&lt;8,0))))</f>
        <v>8</v>
      </c>
      <c r="AD28" s="24">
        <f ca="1">IF(VLOOKUP($C28,工时汇总!$B$2:$AH$2673,28,0)&gt;15,12,IF(VLOOKUP($C28,工时汇总!$B$2:$AH$2673,28,0)&gt;10,8,IF(VLOOKUP($C28,工时汇总!$B$2:$AH$2673,28,0)&gt;=8,4,IF(VLOOKUP($C28,工时汇总!$B$2:$AH$2673,28,0)&lt;8,0))))</f>
        <v>4</v>
      </c>
      <c r="AE28" s="24">
        <f ca="1">IF(VLOOKUP($C28,工时汇总!$B$2:$AH$2673,29,0)&gt;15,12,IF(VLOOKUP($C28,工时汇总!$B$2:$AH$2673,29,0)&gt;10,8,IF(VLOOKUP($C28,工时汇总!$B$2:$AH$2673,29,0)&gt;=8,4,IF(VLOOKUP($C28,工时汇总!$B$2:$AH$2673,29,0)&lt;8,0))))</f>
        <v>4</v>
      </c>
      <c r="AF28" s="24">
        <f ca="1">IF(VLOOKUP($C28,工时汇总!$B$2:$AH$2673,30,0)&gt;15,12,IF(VLOOKUP($C28,工时汇总!$B$2:$AH$2673,30,0)&gt;10,8,IF(VLOOKUP($C28,工时汇总!$B$2:$AH$2673,30,0)&gt;=8,4,IF(VLOOKUP($C28,工时汇总!$B$2:$AH$2673,30,0)&lt;8,0))))</f>
        <v>4</v>
      </c>
      <c r="AG28" s="24">
        <f ca="1">IF(VLOOKUP($C28,工时汇总!$B$2:$AH$2673,31,0)&gt;15,12,IF(VLOOKUP($C28,工时汇总!$B$2:$AH$2673,31,0)&gt;10,8,IF(VLOOKUP($C28,工时汇总!$B$2:$AH$2673,31,0)&gt;=8,4,IF(VLOOKUP($C28,工时汇总!$B$2:$AH$2673,31,0)&lt;8,0))))</f>
        <v>4</v>
      </c>
      <c r="AH28" s="24">
        <f ca="1">IF(VLOOKUP($C28,工时汇总!$B$2:$AH$2673,32,0)&gt;15,12,IF(VLOOKUP($C28,工时汇总!$B$2:$AH$2673,32,0)&gt;10,8,IF(VLOOKUP($C28,工时汇总!$B$2:$AH$2673,32,0)&gt;=8,4,IF(VLOOKUP($C28,工时汇总!$B$2:$AH$2673,32,0)&lt;8,0))))</f>
        <v>4</v>
      </c>
      <c r="AI28" s="24">
        <f ca="1">IF(VLOOKUP($C28,工时汇总!$B$2:$AH$2673,33,0)&gt;15,12,IF(VLOOKUP($C28,工时汇总!$B$2:$AH$2673,33,0)&gt;10,8,IF(VLOOKUP($C28,工时汇总!$B$2:$AH$2673,33,0)&gt;=8,4,IF(VLOOKUP($C28,工时汇总!$B$2:$AH$2673,33,0)&lt;8,0))))</f>
        <v>4</v>
      </c>
    </row>
    <row r="29" spans="1:35" ht="19.5" customHeight="1" x14ac:dyDescent="0.3">
      <c r="A29" s="36" t="s">
        <v>405</v>
      </c>
      <c r="B29" s="129" t="s">
        <v>844</v>
      </c>
      <c r="C29" s="130" t="s">
        <v>839</v>
      </c>
      <c r="D29" s="23">
        <f t="shared" ca="1" si="11"/>
        <v>108</v>
      </c>
      <c r="E29" s="24">
        <f ca="1">IF(VLOOKUP($C29,工时汇总!$B$2:$AH$2673,3,0)&gt;15,12,IF(VLOOKUP($C29,工时汇总!$B$2:$AH$2673,3,0)&gt;10,8,IF(VLOOKUP($C29,工时汇总!$B$2:$AH$2673,3,0)&gt;=8,4,IF(VLOOKUP($C29,工时汇总!$B$2:$AH$2673,3,0)&lt;8,0))))</f>
        <v>0</v>
      </c>
      <c r="F29" s="24">
        <f ca="1">IF(VLOOKUP($C29,工时汇总!$B$2:$AH$2673,4,0)&gt;15,12,IF(VLOOKUP($C29,工时汇总!$B$2:$AH$2673,4,0)&gt;10,8,IF(VLOOKUP($C29,工时汇总!$B$2:$AH$2673,4,0)&gt;=8,4,IF(VLOOKUP($C29,工时汇总!$B$2:$AH$2673,4,0)&lt;8,0))))</f>
        <v>0</v>
      </c>
      <c r="G29" s="24">
        <f ca="1">IF(VLOOKUP($C29,工时汇总!$B$2:$AH$2673,5,0)&gt;15,12,IF(VLOOKUP($C29,工时汇总!$B$2:$AH$2673,5,0)&gt;10,8,IF(VLOOKUP($C29,工时汇总!$B$2:$AH$2673,5,0)&gt;=8,4,IF(VLOOKUP($C29,工时汇总!$B$2:$AH$2673,5,0)&lt;8,0))))</f>
        <v>0</v>
      </c>
      <c r="H29" s="24">
        <f ca="1">IF(VLOOKUP($C29,工时汇总!$B$2:$AH$2673,6,0)&gt;15,12,IF(VLOOKUP($C29,工时汇总!$B$2:$AH$2673,6,0)&gt;10,8,IF(VLOOKUP($C29,工时汇总!$B$2:$AH$2673,6,0)&gt;=8,4,IF(VLOOKUP($C29,工时汇总!$B$2:$AH$2673,6,0)&lt;8,0))))</f>
        <v>0</v>
      </c>
      <c r="I29" s="24">
        <f ca="1">IF(VLOOKUP($C29,工时汇总!$B$2:$AH$2673,7,0)&gt;15,12,IF(VLOOKUP($C29,工时汇总!$B$2:$AH$2673,7,0)&gt;10,8,IF(VLOOKUP($C29,工时汇总!$B$2:$AH$2673,7,0)&gt;=8,4,IF(VLOOKUP($C29,工时汇总!$B$2:$AH$2673,7,0)&lt;8,0))))</f>
        <v>0</v>
      </c>
      <c r="J29" s="24">
        <f ca="1">IF(VLOOKUP($C29,工时汇总!$B$2:$AH$2673,8,0)&gt;15,12,IF(VLOOKUP($C29,工时汇总!$B$2:$AH$2673,8,0)&gt;10,8,IF(VLOOKUP($C29,工时汇总!$B$2:$AH$2673,8,0)&gt;=8,4,IF(VLOOKUP($C29,工时汇总!$B$2:$AH$2673,8,0)&lt;8,0))))</f>
        <v>0</v>
      </c>
      <c r="K29" s="24">
        <f ca="1">IF(VLOOKUP($C29,工时汇总!$B$2:$AH$2673,9,0)&gt;15,12,IF(VLOOKUP($C29,工时汇总!$B$2:$AH$2673,9,0)&gt;10,8,IF(VLOOKUP($C29,工时汇总!$B$2:$AH$2673,9,0)&gt;=8,4,IF(VLOOKUP($C29,工时汇总!$B$2:$AH$2673,9,0)&lt;8,0))))</f>
        <v>0</v>
      </c>
      <c r="L29" s="24">
        <f ca="1">IF(VLOOKUP($C29,工时汇总!$B$2:$AH$2673,10,0)&gt;15,12,IF(VLOOKUP($C29,工时汇总!$B$2:$AH$2673,10,0)&gt;10,8,IF(VLOOKUP($C29,工时汇总!$B$2:$AH$2673,10,0)&gt;=8,4,IF(VLOOKUP($C29,工时汇总!$B$2:$AH$2673,10,0)&lt;8,0))))</f>
        <v>0</v>
      </c>
      <c r="M29" s="24">
        <f ca="1">IF(VLOOKUP($C29,工时汇总!$B$2:$AH$2673,11,0)&gt;15,12,IF(VLOOKUP($C29,工时汇总!$B$2:$AH$2673,11,0)&gt;10,8,IF(VLOOKUP($C29,工时汇总!$B$2:$AH$2673,11,0)&gt;=8,4,IF(VLOOKUP($C29,工时汇总!$B$2:$AH$2673,11,0)&lt;8,0))))</f>
        <v>0</v>
      </c>
      <c r="N29" s="24">
        <f ca="1">IF(VLOOKUP($C29,工时汇总!$B$2:$AH$2673,12,0)&gt;15,12,IF(VLOOKUP($C29,工时汇总!$B$2:$AH$2673,12,0)&gt;10,8,IF(VLOOKUP($C29,工时汇总!$B$2:$AH$2673,12,0)&gt;=8,4,IF(VLOOKUP($C29,工时汇总!$B$2:$AH$2673,12,0)&lt;8,0))))</f>
        <v>0</v>
      </c>
      <c r="O29" s="24">
        <f ca="1">IF(VLOOKUP($C29,工时汇总!$B$2:$AH$2673,13,0)&gt;15,12,IF(VLOOKUP($C29,工时汇总!$B$2:$AH$2673,13,0)&gt;10,8,IF(VLOOKUP($C29,工时汇总!$B$2:$AH$2673,13,0)&gt;=8,4,IF(VLOOKUP($C29,工时汇总!$B$2:$AH$2673,13,0)&lt;8,0))))</f>
        <v>0</v>
      </c>
      <c r="P29" s="24">
        <f ca="1">IF(VLOOKUP($C29,工时汇总!$B$2:$AH$2673,14,0)&gt;15,12,IF(VLOOKUP($C29,工时汇总!$B$2:$AH$2673,14,0)&gt;10,8,IF(VLOOKUP($C29,工时汇总!$B$2:$AH$2673,14,0)&gt;=8,4,IF(VLOOKUP($C29,工时汇总!$B$2:$AH$2673,14,0)&lt;8,0))))</f>
        <v>0</v>
      </c>
      <c r="Q29" s="24">
        <f ca="1">IF(VLOOKUP($C29,工时汇总!$B$2:$AH$2673,15,0)&gt;15,12,IF(VLOOKUP($C29,工时汇总!$B$2:$AH$2673,15,0)&gt;10,8,IF(VLOOKUP($C29,工时汇总!$B$2:$AH$2673,15,0)&gt;=8,4,IF(VLOOKUP($C29,工时汇总!$B$2:$AH$2673,15,0)&lt;8,0))))</f>
        <v>0</v>
      </c>
      <c r="R29" s="24">
        <f ca="1">IF(VLOOKUP($C29,工时汇总!$B$2:$AH$2673,16,0)&gt;15,12,IF(VLOOKUP($C29,工时汇总!$B$2:$AH$2673,16,0)&gt;10,8,IF(VLOOKUP($C29,工时汇总!$B$2:$AH$2673,16,0)&gt;=8,4,IF(VLOOKUP($C29,工时汇总!$B$2:$AH$2673,16,0)&lt;8,0))))</f>
        <v>0</v>
      </c>
      <c r="S29" s="24">
        <f ca="1">IF(VLOOKUP($C29,工时汇总!$B$2:$AH$2673,17,0)&gt;15,12,IF(VLOOKUP($C29,工时汇总!$B$2:$AH$2673,17,0)&gt;10,8,IF(VLOOKUP($C29,工时汇总!$B$2:$AH$2673,17,0)&gt;=8,4,IF(VLOOKUP($C29,工时汇总!$B$2:$AH$2673,17,0)&lt;8,0))))</f>
        <v>0</v>
      </c>
      <c r="T29" s="24">
        <f ca="1">IF(VLOOKUP($C29,工时汇总!$B$2:$AH$2673,18,0)&gt;15,12,IF(VLOOKUP($C29,工时汇总!$B$2:$AH$2673,18,0)&gt;10,8,IF(VLOOKUP($C29,工时汇总!$B$2:$AH$2673,18,0)&gt;=8,4,IF(VLOOKUP($C29,工时汇总!$B$2:$AH$2673,18,0)&lt;8,0))))</f>
        <v>8</v>
      </c>
      <c r="U29" s="24">
        <f ca="1">IF(VLOOKUP($C29,工时汇总!$B$2:$AH$2673,19,0)&gt;15,12,IF(VLOOKUP($C29,工时汇总!$B$2:$AH$2673,19,0)&gt;10,8,IF(VLOOKUP($C29,工时汇总!$B$2:$AH$2673,19,0)&gt;=8,4,IF(VLOOKUP($C29,工时汇总!$B$2:$AH$2673,19,0)&lt;8,0))))</f>
        <v>8</v>
      </c>
      <c r="V29" s="24">
        <f ca="1">IF(VLOOKUP($C29,工时汇总!$B$2:$AH$2673,20,0)&gt;15,12,IF(VLOOKUP($C29,工时汇总!$B$2:$AH$2673,20,0)&gt;10,8,IF(VLOOKUP($C29,工时汇总!$B$2:$AH$2673,20,0)&gt;=8,4,IF(VLOOKUP($C29,工时汇总!$B$2:$AH$2673,20,0)&lt;8,0))))</f>
        <v>8</v>
      </c>
      <c r="W29" s="24">
        <f ca="1">IF(VLOOKUP($C29,工时汇总!$B$2:$AH$2673,21,0)&gt;15,12,IF(VLOOKUP($C29,工时汇总!$B$2:$AH$2673,21,0)&gt;10,8,IF(VLOOKUP($C29,工时汇总!$B$2:$AH$2673,21,0)&gt;=8,4,IF(VLOOKUP($C29,工时汇总!$B$2:$AH$2673,21,0)&lt;8,0))))</f>
        <v>8</v>
      </c>
      <c r="X29" s="24">
        <f ca="1">IF(VLOOKUP($C29,工时汇总!$B$2:$AH$2673,22,0)&gt;15,12,IF(VLOOKUP($C29,工时汇总!$B$2:$AH$2673,22,0)&gt;10,8,IF(VLOOKUP($C29,工时汇总!$B$2:$AH$2673,22,0)&gt;=8,4,IF(VLOOKUP($C29,工时汇总!$B$2:$AH$2673,22,0)&lt;8,0))))</f>
        <v>8</v>
      </c>
      <c r="Y29" s="24">
        <f ca="1">IF(VLOOKUP($C29,工时汇总!$B$2:$AH$2673,23,0)&gt;15,12,IF(VLOOKUP($C29,工时汇总!$B$2:$AH$2673,23,0)&gt;10,8,IF(VLOOKUP($C29,工时汇总!$B$2:$AH$2673,23,0)&gt;=8,4,IF(VLOOKUP($C29,工时汇总!$B$2:$AH$2673,23,0)&lt;8,0))))</f>
        <v>8</v>
      </c>
      <c r="Z29" s="24">
        <f ca="1">IF(VLOOKUP($C29,工时汇总!$B$2:$AH$2673,24,0)&gt;15,12,IF(VLOOKUP($C29,工时汇总!$B$2:$AH$2673,24,0)&gt;10,8,IF(VLOOKUP($C29,工时汇总!$B$2:$AH$2673,24,0)&gt;=8,4,IF(VLOOKUP($C29,工时汇总!$B$2:$AH$2673,24,0)&lt;8,0))))</f>
        <v>8</v>
      </c>
      <c r="AA29" s="24">
        <f ca="1">IF(VLOOKUP($C29,工时汇总!$B$2:$AH$2673,25,0)&gt;15,12,IF(VLOOKUP($C29,工时汇总!$B$2:$AH$2673,25,0)&gt;10,8,IF(VLOOKUP($C29,工时汇总!$B$2:$AH$2673,25,0)&gt;=8,4,IF(VLOOKUP($C29,工时汇总!$B$2:$AH$2673,25,0)&lt;8,0))))</f>
        <v>8</v>
      </c>
      <c r="AB29" s="24">
        <f ca="1">IF(VLOOKUP($C29,工时汇总!$B$2:$AH$2673,26,0)&gt;15,12,IF(VLOOKUP($C29,工时汇总!$B$2:$AH$2673,26,0)&gt;10,8,IF(VLOOKUP($C29,工时汇总!$B$2:$AH$2673,26,0)&gt;=8,4,IF(VLOOKUP($C29,工时汇总!$B$2:$AH$2673,26,0)&lt;8,0))))</f>
        <v>8</v>
      </c>
      <c r="AC29" s="24">
        <f ca="1">IF(VLOOKUP($C29,工时汇总!$B$2:$AH$2673,27,0)&gt;15,12,IF(VLOOKUP($C29,工时汇总!$B$2:$AH$2673,27,0)&gt;10,8,IF(VLOOKUP($C29,工时汇总!$B$2:$AH$2673,27,0)&gt;=8,4,IF(VLOOKUP($C29,工时汇总!$B$2:$AH$2673,27,0)&lt;8,0))))</f>
        <v>8</v>
      </c>
      <c r="AD29" s="24">
        <f ca="1">IF(VLOOKUP($C29,工时汇总!$B$2:$AH$2673,28,0)&gt;15,12,IF(VLOOKUP($C29,工时汇总!$B$2:$AH$2673,28,0)&gt;10,8,IF(VLOOKUP($C29,工时汇总!$B$2:$AH$2673,28,0)&gt;=8,4,IF(VLOOKUP($C29,工时汇总!$B$2:$AH$2673,28,0)&lt;8,0))))</f>
        <v>8</v>
      </c>
      <c r="AE29" s="24">
        <f ca="1">IF(VLOOKUP($C29,工时汇总!$B$2:$AH$2673,29,0)&gt;15,12,IF(VLOOKUP($C29,工时汇总!$B$2:$AH$2673,29,0)&gt;10,8,IF(VLOOKUP($C29,工时汇总!$B$2:$AH$2673,29,0)&gt;=8,4,IF(VLOOKUP($C29,工时汇总!$B$2:$AH$2673,29,0)&lt;8,0))))</f>
        <v>4</v>
      </c>
      <c r="AF29" s="24">
        <f ca="1">IF(VLOOKUP($C29,工时汇总!$B$2:$AH$2673,30,0)&gt;15,12,IF(VLOOKUP($C29,工时汇总!$B$2:$AH$2673,30,0)&gt;10,8,IF(VLOOKUP($C29,工时汇总!$B$2:$AH$2673,30,0)&gt;=8,4,IF(VLOOKUP($C29,工时汇总!$B$2:$AH$2673,30,0)&lt;8,0))))</f>
        <v>4</v>
      </c>
      <c r="AG29" s="24">
        <f ca="1">IF(VLOOKUP($C29,工时汇总!$B$2:$AH$2673,31,0)&gt;15,12,IF(VLOOKUP($C29,工时汇总!$B$2:$AH$2673,31,0)&gt;10,8,IF(VLOOKUP($C29,工时汇总!$B$2:$AH$2673,31,0)&gt;=8,4,IF(VLOOKUP($C29,工时汇总!$B$2:$AH$2673,31,0)&lt;8,0))))</f>
        <v>4</v>
      </c>
      <c r="AH29" s="24">
        <f ca="1">IF(VLOOKUP($C29,工时汇总!$B$2:$AH$2673,32,0)&gt;15,12,IF(VLOOKUP($C29,工时汇总!$B$2:$AH$2673,32,0)&gt;10,8,IF(VLOOKUP($C29,工时汇总!$B$2:$AH$2673,32,0)&gt;=8,4,IF(VLOOKUP($C29,工时汇总!$B$2:$AH$2673,32,0)&lt;8,0))))</f>
        <v>4</v>
      </c>
      <c r="AI29" s="24">
        <f ca="1">IF(VLOOKUP($C29,工时汇总!$B$2:$AH$2673,33,0)&gt;15,12,IF(VLOOKUP($C29,工时汇总!$B$2:$AH$2673,33,0)&gt;10,8,IF(VLOOKUP($C29,工时汇总!$B$2:$AH$2673,33,0)&gt;=8,4,IF(VLOOKUP($C29,工时汇总!$B$2:$AH$2673,33,0)&lt;8,0))))</f>
        <v>4</v>
      </c>
    </row>
    <row r="30" spans="1:35" ht="19.5" customHeight="1" x14ac:dyDescent="0.3">
      <c r="A30" s="36" t="s">
        <v>405</v>
      </c>
      <c r="B30" s="129" t="s">
        <v>845</v>
      </c>
      <c r="C30" s="130" t="s">
        <v>840</v>
      </c>
      <c r="D30" s="23">
        <f t="shared" ca="1" si="11"/>
        <v>88</v>
      </c>
      <c r="E30" s="24">
        <f ca="1">IF(VLOOKUP($C30,工时汇总!$B$2:$AH$2673,3,0)&gt;15,12,IF(VLOOKUP($C30,工时汇总!$B$2:$AH$2673,3,0)&gt;10,8,IF(VLOOKUP($C30,工时汇总!$B$2:$AH$2673,3,0)&gt;=8,4,IF(VLOOKUP($C30,工时汇总!$B$2:$AH$2673,3,0)&lt;8,0))))</f>
        <v>0</v>
      </c>
      <c r="F30" s="24">
        <f ca="1">IF(VLOOKUP($C30,工时汇总!$B$2:$AH$2673,4,0)&gt;15,12,IF(VLOOKUP($C30,工时汇总!$B$2:$AH$2673,4,0)&gt;10,8,IF(VLOOKUP($C30,工时汇总!$B$2:$AH$2673,4,0)&gt;=8,4,IF(VLOOKUP($C30,工时汇总!$B$2:$AH$2673,4,0)&lt;8,0))))</f>
        <v>0</v>
      </c>
      <c r="G30" s="24">
        <f ca="1">IF(VLOOKUP($C30,工时汇总!$B$2:$AH$2673,5,0)&gt;15,12,IF(VLOOKUP($C30,工时汇总!$B$2:$AH$2673,5,0)&gt;10,8,IF(VLOOKUP($C30,工时汇总!$B$2:$AH$2673,5,0)&gt;=8,4,IF(VLOOKUP($C30,工时汇总!$B$2:$AH$2673,5,0)&lt;8,0))))</f>
        <v>0</v>
      </c>
      <c r="H30" s="24">
        <f ca="1">IF(VLOOKUP($C30,工时汇总!$B$2:$AH$2673,6,0)&gt;15,12,IF(VLOOKUP($C30,工时汇总!$B$2:$AH$2673,6,0)&gt;10,8,IF(VLOOKUP($C30,工时汇总!$B$2:$AH$2673,6,0)&gt;=8,4,IF(VLOOKUP($C30,工时汇总!$B$2:$AH$2673,6,0)&lt;8,0))))</f>
        <v>0</v>
      </c>
      <c r="I30" s="24">
        <f ca="1">IF(VLOOKUP($C30,工时汇总!$B$2:$AH$2673,7,0)&gt;15,12,IF(VLOOKUP($C30,工时汇总!$B$2:$AH$2673,7,0)&gt;10,8,IF(VLOOKUP($C30,工时汇总!$B$2:$AH$2673,7,0)&gt;=8,4,IF(VLOOKUP($C30,工时汇总!$B$2:$AH$2673,7,0)&lt;8,0))))</f>
        <v>0</v>
      </c>
      <c r="J30" s="24">
        <f ca="1">IF(VLOOKUP($C30,工时汇总!$B$2:$AH$2673,8,0)&gt;15,12,IF(VLOOKUP($C30,工时汇总!$B$2:$AH$2673,8,0)&gt;10,8,IF(VLOOKUP($C30,工时汇总!$B$2:$AH$2673,8,0)&gt;=8,4,IF(VLOOKUP($C30,工时汇总!$B$2:$AH$2673,8,0)&lt;8,0))))</f>
        <v>0</v>
      </c>
      <c r="K30" s="24">
        <f ca="1">IF(VLOOKUP($C30,工时汇总!$B$2:$AH$2673,9,0)&gt;15,12,IF(VLOOKUP($C30,工时汇总!$B$2:$AH$2673,9,0)&gt;10,8,IF(VLOOKUP($C30,工时汇总!$B$2:$AH$2673,9,0)&gt;=8,4,IF(VLOOKUP($C30,工时汇总!$B$2:$AH$2673,9,0)&lt;8,0))))</f>
        <v>0</v>
      </c>
      <c r="L30" s="24">
        <f ca="1">IF(VLOOKUP($C30,工时汇总!$B$2:$AH$2673,10,0)&gt;15,12,IF(VLOOKUP($C30,工时汇总!$B$2:$AH$2673,10,0)&gt;10,8,IF(VLOOKUP($C30,工时汇总!$B$2:$AH$2673,10,0)&gt;=8,4,IF(VLOOKUP($C30,工时汇总!$B$2:$AH$2673,10,0)&lt;8,0))))</f>
        <v>0</v>
      </c>
      <c r="M30" s="24">
        <f ca="1">IF(VLOOKUP($C30,工时汇总!$B$2:$AH$2673,11,0)&gt;15,12,IF(VLOOKUP($C30,工时汇总!$B$2:$AH$2673,11,0)&gt;10,8,IF(VLOOKUP($C30,工时汇总!$B$2:$AH$2673,11,0)&gt;=8,4,IF(VLOOKUP($C30,工时汇总!$B$2:$AH$2673,11,0)&lt;8,0))))</f>
        <v>0</v>
      </c>
      <c r="N30" s="24">
        <f ca="1">IF(VLOOKUP($C30,工时汇总!$B$2:$AH$2673,12,0)&gt;15,12,IF(VLOOKUP($C30,工时汇总!$B$2:$AH$2673,12,0)&gt;10,8,IF(VLOOKUP($C30,工时汇总!$B$2:$AH$2673,12,0)&gt;=8,4,IF(VLOOKUP($C30,工时汇总!$B$2:$AH$2673,12,0)&lt;8,0))))</f>
        <v>0</v>
      </c>
      <c r="O30" s="24">
        <f ca="1">IF(VLOOKUP($C30,工时汇总!$B$2:$AH$2673,13,0)&gt;15,12,IF(VLOOKUP($C30,工时汇总!$B$2:$AH$2673,13,0)&gt;10,8,IF(VLOOKUP($C30,工时汇总!$B$2:$AH$2673,13,0)&gt;=8,4,IF(VLOOKUP($C30,工时汇总!$B$2:$AH$2673,13,0)&lt;8,0))))</f>
        <v>0</v>
      </c>
      <c r="P30" s="24">
        <f ca="1">IF(VLOOKUP($C30,工时汇总!$B$2:$AH$2673,14,0)&gt;15,12,IF(VLOOKUP($C30,工时汇总!$B$2:$AH$2673,14,0)&gt;10,8,IF(VLOOKUP($C30,工时汇总!$B$2:$AH$2673,14,0)&gt;=8,4,IF(VLOOKUP($C30,工时汇总!$B$2:$AH$2673,14,0)&lt;8,0))))</f>
        <v>0</v>
      </c>
      <c r="Q30" s="24">
        <f ca="1">IF(VLOOKUP($C30,工时汇总!$B$2:$AH$2673,15,0)&gt;15,12,IF(VLOOKUP($C30,工时汇总!$B$2:$AH$2673,15,0)&gt;10,8,IF(VLOOKUP($C30,工时汇总!$B$2:$AH$2673,15,0)&gt;=8,4,IF(VLOOKUP($C30,工时汇总!$B$2:$AH$2673,15,0)&lt;8,0))))</f>
        <v>0</v>
      </c>
      <c r="R30" s="24">
        <f ca="1">IF(VLOOKUP($C30,工时汇总!$B$2:$AH$2673,16,0)&gt;15,12,IF(VLOOKUP($C30,工时汇总!$B$2:$AH$2673,16,0)&gt;10,8,IF(VLOOKUP($C30,工时汇总!$B$2:$AH$2673,16,0)&gt;=8,4,IF(VLOOKUP($C30,工时汇总!$B$2:$AH$2673,16,0)&lt;8,0))))</f>
        <v>0</v>
      </c>
      <c r="S30" s="24">
        <f ca="1">IF(VLOOKUP($C30,工时汇总!$B$2:$AH$2673,17,0)&gt;15,12,IF(VLOOKUP($C30,工时汇总!$B$2:$AH$2673,17,0)&gt;10,8,IF(VLOOKUP($C30,工时汇总!$B$2:$AH$2673,17,0)&gt;=8,4,IF(VLOOKUP($C30,工时汇总!$B$2:$AH$2673,17,0)&lt;8,0))))</f>
        <v>0</v>
      </c>
      <c r="T30" s="24">
        <f ca="1">IF(VLOOKUP($C30,工时汇总!$B$2:$AH$2673,18,0)&gt;15,12,IF(VLOOKUP($C30,工时汇总!$B$2:$AH$2673,18,0)&gt;10,8,IF(VLOOKUP($C30,工时汇总!$B$2:$AH$2673,18,0)&gt;=8,4,IF(VLOOKUP($C30,工时汇总!$B$2:$AH$2673,18,0)&lt;8,0))))</f>
        <v>8</v>
      </c>
      <c r="U30" s="24">
        <f ca="1">IF(VLOOKUP($C30,工时汇总!$B$2:$AH$2673,19,0)&gt;15,12,IF(VLOOKUP($C30,工时汇总!$B$2:$AH$2673,19,0)&gt;10,8,IF(VLOOKUP($C30,工时汇总!$B$2:$AH$2673,19,0)&gt;=8,4,IF(VLOOKUP($C30,工时汇总!$B$2:$AH$2673,19,0)&lt;8,0))))</f>
        <v>4</v>
      </c>
      <c r="V30" s="24">
        <f ca="1">IF(VLOOKUP($C30,工时汇总!$B$2:$AH$2673,20,0)&gt;15,12,IF(VLOOKUP($C30,工时汇总!$B$2:$AH$2673,20,0)&gt;10,8,IF(VLOOKUP($C30,工时汇总!$B$2:$AH$2673,20,0)&gt;=8,4,IF(VLOOKUP($C30,工时汇总!$B$2:$AH$2673,20,0)&lt;8,0))))</f>
        <v>8</v>
      </c>
      <c r="W30" s="24">
        <f ca="1">IF(VLOOKUP($C30,工时汇总!$B$2:$AH$2673,21,0)&gt;15,12,IF(VLOOKUP($C30,工时汇总!$B$2:$AH$2673,21,0)&gt;10,8,IF(VLOOKUP($C30,工时汇总!$B$2:$AH$2673,21,0)&gt;=8,4,IF(VLOOKUP($C30,工时汇总!$B$2:$AH$2673,21,0)&lt;8,0))))</f>
        <v>8</v>
      </c>
      <c r="X30" s="24">
        <f ca="1">IF(VLOOKUP($C30,工时汇总!$B$2:$AH$2673,22,0)&gt;15,12,IF(VLOOKUP($C30,工时汇总!$B$2:$AH$2673,22,0)&gt;10,8,IF(VLOOKUP($C30,工时汇总!$B$2:$AH$2673,22,0)&gt;=8,4,IF(VLOOKUP($C30,工时汇总!$B$2:$AH$2673,22,0)&lt;8,0))))</f>
        <v>4</v>
      </c>
      <c r="Y30" s="24">
        <f ca="1">IF(VLOOKUP($C30,工时汇总!$B$2:$AH$2673,23,0)&gt;15,12,IF(VLOOKUP($C30,工时汇总!$B$2:$AH$2673,23,0)&gt;10,8,IF(VLOOKUP($C30,工时汇总!$B$2:$AH$2673,23,0)&gt;=8,4,IF(VLOOKUP($C30,工时汇总!$B$2:$AH$2673,23,0)&lt;8,0))))</f>
        <v>8</v>
      </c>
      <c r="Z30" s="24">
        <f ca="1">IF(VLOOKUP($C30,工时汇总!$B$2:$AH$2673,24,0)&gt;15,12,IF(VLOOKUP($C30,工时汇总!$B$2:$AH$2673,24,0)&gt;10,8,IF(VLOOKUP($C30,工时汇总!$B$2:$AH$2673,24,0)&gt;=8,4,IF(VLOOKUP($C30,工时汇总!$B$2:$AH$2673,24,0)&lt;8,0))))</f>
        <v>8</v>
      </c>
      <c r="AA30" s="24">
        <f ca="1">IF(VLOOKUP($C30,工时汇总!$B$2:$AH$2673,25,0)&gt;15,12,IF(VLOOKUP($C30,工时汇总!$B$2:$AH$2673,25,0)&gt;10,8,IF(VLOOKUP($C30,工时汇总!$B$2:$AH$2673,25,0)&gt;=8,4,IF(VLOOKUP($C30,工时汇总!$B$2:$AH$2673,25,0)&lt;8,0))))</f>
        <v>8</v>
      </c>
      <c r="AB30" s="24">
        <f ca="1">IF(VLOOKUP($C30,工时汇总!$B$2:$AH$2673,26,0)&gt;15,12,IF(VLOOKUP($C30,工时汇总!$B$2:$AH$2673,26,0)&gt;10,8,IF(VLOOKUP($C30,工时汇总!$B$2:$AH$2673,26,0)&gt;=8,4,IF(VLOOKUP($C30,工时汇总!$B$2:$AH$2673,26,0)&lt;8,0))))</f>
        <v>4</v>
      </c>
      <c r="AC30" s="24">
        <f ca="1">IF(VLOOKUP($C30,工时汇总!$B$2:$AH$2673,27,0)&gt;15,12,IF(VLOOKUP($C30,工时汇总!$B$2:$AH$2673,27,0)&gt;10,8,IF(VLOOKUP($C30,工时汇总!$B$2:$AH$2673,27,0)&gt;=8,4,IF(VLOOKUP($C30,工时汇总!$B$2:$AH$2673,27,0)&lt;8,0))))</f>
        <v>4</v>
      </c>
      <c r="AD30" s="24">
        <f ca="1">IF(VLOOKUP($C30,工时汇总!$B$2:$AH$2673,28,0)&gt;15,12,IF(VLOOKUP($C30,工时汇总!$B$2:$AH$2673,28,0)&gt;10,8,IF(VLOOKUP($C30,工时汇总!$B$2:$AH$2673,28,0)&gt;=8,4,IF(VLOOKUP($C30,工时汇总!$B$2:$AH$2673,28,0)&lt;8,0))))</f>
        <v>4</v>
      </c>
      <c r="AE30" s="24">
        <f ca="1">IF(VLOOKUP($C30,工时汇总!$B$2:$AH$2673,29,0)&gt;15,12,IF(VLOOKUP($C30,工时汇总!$B$2:$AH$2673,29,0)&gt;10,8,IF(VLOOKUP($C30,工时汇总!$B$2:$AH$2673,29,0)&gt;=8,4,IF(VLOOKUP($C30,工时汇总!$B$2:$AH$2673,29,0)&lt;8,0))))</f>
        <v>4</v>
      </c>
      <c r="AF30" s="24">
        <f ca="1">IF(VLOOKUP($C30,工时汇总!$B$2:$AH$2673,30,0)&gt;15,12,IF(VLOOKUP($C30,工时汇总!$B$2:$AH$2673,30,0)&gt;10,8,IF(VLOOKUP($C30,工时汇总!$B$2:$AH$2673,30,0)&gt;=8,4,IF(VLOOKUP($C30,工时汇总!$B$2:$AH$2673,30,0)&lt;8,0))))</f>
        <v>4</v>
      </c>
      <c r="AG30" s="24">
        <f ca="1">IF(VLOOKUP($C30,工时汇总!$B$2:$AH$2673,31,0)&gt;15,12,IF(VLOOKUP($C30,工时汇总!$B$2:$AH$2673,31,0)&gt;10,8,IF(VLOOKUP($C30,工时汇总!$B$2:$AH$2673,31,0)&gt;=8,4,IF(VLOOKUP($C30,工时汇总!$B$2:$AH$2673,31,0)&lt;8,0))))</f>
        <v>4</v>
      </c>
      <c r="AH30" s="24">
        <f ca="1">IF(VLOOKUP($C30,工时汇总!$B$2:$AH$2673,32,0)&gt;15,12,IF(VLOOKUP($C30,工时汇总!$B$2:$AH$2673,32,0)&gt;10,8,IF(VLOOKUP($C30,工时汇总!$B$2:$AH$2673,32,0)&gt;=8,4,IF(VLOOKUP($C30,工时汇总!$B$2:$AH$2673,32,0)&lt;8,0))))</f>
        <v>4</v>
      </c>
      <c r="AI30" s="24">
        <f ca="1">IF(VLOOKUP($C30,工时汇总!$B$2:$AH$2673,33,0)&gt;15,12,IF(VLOOKUP($C30,工时汇总!$B$2:$AH$2673,33,0)&gt;10,8,IF(VLOOKUP($C30,工时汇总!$B$2:$AH$2673,33,0)&gt;=8,4,IF(VLOOKUP($C30,工时汇总!$B$2:$AH$2673,33,0)&lt;8,0))))</f>
        <v>4</v>
      </c>
    </row>
    <row r="31" spans="1:35" ht="19.5" customHeight="1" x14ac:dyDescent="0.3">
      <c r="A31" s="36" t="s">
        <v>405</v>
      </c>
      <c r="B31" s="129" t="s">
        <v>846</v>
      </c>
      <c r="C31" s="130" t="s">
        <v>841</v>
      </c>
      <c r="D31" s="23">
        <f t="shared" ca="1" si="10"/>
        <v>44</v>
      </c>
      <c r="E31" s="24">
        <f ca="1">IF(VLOOKUP($C31,工时汇总!$B$2:$AH$2673,3,0)&gt;15,12,IF(VLOOKUP($C31,工时汇总!$B$2:$AH$2673,3,0)&gt;10,8,IF(VLOOKUP($C31,工时汇总!$B$2:$AH$2673,3,0)&gt;=8,4,IF(VLOOKUP($C31,工时汇总!$B$2:$AH$2673,3,0)&lt;8,0))))</f>
        <v>0</v>
      </c>
      <c r="F31" s="24">
        <f ca="1">IF(VLOOKUP($C31,工时汇总!$B$2:$AH$2673,4,0)&gt;15,12,IF(VLOOKUP($C31,工时汇总!$B$2:$AH$2673,4,0)&gt;10,8,IF(VLOOKUP($C31,工时汇总!$B$2:$AH$2673,4,0)&gt;=8,4,IF(VLOOKUP($C31,工时汇总!$B$2:$AH$2673,4,0)&lt;8,0))))</f>
        <v>0</v>
      </c>
      <c r="G31" s="24">
        <f ca="1">IF(VLOOKUP($C31,工时汇总!$B$2:$AH$2673,5,0)&gt;15,12,IF(VLOOKUP($C31,工时汇总!$B$2:$AH$2673,5,0)&gt;10,8,IF(VLOOKUP($C31,工时汇总!$B$2:$AH$2673,5,0)&gt;=8,4,IF(VLOOKUP($C31,工时汇总!$B$2:$AH$2673,5,0)&lt;8,0))))</f>
        <v>0</v>
      </c>
      <c r="H31" s="24">
        <f ca="1">IF(VLOOKUP($C31,工时汇总!$B$2:$AH$2673,6,0)&gt;15,12,IF(VLOOKUP($C31,工时汇总!$B$2:$AH$2673,6,0)&gt;10,8,IF(VLOOKUP($C31,工时汇总!$B$2:$AH$2673,6,0)&gt;=8,4,IF(VLOOKUP($C31,工时汇总!$B$2:$AH$2673,6,0)&lt;8,0))))</f>
        <v>0</v>
      </c>
      <c r="I31" s="24">
        <f ca="1">IF(VLOOKUP($C31,工时汇总!$B$2:$AH$2673,7,0)&gt;15,12,IF(VLOOKUP($C31,工时汇总!$B$2:$AH$2673,7,0)&gt;10,8,IF(VLOOKUP($C31,工时汇总!$B$2:$AH$2673,7,0)&gt;=8,4,IF(VLOOKUP($C31,工时汇总!$B$2:$AH$2673,7,0)&lt;8,0))))</f>
        <v>0</v>
      </c>
      <c r="J31" s="24">
        <f ca="1">IF(VLOOKUP($C31,工时汇总!$B$2:$AH$2673,8,0)&gt;15,12,IF(VLOOKUP($C31,工时汇总!$B$2:$AH$2673,8,0)&gt;10,8,IF(VLOOKUP($C31,工时汇总!$B$2:$AH$2673,8,0)&gt;=8,4,IF(VLOOKUP($C31,工时汇总!$B$2:$AH$2673,8,0)&lt;8,0))))</f>
        <v>0</v>
      </c>
      <c r="K31" s="24">
        <f ca="1">IF(VLOOKUP($C31,工时汇总!$B$2:$AH$2673,9,0)&gt;15,12,IF(VLOOKUP($C31,工时汇总!$B$2:$AH$2673,9,0)&gt;10,8,IF(VLOOKUP($C31,工时汇总!$B$2:$AH$2673,9,0)&gt;=8,4,IF(VLOOKUP($C31,工时汇总!$B$2:$AH$2673,9,0)&lt;8,0))))</f>
        <v>0</v>
      </c>
      <c r="L31" s="24">
        <f ca="1">IF(VLOOKUP($C31,工时汇总!$B$2:$AH$2673,10,0)&gt;15,12,IF(VLOOKUP($C31,工时汇总!$B$2:$AH$2673,10,0)&gt;10,8,IF(VLOOKUP($C31,工时汇总!$B$2:$AH$2673,10,0)&gt;=8,4,IF(VLOOKUP($C31,工时汇总!$B$2:$AH$2673,10,0)&lt;8,0))))</f>
        <v>0</v>
      </c>
      <c r="M31" s="24">
        <f ca="1">IF(VLOOKUP($C31,工时汇总!$B$2:$AH$2673,11,0)&gt;15,12,IF(VLOOKUP($C31,工时汇总!$B$2:$AH$2673,11,0)&gt;10,8,IF(VLOOKUP($C31,工时汇总!$B$2:$AH$2673,11,0)&gt;=8,4,IF(VLOOKUP($C31,工时汇总!$B$2:$AH$2673,11,0)&lt;8,0))))</f>
        <v>0</v>
      </c>
      <c r="N31" s="24">
        <f ca="1">IF(VLOOKUP($C31,工时汇总!$B$2:$AH$2673,12,0)&gt;15,12,IF(VLOOKUP($C31,工时汇总!$B$2:$AH$2673,12,0)&gt;10,8,IF(VLOOKUP($C31,工时汇总!$B$2:$AH$2673,12,0)&gt;=8,4,IF(VLOOKUP($C31,工时汇总!$B$2:$AH$2673,12,0)&lt;8,0))))</f>
        <v>0</v>
      </c>
      <c r="O31" s="24">
        <f ca="1">IF(VLOOKUP($C31,工时汇总!$B$2:$AH$2673,13,0)&gt;15,12,IF(VLOOKUP($C31,工时汇总!$B$2:$AH$2673,13,0)&gt;10,8,IF(VLOOKUP($C31,工时汇总!$B$2:$AH$2673,13,0)&gt;=8,4,IF(VLOOKUP($C31,工时汇总!$B$2:$AH$2673,13,0)&lt;8,0))))</f>
        <v>0</v>
      </c>
      <c r="P31" s="24">
        <f ca="1">IF(VLOOKUP($C31,工时汇总!$B$2:$AH$2673,14,0)&gt;15,12,IF(VLOOKUP($C31,工时汇总!$B$2:$AH$2673,14,0)&gt;10,8,IF(VLOOKUP($C31,工时汇总!$B$2:$AH$2673,14,0)&gt;=8,4,IF(VLOOKUP($C31,工时汇总!$B$2:$AH$2673,14,0)&lt;8,0))))</f>
        <v>0</v>
      </c>
      <c r="Q31" s="24">
        <f ca="1">IF(VLOOKUP($C31,工时汇总!$B$2:$AH$2673,15,0)&gt;15,12,IF(VLOOKUP($C31,工时汇总!$B$2:$AH$2673,15,0)&gt;10,8,IF(VLOOKUP($C31,工时汇总!$B$2:$AH$2673,15,0)&gt;=8,4,IF(VLOOKUP($C31,工时汇总!$B$2:$AH$2673,15,0)&lt;8,0))))</f>
        <v>0</v>
      </c>
      <c r="R31" s="24">
        <f ca="1">IF(VLOOKUP($C31,工时汇总!$B$2:$AH$2673,16,0)&gt;15,12,IF(VLOOKUP($C31,工时汇总!$B$2:$AH$2673,16,0)&gt;10,8,IF(VLOOKUP($C31,工时汇总!$B$2:$AH$2673,16,0)&gt;=8,4,IF(VLOOKUP($C31,工时汇总!$B$2:$AH$2673,16,0)&lt;8,0))))</f>
        <v>0</v>
      </c>
      <c r="S31" s="24">
        <f ca="1">IF(VLOOKUP($C31,工时汇总!$B$2:$AH$2673,17,0)&gt;15,12,IF(VLOOKUP($C31,工时汇总!$B$2:$AH$2673,17,0)&gt;10,8,IF(VLOOKUP($C31,工时汇总!$B$2:$AH$2673,17,0)&gt;=8,4,IF(VLOOKUP($C31,工时汇总!$B$2:$AH$2673,17,0)&lt;8,0))))</f>
        <v>0</v>
      </c>
      <c r="T31" s="24">
        <f ca="1">IF(VLOOKUP($C31,工时汇总!$B$2:$AH$2673,18,0)&gt;15,12,IF(VLOOKUP($C31,工时汇总!$B$2:$AH$2673,18,0)&gt;10,8,IF(VLOOKUP($C31,工时汇总!$B$2:$AH$2673,18,0)&gt;=8,4,IF(VLOOKUP($C31,工时汇总!$B$2:$AH$2673,18,0)&lt;8,0))))</f>
        <v>0</v>
      </c>
      <c r="U31" s="24">
        <f ca="1">IF(VLOOKUP($C31,工时汇总!$B$2:$AH$2673,19,0)&gt;15,12,IF(VLOOKUP($C31,工时汇总!$B$2:$AH$2673,19,0)&gt;10,8,IF(VLOOKUP($C31,工时汇总!$B$2:$AH$2673,19,0)&gt;=8,4,IF(VLOOKUP($C31,工时汇总!$B$2:$AH$2673,19,0)&lt;8,0))))</f>
        <v>0</v>
      </c>
      <c r="V31" s="24">
        <f ca="1">IF(VLOOKUP($C31,工时汇总!$B$2:$AH$2673,20,0)&gt;15,12,IF(VLOOKUP($C31,工时汇总!$B$2:$AH$2673,20,0)&gt;10,8,IF(VLOOKUP($C31,工时汇总!$B$2:$AH$2673,20,0)&gt;=8,4,IF(VLOOKUP($C31,工时汇总!$B$2:$AH$2673,20,0)&lt;8,0))))</f>
        <v>0</v>
      </c>
      <c r="W31" s="24">
        <f ca="1">IF(VLOOKUP($C31,工时汇总!$B$2:$AH$2673,21,0)&gt;15,12,IF(VLOOKUP($C31,工时汇总!$B$2:$AH$2673,21,0)&gt;10,8,IF(VLOOKUP($C31,工时汇总!$B$2:$AH$2673,21,0)&gt;=8,4,IF(VLOOKUP($C31,工时汇总!$B$2:$AH$2673,21,0)&lt;8,0))))</f>
        <v>0</v>
      </c>
      <c r="X31" s="24">
        <f ca="1">IF(VLOOKUP($C31,工时汇总!$B$2:$AH$2673,22,0)&gt;15,12,IF(VLOOKUP($C31,工时汇总!$B$2:$AH$2673,22,0)&gt;10,8,IF(VLOOKUP($C31,工时汇总!$B$2:$AH$2673,22,0)&gt;=8,4,IF(VLOOKUP($C31,工时汇总!$B$2:$AH$2673,22,0)&lt;8,0))))</f>
        <v>0</v>
      </c>
      <c r="Y31" s="24">
        <f ca="1">IF(VLOOKUP($C31,工时汇总!$B$2:$AH$2673,23,0)&gt;15,12,IF(VLOOKUP($C31,工时汇总!$B$2:$AH$2673,23,0)&gt;10,8,IF(VLOOKUP($C31,工时汇总!$B$2:$AH$2673,23,0)&gt;=8,4,IF(VLOOKUP($C31,工时汇总!$B$2:$AH$2673,23,0)&lt;8,0))))</f>
        <v>0</v>
      </c>
      <c r="Z31" s="24">
        <f ca="1">IF(VLOOKUP($C31,工时汇总!$B$2:$AH$2673,24,0)&gt;15,12,IF(VLOOKUP($C31,工时汇总!$B$2:$AH$2673,24,0)&gt;10,8,IF(VLOOKUP($C31,工时汇总!$B$2:$AH$2673,24,0)&gt;=8,4,IF(VLOOKUP($C31,工时汇总!$B$2:$AH$2673,24,0)&lt;8,0))))</f>
        <v>0</v>
      </c>
      <c r="AA31" s="24">
        <f ca="1">IF(VLOOKUP($C31,工时汇总!$B$2:$AH$2673,25,0)&gt;15,12,IF(VLOOKUP($C31,工时汇总!$B$2:$AH$2673,25,0)&gt;10,8,IF(VLOOKUP($C31,工时汇总!$B$2:$AH$2673,25,0)&gt;=8,4,IF(VLOOKUP($C31,工时汇总!$B$2:$AH$2673,25,0)&lt;8,0))))</f>
        <v>0</v>
      </c>
      <c r="AB31" s="24">
        <f ca="1">IF(VLOOKUP($C31,工时汇总!$B$2:$AH$2673,26,0)&gt;15,12,IF(VLOOKUP($C31,工时汇总!$B$2:$AH$2673,26,0)&gt;10,8,IF(VLOOKUP($C31,工时汇总!$B$2:$AH$2673,26,0)&gt;=8,4,IF(VLOOKUP($C31,工时汇总!$B$2:$AH$2673,26,0)&lt;8,0))))</f>
        <v>4</v>
      </c>
      <c r="AC31" s="24">
        <f ca="1">IF(VLOOKUP($C31,工时汇总!$B$2:$AH$2673,27,0)&gt;15,12,IF(VLOOKUP($C31,工时汇总!$B$2:$AH$2673,27,0)&gt;10,8,IF(VLOOKUP($C31,工时汇总!$B$2:$AH$2673,27,0)&gt;=8,4,IF(VLOOKUP($C31,工时汇总!$B$2:$AH$2673,27,0)&lt;8,0))))</f>
        <v>8</v>
      </c>
      <c r="AD31" s="24">
        <f ca="1">IF(VLOOKUP($C31,工时汇总!$B$2:$AH$2673,28,0)&gt;15,12,IF(VLOOKUP($C31,工时汇总!$B$2:$AH$2673,28,0)&gt;10,8,IF(VLOOKUP($C31,工时汇总!$B$2:$AH$2673,28,0)&gt;=8,4,IF(VLOOKUP($C31,工时汇总!$B$2:$AH$2673,28,0)&lt;8,0))))</f>
        <v>8</v>
      </c>
      <c r="AE31" s="24">
        <f ca="1">IF(VLOOKUP($C31,工时汇总!$B$2:$AH$2673,29,0)&gt;15,12,IF(VLOOKUP($C31,工时汇总!$B$2:$AH$2673,29,0)&gt;10,8,IF(VLOOKUP($C31,工时汇总!$B$2:$AH$2673,29,0)&gt;=8,4,IF(VLOOKUP($C31,工时汇总!$B$2:$AH$2673,29,0)&lt;8,0))))</f>
        <v>8</v>
      </c>
      <c r="AF31" s="24">
        <f ca="1">IF(VLOOKUP($C31,工时汇总!$B$2:$AH$2673,30,0)&gt;15,12,IF(VLOOKUP($C31,工时汇总!$B$2:$AH$2673,30,0)&gt;10,8,IF(VLOOKUP($C31,工时汇总!$B$2:$AH$2673,30,0)&gt;=8,4,IF(VLOOKUP($C31,工时汇总!$B$2:$AH$2673,30,0)&lt;8,0))))</f>
        <v>4</v>
      </c>
      <c r="AG31" s="24">
        <f ca="1">IF(VLOOKUP($C31,工时汇总!$B$2:$AH$2673,31,0)&gt;15,12,IF(VLOOKUP($C31,工时汇总!$B$2:$AH$2673,31,0)&gt;10,8,IF(VLOOKUP($C31,工时汇总!$B$2:$AH$2673,31,0)&gt;=8,4,IF(VLOOKUP($C31,工时汇总!$B$2:$AH$2673,31,0)&lt;8,0))))</f>
        <v>4</v>
      </c>
      <c r="AH31" s="24">
        <f ca="1">IF(VLOOKUP($C31,工时汇总!$B$2:$AH$2673,32,0)&gt;15,12,IF(VLOOKUP($C31,工时汇总!$B$2:$AH$2673,32,0)&gt;10,8,IF(VLOOKUP($C31,工时汇总!$B$2:$AH$2673,32,0)&gt;=8,4,IF(VLOOKUP($C31,工时汇总!$B$2:$AH$2673,32,0)&lt;8,0))))</f>
        <v>4</v>
      </c>
      <c r="AI31" s="24">
        <f ca="1">IF(VLOOKUP($C31,工时汇总!$B$2:$AH$2673,33,0)&gt;15,12,IF(VLOOKUP($C31,工时汇总!$B$2:$AH$2673,33,0)&gt;10,8,IF(VLOOKUP($C31,工时汇总!$B$2:$AH$2673,33,0)&gt;=8,4,IF(VLOOKUP($C31,工时汇总!$B$2:$AH$2673,33,0)&lt;8,0))))</f>
        <v>4</v>
      </c>
    </row>
    <row r="32" spans="1:35" ht="19.5" customHeight="1" x14ac:dyDescent="0.3">
      <c r="A32" s="36" t="s">
        <v>405</v>
      </c>
      <c r="B32" s="129" t="s">
        <v>815</v>
      </c>
      <c r="C32" s="130" t="s">
        <v>817</v>
      </c>
      <c r="D32" s="23">
        <f t="shared" ref="D32" ca="1" si="12">SUM(E32:AI32)</f>
        <v>80</v>
      </c>
      <c r="E32" s="24">
        <f ca="1">IF(VLOOKUP($C32,工时汇总!$B$2:$AH$2673,3,0)&gt;15,12,IF(VLOOKUP($C32,工时汇总!$B$2:$AH$2673,3,0)&gt;10,8,IF(VLOOKUP($C32,工时汇总!$B$2:$AH$2673,3,0)&gt;=8,4,IF(VLOOKUP($C32,工时汇总!$B$2:$AH$2673,3,0)&lt;8,0))))</f>
        <v>0</v>
      </c>
      <c r="F32" s="24">
        <f ca="1">IF(VLOOKUP($C32,工时汇总!$B$2:$AH$2673,4,0)&gt;15,12,IF(VLOOKUP($C32,工时汇总!$B$2:$AH$2673,4,0)&gt;10,8,IF(VLOOKUP($C32,工时汇总!$B$2:$AH$2673,4,0)&gt;=8,4,IF(VLOOKUP($C32,工时汇总!$B$2:$AH$2673,4,0)&lt;8,0))))</f>
        <v>0</v>
      </c>
      <c r="G32" s="24">
        <f ca="1">IF(VLOOKUP($C32,工时汇总!$B$2:$AH$2673,5,0)&gt;15,12,IF(VLOOKUP($C32,工时汇总!$B$2:$AH$2673,5,0)&gt;10,8,IF(VLOOKUP($C32,工时汇总!$B$2:$AH$2673,5,0)&gt;=8,4,IF(VLOOKUP($C32,工时汇总!$B$2:$AH$2673,5,0)&lt;8,0))))</f>
        <v>0</v>
      </c>
      <c r="H32" s="24">
        <f ca="1">IF(VLOOKUP($C32,工时汇总!$B$2:$AH$2673,6,0)&gt;15,12,IF(VLOOKUP($C32,工时汇总!$B$2:$AH$2673,6,0)&gt;10,8,IF(VLOOKUP($C32,工时汇总!$B$2:$AH$2673,6,0)&gt;=8,4,IF(VLOOKUP($C32,工时汇总!$B$2:$AH$2673,6,0)&lt;8,0))))</f>
        <v>0</v>
      </c>
      <c r="I32" s="24">
        <f ca="1">IF(VLOOKUP($C32,工时汇总!$B$2:$AH$2673,7,0)&gt;15,12,IF(VLOOKUP($C32,工时汇总!$B$2:$AH$2673,7,0)&gt;10,8,IF(VLOOKUP($C32,工时汇总!$B$2:$AH$2673,7,0)&gt;=8,4,IF(VLOOKUP($C32,工时汇总!$B$2:$AH$2673,7,0)&lt;8,0))))</f>
        <v>0</v>
      </c>
      <c r="J32" s="24">
        <f ca="1">IF(VLOOKUP($C32,工时汇总!$B$2:$AH$2673,8,0)&gt;15,12,IF(VLOOKUP($C32,工时汇总!$B$2:$AH$2673,8,0)&gt;10,8,IF(VLOOKUP($C32,工时汇总!$B$2:$AH$2673,8,0)&gt;=8,4,IF(VLOOKUP($C32,工时汇总!$B$2:$AH$2673,8,0)&lt;8,0))))</f>
        <v>0</v>
      </c>
      <c r="K32" s="24">
        <f ca="1">IF(VLOOKUP($C32,工时汇总!$B$2:$AH$2673,9,0)&gt;15,12,IF(VLOOKUP($C32,工时汇总!$B$2:$AH$2673,9,0)&gt;10,8,IF(VLOOKUP($C32,工时汇总!$B$2:$AH$2673,9,0)&gt;=8,4,IF(VLOOKUP($C32,工时汇总!$B$2:$AH$2673,9,0)&lt;8,0))))</f>
        <v>0</v>
      </c>
      <c r="L32" s="24">
        <f ca="1">IF(VLOOKUP($C32,工时汇总!$B$2:$AH$2673,10,0)&gt;15,12,IF(VLOOKUP($C32,工时汇总!$B$2:$AH$2673,10,0)&gt;10,8,IF(VLOOKUP($C32,工时汇总!$B$2:$AH$2673,10,0)&gt;=8,4,IF(VLOOKUP($C32,工时汇总!$B$2:$AH$2673,10,0)&lt;8,0))))</f>
        <v>0</v>
      </c>
      <c r="M32" s="24">
        <f ca="1">IF(VLOOKUP($C32,工时汇总!$B$2:$AH$2673,11,0)&gt;15,12,IF(VLOOKUP($C32,工时汇总!$B$2:$AH$2673,11,0)&gt;10,8,IF(VLOOKUP($C32,工时汇总!$B$2:$AH$2673,11,0)&gt;=8,4,IF(VLOOKUP($C32,工时汇总!$B$2:$AH$2673,11,0)&lt;8,0))))</f>
        <v>0</v>
      </c>
      <c r="N32" s="24">
        <f ca="1">IF(VLOOKUP($C32,工时汇总!$B$2:$AH$2673,12,0)&gt;15,12,IF(VLOOKUP($C32,工时汇总!$B$2:$AH$2673,12,0)&gt;10,8,IF(VLOOKUP($C32,工时汇总!$B$2:$AH$2673,12,0)&gt;=8,4,IF(VLOOKUP($C32,工时汇总!$B$2:$AH$2673,12,0)&lt;8,0))))</f>
        <v>4</v>
      </c>
      <c r="O32" s="24">
        <f ca="1">IF(VLOOKUP($C32,工时汇总!$B$2:$AH$2673,13,0)&gt;15,12,IF(VLOOKUP($C32,工时汇总!$B$2:$AH$2673,13,0)&gt;10,8,IF(VLOOKUP($C32,工时汇总!$B$2:$AH$2673,13,0)&gt;=8,4,IF(VLOOKUP($C32,工时汇总!$B$2:$AH$2673,13,0)&lt;8,0))))</f>
        <v>4</v>
      </c>
      <c r="P32" s="24">
        <f ca="1">IF(VLOOKUP($C32,工时汇总!$B$2:$AH$2673,14,0)&gt;15,12,IF(VLOOKUP($C32,工时汇总!$B$2:$AH$2673,14,0)&gt;10,8,IF(VLOOKUP($C32,工时汇总!$B$2:$AH$2673,14,0)&gt;=8,4,IF(VLOOKUP($C32,工时汇总!$B$2:$AH$2673,14,0)&lt;8,0))))</f>
        <v>4</v>
      </c>
      <c r="Q32" s="24">
        <f ca="1">IF(VLOOKUP($C32,工时汇总!$B$2:$AH$2673,15,0)&gt;15,12,IF(VLOOKUP($C32,工时汇总!$B$2:$AH$2673,15,0)&gt;10,8,IF(VLOOKUP($C32,工时汇总!$B$2:$AH$2673,15,0)&gt;=8,4,IF(VLOOKUP($C32,工时汇总!$B$2:$AH$2673,15,0)&lt;8,0))))</f>
        <v>4</v>
      </c>
      <c r="R32" s="24">
        <f ca="1">IF(VLOOKUP($C32,工时汇总!$B$2:$AH$2673,16,0)&gt;15,12,IF(VLOOKUP($C32,工时汇总!$B$2:$AH$2673,16,0)&gt;10,8,IF(VLOOKUP($C32,工时汇总!$B$2:$AH$2673,16,0)&gt;=8,4,IF(VLOOKUP($C32,工时汇总!$B$2:$AH$2673,16,0)&lt;8,0))))</f>
        <v>4</v>
      </c>
      <c r="S32" s="24">
        <f ca="1">IF(VLOOKUP($C32,工时汇总!$B$2:$AH$2673,17,0)&gt;15,12,IF(VLOOKUP($C32,工时汇总!$B$2:$AH$2673,17,0)&gt;10,8,IF(VLOOKUP($C32,工时汇总!$B$2:$AH$2673,17,0)&gt;=8,4,IF(VLOOKUP($C32,工时汇总!$B$2:$AH$2673,17,0)&lt;8,0))))</f>
        <v>4</v>
      </c>
      <c r="T32" s="24">
        <f ca="1">IF(VLOOKUP($C32,工时汇总!$B$2:$AH$2673,18,0)&gt;15,12,IF(VLOOKUP($C32,工时汇总!$B$2:$AH$2673,18,0)&gt;10,8,IF(VLOOKUP($C32,工时汇总!$B$2:$AH$2673,18,0)&gt;=8,4,IF(VLOOKUP($C32,工时汇总!$B$2:$AH$2673,18,0)&lt;8,0))))</f>
        <v>8</v>
      </c>
      <c r="U32" s="24">
        <f ca="1">IF(VLOOKUP($C32,工时汇总!$B$2:$AH$2673,19,0)&gt;15,12,IF(VLOOKUP($C32,工时汇总!$B$2:$AH$2673,19,0)&gt;10,8,IF(VLOOKUP($C32,工时汇总!$B$2:$AH$2673,19,0)&gt;=8,4,IF(VLOOKUP($C32,工时汇总!$B$2:$AH$2673,19,0)&lt;8,0))))</f>
        <v>8</v>
      </c>
      <c r="V32" s="24">
        <f ca="1">IF(VLOOKUP($C32,工时汇总!$B$2:$AH$2673,20,0)&gt;15,12,IF(VLOOKUP($C32,工时汇总!$B$2:$AH$2673,20,0)&gt;10,8,IF(VLOOKUP($C32,工时汇总!$B$2:$AH$2673,20,0)&gt;=8,4,IF(VLOOKUP($C32,工时汇总!$B$2:$AH$2673,20,0)&lt;8,0))))</f>
        <v>8</v>
      </c>
      <c r="W32" s="24">
        <f ca="1">IF(VLOOKUP($C32,工时汇总!$B$2:$AH$2673,21,0)&gt;15,12,IF(VLOOKUP($C32,工时汇总!$B$2:$AH$2673,21,0)&gt;10,8,IF(VLOOKUP($C32,工时汇总!$B$2:$AH$2673,21,0)&gt;=8,4,IF(VLOOKUP($C32,工时汇总!$B$2:$AH$2673,21,0)&lt;8,0))))</f>
        <v>8</v>
      </c>
      <c r="X32" s="24">
        <f ca="1">IF(VLOOKUP($C32,工时汇总!$B$2:$AH$2673,22,0)&gt;15,12,IF(VLOOKUP($C32,工时汇总!$B$2:$AH$2673,22,0)&gt;10,8,IF(VLOOKUP($C32,工时汇总!$B$2:$AH$2673,22,0)&gt;=8,4,IF(VLOOKUP($C32,工时汇总!$B$2:$AH$2673,22,0)&lt;8,0))))</f>
        <v>8</v>
      </c>
      <c r="Y32" s="24">
        <f ca="1">IF(VLOOKUP($C32,工时汇总!$B$2:$AH$2673,23,0)&gt;15,12,IF(VLOOKUP($C32,工时汇总!$B$2:$AH$2673,23,0)&gt;10,8,IF(VLOOKUP($C32,工时汇总!$B$2:$AH$2673,23,0)&gt;=8,4,IF(VLOOKUP($C32,工时汇总!$B$2:$AH$2673,23,0)&lt;8,0))))</f>
        <v>8</v>
      </c>
      <c r="Z32" s="24">
        <f ca="1">IF(VLOOKUP($C32,工时汇总!$B$2:$AH$2673,24,0)&gt;15,12,IF(VLOOKUP($C32,工时汇总!$B$2:$AH$2673,24,0)&gt;10,8,IF(VLOOKUP($C32,工时汇总!$B$2:$AH$2673,24,0)&gt;=8,4,IF(VLOOKUP($C32,工时汇总!$B$2:$AH$2673,24,0)&lt;8,0))))</f>
        <v>8</v>
      </c>
      <c r="AA32" s="24">
        <f ca="1">IF(VLOOKUP($C32,工时汇总!$B$2:$AH$2673,25,0)&gt;15,12,IF(VLOOKUP($C32,工时汇总!$B$2:$AH$2673,25,0)&gt;10,8,IF(VLOOKUP($C32,工时汇总!$B$2:$AH$2673,25,0)&gt;=8,4,IF(VLOOKUP($C32,工时汇总!$B$2:$AH$2673,25,0)&lt;8,0))))</f>
        <v>0</v>
      </c>
      <c r="AB32" s="24">
        <f ca="1">IF(VLOOKUP($C32,工时汇总!$B$2:$AH$2673,26,0)&gt;15,12,IF(VLOOKUP($C32,工时汇总!$B$2:$AH$2673,26,0)&gt;10,8,IF(VLOOKUP($C32,工时汇总!$B$2:$AH$2673,26,0)&gt;=8,4,IF(VLOOKUP($C32,工时汇总!$B$2:$AH$2673,26,0)&lt;8,0))))</f>
        <v>0</v>
      </c>
      <c r="AC32" s="24">
        <f ca="1">IF(VLOOKUP($C32,工时汇总!$B$2:$AH$2673,27,0)&gt;15,12,IF(VLOOKUP($C32,工时汇总!$B$2:$AH$2673,27,0)&gt;10,8,IF(VLOOKUP($C32,工时汇总!$B$2:$AH$2673,27,0)&gt;=8,4,IF(VLOOKUP($C32,工时汇总!$B$2:$AH$2673,27,0)&lt;8,0))))</f>
        <v>0</v>
      </c>
      <c r="AD32" s="24">
        <f ca="1">IF(VLOOKUP($C32,工时汇总!$B$2:$AH$2673,28,0)&gt;15,12,IF(VLOOKUP($C32,工时汇总!$B$2:$AH$2673,28,0)&gt;10,8,IF(VLOOKUP($C32,工时汇总!$B$2:$AH$2673,28,0)&gt;=8,4,IF(VLOOKUP($C32,工时汇总!$B$2:$AH$2673,28,0)&lt;8,0))))</f>
        <v>0</v>
      </c>
      <c r="AE32" s="24">
        <f ca="1">IF(VLOOKUP($C32,工时汇总!$B$2:$AH$2673,29,0)&gt;15,12,IF(VLOOKUP($C32,工时汇总!$B$2:$AH$2673,29,0)&gt;10,8,IF(VLOOKUP($C32,工时汇总!$B$2:$AH$2673,29,0)&gt;=8,4,IF(VLOOKUP($C32,工时汇总!$B$2:$AH$2673,29,0)&lt;8,0))))</f>
        <v>0</v>
      </c>
      <c r="AF32" s="24">
        <f ca="1">IF(VLOOKUP($C32,工时汇总!$B$2:$AH$2673,30,0)&gt;15,12,IF(VLOOKUP($C32,工时汇总!$B$2:$AH$2673,30,0)&gt;10,8,IF(VLOOKUP($C32,工时汇总!$B$2:$AH$2673,30,0)&gt;=8,4,IF(VLOOKUP($C32,工时汇总!$B$2:$AH$2673,30,0)&lt;8,0))))</f>
        <v>0</v>
      </c>
      <c r="AG32" s="24">
        <f ca="1">IF(VLOOKUP($C32,工时汇总!$B$2:$AH$2673,31,0)&gt;15,12,IF(VLOOKUP($C32,工时汇总!$B$2:$AH$2673,31,0)&gt;10,8,IF(VLOOKUP($C32,工时汇总!$B$2:$AH$2673,31,0)&gt;=8,4,IF(VLOOKUP($C32,工时汇总!$B$2:$AH$2673,31,0)&lt;8,0))))</f>
        <v>0</v>
      </c>
      <c r="AH32" s="24">
        <f ca="1">IF(VLOOKUP($C32,工时汇总!$B$2:$AH$2673,32,0)&gt;15,12,IF(VLOOKUP($C32,工时汇总!$B$2:$AH$2673,32,0)&gt;10,8,IF(VLOOKUP($C32,工时汇总!$B$2:$AH$2673,32,0)&gt;=8,4,IF(VLOOKUP($C32,工时汇总!$B$2:$AH$2673,32,0)&lt;8,0))))</f>
        <v>0</v>
      </c>
      <c r="AI32" s="24">
        <f ca="1">IF(VLOOKUP($C32,工时汇总!$B$2:$AH$2673,33,0)&gt;15,12,IF(VLOOKUP($C32,工时汇总!$B$2:$AH$2673,33,0)&gt;10,8,IF(VLOOKUP($C32,工时汇总!$B$2:$AH$2673,33,0)&gt;=8,4,IF(VLOOKUP($C32,工时汇总!$B$2:$AH$2673,33,0)&lt;8,0))))</f>
        <v>0</v>
      </c>
    </row>
    <row r="33" spans="1:35" ht="19.5" customHeight="1" x14ac:dyDescent="0.3">
      <c r="A33" s="36" t="s">
        <v>405</v>
      </c>
      <c r="B33" s="129" t="s">
        <v>847</v>
      </c>
      <c r="C33" s="130" t="s">
        <v>842</v>
      </c>
      <c r="D33" s="23">
        <f t="shared" ref="D33" ca="1" si="13">SUM(E33:AI33)</f>
        <v>12</v>
      </c>
      <c r="E33" s="24">
        <f ca="1">IF(VLOOKUP($C33,工时汇总!$B$2:$AH$2673,3,0)&gt;15,12,IF(VLOOKUP($C33,工时汇总!$B$2:$AH$2673,3,0)&gt;10,8,IF(VLOOKUP($C33,工时汇总!$B$2:$AH$2673,3,0)&gt;=8,4,IF(VLOOKUP($C33,工时汇总!$B$2:$AH$2673,3,0)&lt;8,0))))</f>
        <v>0</v>
      </c>
      <c r="F33" s="24">
        <f ca="1">IF(VLOOKUP($C33,工时汇总!$B$2:$AH$2673,4,0)&gt;15,12,IF(VLOOKUP($C33,工时汇总!$B$2:$AH$2673,4,0)&gt;10,8,IF(VLOOKUP($C33,工时汇总!$B$2:$AH$2673,4,0)&gt;=8,4,IF(VLOOKUP($C33,工时汇总!$B$2:$AH$2673,4,0)&lt;8,0))))</f>
        <v>0</v>
      </c>
      <c r="G33" s="24">
        <f ca="1">IF(VLOOKUP($C33,工时汇总!$B$2:$AH$2673,5,0)&gt;15,12,IF(VLOOKUP($C33,工时汇总!$B$2:$AH$2673,5,0)&gt;10,8,IF(VLOOKUP($C33,工时汇总!$B$2:$AH$2673,5,0)&gt;=8,4,IF(VLOOKUP($C33,工时汇总!$B$2:$AH$2673,5,0)&lt;8,0))))</f>
        <v>0</v>
      </c>
      <c r="H33" s="24">
        <f ca="1">IF(VLOOKUP($C33,工时汇总!$B$2:$AH$2673,6,0)&gt;15,12,IF(VLOOKUP($C33,工时汇总!$B$2:$AH$2673,6,0)&gt;10,8,IF(VLOOKUP($C33,工时汇总!$B$2:$AH$2673,6,0)&gt;=8,4,IF(VLOOKUP($C33,工时汇总!$B$2:$AH$2673,6,0)&lt;8,0))))</f>
        <v>0</v>
      </c>
      <c r="I33" s="24">
        <f ca="1">IF(VLOOKUP($C33,工时汇总!$B$2:$AH$2673,7,0)&gt;15,12,IF(VLOOKUP($C33,工时汇总!$B$2:$AH$2673,7,0)&gt;10,8,IF(VLOOKUP($C33,工时汇总!$B$2:$AH$2673,7,0)&gt;=8,4,IF(VLOOKUP($C33,工时汇总!$B$2:$AH$2673,7,0)&lt;8,0))))</f>
        <v>0</v>
      </c>
      <c r="J33" s="24">
        <f ca="1">IF(VLOOKUP($C33,工时汇总!$B$2:$AH$2673,8,0)&gt;15,12,IF(VLOOKUP($C33,工时汇总!$B$2:$AH$2673,8,0)&gt;10,8,IF(VLOOKUP($C33,工时汇总!$B$2:$AH$2673,8,0)&gt;=8,4,IF(VLOOKUP($C33,工时汇总!$B$2:$AH$2673,8,0)&lt;8,0))))</f>
        <v>0</v>
      </c>
      <c r="K33" s="24">
        <f ca="1">IF(VLOOKUP($C33,工时汇总!$B$2:$AH$2673,9,0)&gt;15,12,IF(VLOOKUP($C33,工时汇总!$B$2:$AH$2673,9,0)&gt;10,8,IF(VLOOKUP($C33,工时汇总!$B$2:$AH$2673,9,0)&gt;=8,4,IF(VLOOKUP($C33,工时汇总!$B$2:$AH$2673,9,0)&lt;8,0))))</f>
        <v>0</v>
      </c>
      <c r="L33" s="24">
        <f ca="1">IF(VLOOKUP($C33,工时汇总!$B$2:$AH$2673,10,0)&gt;15,12,IF(VLOOKUP($C33,工时汇总!$B$2:$AH$2673,10,0)&gt;10,8,IF(VLOOKUP($C33,工时汇总!$B$2:$AH$2673,10,0)&gt;=8,4,IF(VLOOKUP($C33,工时汇总!$B$2:$AH$2673,10,0)&lt;8,0))))</f>
        <v>0</v>
      </c>
      <c r="M33" s="24">
        <f ca="1">IF(VLOOKUP($C33,工时汇总!$B$2:$AH$2673,11,0)&gt;15,12,IF(VLOOKUP($C33,工时汇总!$B$2:$AH$2673,11,0)&gt;10,8,IF(VLOOKUP($C33,工时汇总!$B$2:$AH$2673,11,0)&gt;=8,4,IF(VLOOKUP($C33,工时汇总!$B$2:$AH$2673,11,0)&lt;8,0))))</f>
        <v>0</v>
      </c>
      <c r="N33" s="24">
        <f ca="1">IF(VLOOKUP($C33,工时汇总!$B$2:$AH$2673,12,0)&gt;15,12,IF(VLOOKUP($C33,工时汇总!$B$2:$AH$2673,12,0)&gt;10,8,IF(VLOOKUP($C33,工时汇总!$B$2:$AH$2673,12,0)&gt;=8,4,IF(VLOOKUP($C33,工时汇总!$B$2:$AH$2673,12,0)&lt;8,0))))</f>
        <v>0</v>
      </c>
      <c r="O33" s="24">
        <f ca="1">IF(VLOOKUP($C33,工时汇总!$B$2:$AH$2673,13,0)&gt;15,12,IF(VLOOKUP($C33,工时汇总!$B$2:$AH$2673,13,0)&gt;10,8,IF(VLOOKUP($C33,工时汇总!$B$2:$AH$2673,13,0)&gt;=8,4,IF(VLOOKUP($C33,工时汇总!$B$2:$AH$2673,13,0)&lt;8,0))))</f>
        <v>4</v>
      </c>
      <c r="P33" s="24">
        <f ca="1">IF(VLOOKUP($C33,工时汇总!$B$2:$AH$2673,14,0)&gt;15,12,IF(VLOOKUP($C33,工时汇总!$B$2:$AH$2673,14,0)&gt;10,8,IF(VLOOKUP($C33,工时汇总!$B$2:$AH$2673,14,0)&gt;=8,4,IF(VLOOKUP($C33,工时汇总!$B$2:$AH$2673,14,0)&lt;8,0))))</f>
        <v>8</v>
      </c>
      <c r="Q33" s="24">
        <f ca="1">IF(VLOOKUP($C33,工时汇总!$B$2:$AH$2673,15,0)&gt;15,12,IF(VLOOKUP($C33,工时汇总!$B$2:$AH$2673,15,0)&gt;10,8,IF(VLOOKUP($C33,工时汇总!$B$2:$AH$2673,15,0)&gt;=8,4,IF(VLOOKUP($C33,工时汇总!$B$2:$AH$2673,15,0)&lt;8,0))))</f>
        <v>0</v>
      </c>
      <c r="R33" s="24">
        <f ca="1">IF(VLOOKUP($C33,工时汇总!$B$2:$AH$2673,16,0)&gt;15,12,IF(VLOOKUP($C33,工时汇总!$B$2:$AH$2673,16,0)&gt;10,8,IF(VLOOKUP($C33,工时汇总!$B$2:$AH$2673,16,0)&gt;=8,4,IF(VLOOKUP($C33,工时汇总!$B$2:$AH$2673,16,0)&lt;8,0))))</f>
        <v>0</v>
      </c>
      <c r="S33" s="24">
        <f ca="1">IF(VLOOKUP($C33,工时汇总!$B$2:$AH$2673,17,0)&gt;15,12,IF(VLOOKUP($C33,工时汇总!$B$2:$AH$2673,17,0)&gt;10,8,IF(VLOOKUP($C33,工时汇总!$B$2:$AH$2673,17,0)&gt;=8,4,IF(VLOOKUP($C33,工时汇总!$B$2:$AH$2673,17,0)&lt;8,0))))</f>
        <v>0</v>
      </c>
      <c r="T33" s="24">
        <f ca="1">IF(VLOOKUP($C33,工时汇总!$B$2:$AH$2673,18,0)&gt;15,12,IF(VLOOKUP($C33,工时汇总!$B$2:$AH$2673,18,0)&gt;10,8,IF(VLOOKUP($C33,工时汇总!$B$2:$AH$2673,18,0)&gt;=8,4,IF(VLOOKUP($C33,工时汇总!$B$2:$AH$2673,18,0)&lt;8,0))))</f>
        <v>0</v>
      </c>
      <c r="U33" s="24">
        <f ca="1">IF(VLOOKUP($C33,工时汇总!$B$2:$AH$2673,19,0)&gt;15,12,IF(VLOOKUP($C33,工时汇总!$B$2:$AH$2673,19,0)&gt;10,8,IF(VLOOKUP($C33,工时汇总!$B$2:$AH$2673,19,0)&gt;=8,4,IF(VLOOKUP($C33,工时汇总!$B$2:$AH$2673,19,0)&lt;8,0))))</f>
        <v>0</v>
      </c>
      <c r="V33" s="24">
        <f ca="1">IF(VLOOKUP($C33,工时汇总!$B$2:$AH$2673,20,0)&gt;15,12,IF(VLOOKUP($C33,工时汇总!$B$2:$AH$2673,20,0)&gt;10,8,IF(VLOOKUP($C33,工时汇总!$B$2:$AH$2673,20,0)&gt;=8,4,IF(VLOOKUP($C33,工时汇总!$B$2:$AH$2673,20,0)&lt;8,0))))</f>
        <v>0</v>
      </c>
      <c r="W33" s="24">
        <f ca="1">IF(VLOOKUP($C33,工时汇总!$B$2:$AH$2673,21,0)&gt;15,12,IF(VLOOKUP($C33,工时汇总!$B$2:$AH$2673,21,0)&gt;10,8,IF(VLOOKUP($C33,工时汇总!$B$2:$AH$2673,21,0)&gt;=8,4,IF(VLOOKUP($C33,工时汇总!$B$2:$AH$2673,21,0)&lt;8,0))))</f>
        <v>0</v>
      </c>
      <c r="X33" s="24">
        <f ca="1">IF(VLOOKUP($C33,工时汇总!$B$2:$AH$2673,22,0)&gt;15,12,IF(VLOOKUP($C33,工时汇总!$B$2:$AH$2673,22,0)&gt;10,8,IF(VLOOKUP($C33,工时汇总!$B$2:$AH$2673,22,0)&gt;=8,4,IF(VLOOKUP($C33,工时汇总!$B$2:$AH$2673,22,0)&lt;8,0))))</f>
        <v>0</v>
      </c>
      <c r="Y33" s="24">
        <f ca="1">IF(VLOOKUP($C33,工时汇总!$B$2:$AH$2673,23,0)&gt;15,12,IF(VLOOKUP($C33,工时汇总!$B$2:$AH$2673,23,0)&gt;10,8,IF(VLOOKUP($C33,工时汇总!$B$2:$AH$2673,23,0)&gt;=8,4,IF(VLOOKUP($C33,工时汇总!$B$2:$AH$2673,23,0)&lt;8,0))))</f>
        <v>0</v>
      </c>
      <c r="Z33" s="24">
        <f ca="1">IF(VLOOKUP($C33,工时汇总!$B$2:$AH$2673,24,0)&gt;15,12,IF(VLOOKUP($C33,工时汇总!$B$2:$AH$2673,24,0)&gt;10,8,IF(VLOOKUP($C33,工时汇总!$B$2:$AH$2673,24,0)&gt;=8,4,IF(VLOOKUP($C33,工时汇总!$B$2:$AH$2673,24,0)&lt;8,0))))</f>
        <v>0</v>
      </c>
      <c r="AA33" s="24">
        <f ca="1">IF(VLOOKUP($C33,工时汇总!$B$2:$AH$2673,25,0)&gt;15,12,IF(VLOOKUP($C33,工时汇总!$B$2:$AH$2673,25,0)&gt;10,8,IF(VLOOKUP($C33,工时汇总!$B$2:$AH$2673,25,0)&gt;=8,4,IF(VLOOKUP($C33,工时汇总!$B$2:$AH$2673,25,0)&lt;8,0))))</f>
        <v>0</v>
      </c>
      <c r="AB33" s="24">
        <f ca="1">IF(VLOOKUP($C33,工时汇总!$B$2:$AH$2673,26,0)&gt;15,12,IF(VLOOKUP($C33,工时汇总!$B$2:$AH$2673,26,0)&gt;10,8,IF(VLOOKUP($C33,工时汇总!$B$2:$AH$2673,26,0)&gt;=8,4,IF(VLOOKUP($C33,工时汇总!$B$2:$AH$2673,26,0)&lt;8,0))))</f>
        <v>0</v>
      </c>
      <c r="AC33" s="24">
        <f ca="1">IF(VLOOKUP($C33,工时汇总!$B$2:$AH$2673,27,0)&gt;15,12,IF(VLOOKUP($C33,工时汇总!$B$2:$AH$2673,27,0)&gt;10,8,IF(VLOOKUP($C33,工时汇总!$B$2:$AH$2673,27,0)&gt;=8,4,IF(VLOOKUP($C33,工时汇总!$B$2:$AH$2673,27,0)&lt;8,0))))</f>
        <v>0</v>
      </c>
      <c r="AD33" s="24">
        <f ca="1">IF(VLOOKUP($C33,工时汇总!$B$2:$AH$2673,28,0)&gt;15,12,IF(VLOOKUP($C33,工时汇总!$B$2:$AH$2673,28,0)&gt;10,8,IF(VLOOKUP($C33,工时汇总!$B$2:$AH$2673,28,0)&gt;=8,4,IF(VLOOKUP($C33,工时汇总!$B$2:$AH$2673,28,0)&lt;8,0))))</f>
        <v>0</v>
      </c>
      <c r="AE33" s="24">
        <f ca="1">IF(VLOOKUP($C33,工时汇总!$B$2:$AH$2673,29,0)&gt;15,12,IF(VLOOKUP($C33,工时汇总!$B$2:$AH$2673,29,0)&gt;10,8,IF(VLOOKUP($C33,工时汇总!$B$2:$AH$2673,29,0)&gt;=8,4,IF(VLOOKUP($C33,工时汇总!$B$2:$AH$2673,29,0)&lt;8,0))))</f>
        <v>0</v>
      </c>
      <c r="AF33" s="24">
        <f ca="1">IF(VLOOKUP($C33,工时汇总!$B$2:$AH$2673,30,0)&gt;15,12,IF(VLOOKUP($C33,工时汇总!$B$2:$AH$2673,30,0)&gt;10,8,IF(VLOOKUP($C33,工时汇总!$B$2:$AH$2673,30,0)&gt;=8,4,IF(VLOOKUP($C33,工时汇总!$B$2:$AH$2673,30,0)&lt;8,0))))</f>
        <v>0</v>
      </c>
      <c r="AG33" s="24">
        <f ca="1">IF(VLOOKUP($C33,工时汇总!$B$2:$AH$2673,31,0)&gt;15,12,IF(VLOOKUP($C33,工时汇总!$B$2:$AH$2673,31,0)&gt;10,8,IF(VLOOKUP($C33,工时汇总!$B$2:$AH$2673,31,0)&gt;=8,4,IF(VLOOKUP($C33,工时汇总!$B$2:$AH$2673,31,0)&lt;8,0))))</f>
        <v>0</v>
      </c>
      <c r="AH33" s="24">
        <f ca="1">IF(VLOOKUP($C33,工时汇总!$B$2:$AH$2673,32,0)&gt;15,12,IF(VLOOKUP($C33,工时汇总!$B$2:$AH$2673,32,0)&gt;10,8,IF(VLOOKUP($C33,工时汇总!$B$2:$AH$2673,32,0)&gt;=8,4,IF(VLOOKUP($C33,工时汇总!$B$2:$AH$2673,32,0)&lt;8,0))))</f>
        <v>0</v>
      </c>
      <c r="AI33" s="24">
        <f ca="1">IF(VLOOKUP($C33,工时汇总!$B$2:$AH$2673,33,0)&gt;15,12,IF(VLOOKUP($C33,工时汇总!$B$2:$AH$2673,33,0)&gt;10,8,IF(VLOOKUP($C33,工时汇总!$B$2:$AH$2673,33,0)&gt;=8,4,IF(VLOOKUP($C33,工时汇总!$B$2:$AH$2673,33,0)&lt;8,0))))</f>
        <v>0</v>
      </c>
    </row>
    <row r="34" spans="1:35" ht="19.5" customHeight="1" x14ac:dyDescent="0.25">
      <c r="A34" s="36" t="s">
        <v>409</v>
      </c>
      <c r="B34" s="129" t="s">
        <v>522</v>
      </c>
      <c r="C34" s="128" t="s">
        <v>465</v>
      </c>
      <c r="D34" s="23">
        <f t="shared" ca="1" si="9"/>
        <v>220</v>
      </c>
      <c r="E34" s="24">
        <f ca="1">IF(VLOOKUP($C34,工时汇总!$B$2:$AH$2673,3,0)&gt;15,12,IF(VLOOKUP($C34,工时汇总!$B$2:$AH$2673,3,0)&gt;10,8,IF(VLOOKUP($C34,工时汇总!$B$2:$AH$2673,3,0)&gt;=8,4,IF(VLOOKUP($C34,工时汇总!$B$2:$AH$2673,3,0)&lt;8,0))))</f>
        <v>0</v>
      </c>
      <c r="F34" s="24">
        <f ca="1">IF(VLOOKUP($C34,工时汇总!$B$2:$AH$2673,4,0)&gt;15,12,IF(VLOOKUP($C34,工时汇总!$B$2:$AH$2673,4,0)&gt;10,8,IF(VLOOKUP($C34,工时汇总!$B$2:$AH$2673,4,0)&gt;=8,4,IF(VLOOKUP($C34,工时汇总!$B$2:$AH$2673,4,0)&lt;8,0))))</f>
        <v>8</v>
      </c>
      <c r="G34" s="24">
        <f ca="1">IF(VLOOKUP($C34,工时汇总!$B$2:$AH$2673,5,0)&gt;15,12,IF(VLOOKUP($C34,工时汇总!$B$2:$AH$2673,5,0)&gt;10,8,IF(VLOOKUP($C34,工时汇总!$B$2:$AH$2673,5,0)&gt;=8,4,IF(VLOOKUP($C34,工时汇总!$B$2:$AH$2673,5,0)&lt;8,0))))</f>
        <v>8</v>
      </c>
      <c r="H34" s="24">
        <f ca="1">IF(VLOOKUP($C34,工时汇总!$B$2:$AH$2673,6,0)&gt;15,12,IF(VLOOKUP($C34,工时汇总!$B$2:$AH$2673,6,0)&gt;10,8,IF(VLOOKUP($C34,工时汇总!$B$2:$AH$2673,6,0)&gt;=8,4,IF(VLOOKUP($C34,工时汇总!$B$2:$AH$2673,6,0)&lt;8,0))))</f>
        <v>8</v>
      </c>
      <c r="I34" s="24">
        <f ca="1">IF(VLOOKUP($C34,工时汇总!$B$2:$AH$2673,7,0)&gt;15,12,IF(VLOOKUP($C34,工时汇总!$B$2:$AH$2673,7,0)&gt;10,8,IF(VLOOKUP($C34,工时汇总!$B$2:$AH$2673,7,0)&gt;=8,4,IF(VLOOKUP($C34,工时汇总!$B$2:$AH$2673,7,0)&lt;8,0))))</f>
        <v>8</v>
      </c>
      <c r="J34" s="24">
        <f ca="1">IF(VLOOKUP($C34,工时汇总!$B$2:$AH$2673,8,0)&gt;15,12,IF(VLOOKUP($C34,工时汇总!$B$2:$AH$2673,8,0)&gt;10,8,IF(VLOOKUP($C34,工时汇总!$B$2:$AH$2673,8,0)&gt;=8,4,IF(VLOOKUP($C34,工时汇总!$B$2:$AH$2673,8,0)&lt;8,0))))</f>
        <v>8</v>
      </c>
      <c r="K34" s="24">
        <f ca="1">IF(VLOOKUP($C34,工时汇总!$B$2:$AH$2673,9,0)&gt;15,12,IF(VLOOKUP($C34,工时汇总!$B$2:$AH$2673,9,0)&gt;10,8,IF(VLOOKUP($C34,工时汇总!$B$2:$AH$2673,9,0)&gt;=8,4,IF(VLOOKUP($C34,工时汇总!$B$2:$AH$2673,9,0)&lt;8,0))))</f>
        <v>8</v>
      </c>
      <c r="L34" s="24">
        <f ca="1">IF(VLOOKUP($C34,工时汇总!$B$2:$AH$2673,10,0)&gt;15,12,IF(VLOOKUP($C34,工时汇总!$B$2:$AH$2673,10,0)&gt;10,8,IF(VLOOKUP($C34,工时汇总!$B$2:$AH$2673,10,0)&gt;=8,4,IF(VLOOKUP($C34,工时汇总!$B$2:$AH$2673,10,0)&lt;8,0))))</f>
        <v>8</v>
      </c>
      <c r="M34" s="24">
        <f ca="1">IF(VLOOKUP($C34,工时汇总!$B$2:$AH$2673,11,0)&gt;15,12,IF(VLOOKUP($C34,工时汇总!$B$2:$AH$2673,11,0)&gt;10,8,IF(VLOOKUP($C34,工时汇总!$B$2:$AH$2673,11,0)&gt;=8,4,IF(VLOOKUP($C34,工时汇总!$B$2:$AH$2673,11,0)&lt;8,0))))</f>
        <v>8</v>
      </c>
      <c r="N34" s="24">
        <f ca="1">IF(VLOOKUP($C34,工时汇总!$B$2:$AH$2673,12,0)&gt;15,12,IF(VLOOKUP($C34,工时汇总!$B$2:$AH$2673,12,0)&gt;10,8,IF(VLOOKUP($C34,工时汇总!$B$2:$AH$2673,12,0)&gt;=8,4,IF(VLOOKUP($C34,工时汇总!$B$2:$AH$2673,12,0)&lt;8,0))))</f>
        <v>8</v>
      </c>
      <c r="O34" s="24">
        <f ca="1">IF(VLOOKUP($C34,工时汇总!$B$2:$AH$2673,13,0)&gt;15,12,IF(VLOOKUP($C34,工时汇总!$B$2:$AH$2673,13,0)&gt;10,8,IF(VLOOKUP($C34,工时汇总!$B$2:$AH$2673,13,0)&gt;=8,4,IF(VLOOKUP($C34,工时汇总!$B$2:$AH$2673,13,0)&lt;8,0))))</f>
        <v>8</v>
      </c>
      <c r="P34" s="24">
        <f ca="1">IF(VLOOKUP($C34,工时汇总!$B$2:$AH$2673,14,0)&gt;15,12,IF(VLOOKUP($C34,工时汇总!$B$2:$AH$2673,14,0)&gt;10,8,IF(VLOOKUP($C34,工时汇总!$B$2:$AH$2673,14,0)&gt;=8,4,IF(VLOOKUP($C34,工时汇总!$B$2:$AH$2673,14,0)&lt;8,0))))</f>
        <v>8</v>
      </c>
      <c r="Q34" s="24">
        <f ca="1">IF(VLOOKUP($C34,工时汇总!$B$2:$AH$2673,15,0)&gt;15,12,IF(VLOOKUP($C34,工时汇总!$B$2:$AH$2673,15,0)&gt;10,8,IF(VLOOKUP($C34,工时汇总!$B$2:$AH$2673,15,0)&gt;=8,4,IF(VLOOKUP($C34,工时汇总!$B$2:$AH$2673,15,0)&lt;8,0))))</f>
        <v>8</v>
      </c>
      <c r="R34" s="24">
        <f ca="1">IF(VLOOKUP($C34,工时汇总!$B$2:$AH$2673,16,0)&gt;15,12,IF(VLOOKUP($C34,工时汇总!$B$2:$AH$2673,16,0)&gt;10,8,IF(VLOOKUP($C34,工时汇总!$B$2:$AH$2673,16,0)&gt;=8,4,IF(VLOOKUP($C34,工时汇总!$B$2:$AH$2673,16,0)&lt;8,0))))</f>
        <v>8</v>
      </c>
      <c r="S34" s="24">
        <f ca="1">IF(VLOOKUP($C34,工时汇总!$B$2:$AH$2673,17,0)&gt;15,12,IF(VLOOKUP($C34,工时汇总!$B$2:$AH$2673,17,0)&gt;10,8,IF(VLOOKUP($C34,工时汇总!$B$2:$AH$2673,17,0)&gt;=8,4,IF(VLOOKUP($C34,工时汇总!$B$2:$AH$2673,17,0)&lt;8,0))))</f>
        <v>8</v>
      </c>
      <c r="T34" s="24">
        <f ca="1">IF(VLOOKUP($C34,工时汇总!$B$2:$AH$2673,18,0)&gt;15,12,IF(VLOOKUP($C34,工时汇总!$B$2:$AH$2673,18,0)&gt;10,8,IF(VLOOKUP($C34,工时汇总!$B$2:$AH$2673,18,0)&gt;=8,4,IF(VLOOKUP($C34,工时汇总!$B$2:$AH$2673,18,0)&lt;8,0))))</f>
        <v>8</v>
      </c>
      <c r="U34" s="24">
        <f ca="1">IF(VLOOKUP($C34,工时汇总!$B$2:$AH$2673,19,0)&gt;15,12,IF(VLOOKUP($C34,工时汇总!$B$2:$AH$2673,19,0)&gt;10,8,IF(VLOOKUP($C34,工时汇总!$B$2:$AH$2673,19,0)&gt;=8,4,IF(VLOOKUP($C34,工时汇总!$B$2:$AH$2673,19,0)&lt;8,0))))</f>
        <v>8</v>
      </c>
      <c r="V34" s="24">
        <f ca="1">IF(VLOOKUP($C34,工时汇总!$B$2:$AH$2673,20,0)&gt;15,12,IF(VLOOKUP($C34,工时汇总!$B$2:$AH$2673,20,0)&gt;10,8,IF(VLOOKUP($C34,工时汇总!$B$2:$AH$2673,20,0)&gt;=8,4,IF(VLOOKUP($C34,工时汇总!$B$2:$AH$2673,20,0)&lt;8,0))))</f>
        <v>8</v>
      </c>
      <c r="W34" s="24">
        <f ca="1">IF(VLOOKUP($C34,工时汇总!$B$2:$AH$2673,21,0)&gt;15,12,IF(VLOOKUP($C34,工时汇总!$B$2:$AH$2673,21,0)&gt;10,8,IF(VLOOKUP($C34,工时汇总!$B$2:$AH$2673,21,0)&gt;=8,4,IF(VLOOKUP($C34,工时汇总!$B$2:$AH$2673,21,0)&lt;8,0))))</f>
        <v>8</v>
      </c>
      <c r="X34" s="24">
        <f ca="1">IF(VLOOKUP($C34,工时汇总!$B$2:$AH$2673,22,0)&gt;15,12,IF(VLOOKUP($C34,工时汇总!$B$2:$AH$2673,22,0)&gt;10,8,IF(VLOOKUP($C34,工时汇总!$B$2:$AH$2673,22,0)&gt;=8,4,IF(VLOOKUP($C34,工时汇总!$B$2:$AH$2673,22,0)&lt;8,0))))</f>
        <v>4</v>
      </c>
      <c r="Y34" s="24">
        <f ca="1">IF(VLOOKUP($C34,工时汇总!$B$2:$AH$2673,23,0)&gt;15,12,IF(VLOOKUP($C34,工时汇总!$B$2:$AH$2673,23,0)&gt;10,8,IF(VLOOKUP($C34,工时汇总!$B$2:$AH$2673,23,0)&gt;=8,4,IF(VLOOKUP($C34,工时汇总!$B$2:$AH$2673,23,0)&lt;8,0))))</f>
        <v>8</v>
      </c>
      <c r="Z34" s="24">
        <f ca="1">IF(VLOOKUP($C34,工时汇总!$B$2:$AH$2673,24,0)&gt;15,12,IF(VLOOKUP($C34,工时汇总!$B$2:$AH$2673,24,0)&gt;10,8,IF(VLOOKUP($C34,工时汇总!$B$2:$AH$2673,24,0)&gt;=8,4,IF(VLOOKUP($C34,工时汇总!$B$2:$AH$2673,24,0)&lt;8,0))))</f>
        <v>8</v>
      </c>
      <c r="AA34" s="24">
        <f ca="1">IF(VLOOKUP($C34,工时汇总!$B$2:$AH$2673,25,0)&gt;15,12,IF(VLOOKUP($C34,工时汇总!$B$2:$AH$2673,25,0)&gt;10,8,IF(VLOOKUP($C34,工时汇总!$B$2:$AH$2673,25,0)&gt;=8,4,IF(VLOOKUP($C34,工时汇总!$B$2:$AH$2673,25,0)&lt;8,0))))</f>
        <v>8</v>
      </c>
      <c r="AB34" s="24">
        <f ca="1">IF(VLOOKUP($C34,工时汇总!$B$2:$AH$2673,26,0)&gt;15,12,IF(VLOOKUP($C34,工时汇总!$B$2:$AH$2673,26,0)&gt;10,8,IF(VLOOKUP($C34,工时汇总!$B$2:$AH$2673,26,0)&gt;=8,4,IF(VLOOKUP($C34,工时汇总!$B$2:$AH$2673,26,0)&lt;8,0))))</f>
        <v>8</v>
      </c>
      <c r="AC34" s="24">
        <f ca="1">IF(VLOOKUP($C34,工时汇总!$B$2:$AH$2673,27,0)&gt;15,12,IF(VLOOKUP($C34,工时汇总!$B$2:$AH$2673,27,0)&gt;10,8,IF(VLOOKUP($C34,工时汇总!$B$2:$AH$2673,27,0)&gt;=8,4,IF(VLOOKUP($C34,工时汇总!$B$2:$AH$2673,27,0)&lt;8,0))))</f>
        <v>8</v>
      </c>
      <c r="AD34" s="24">
        <f ca="1">IF(VLOOKUP($C34,工时汇总!$B$2:$AH$2673,28,0)&gt;15,12,IF(VLOOKUP($C34,工时汇总!$B$2:$AH$2673,28,0)&gt;10,8,IF(VLOOKUP($C34,工时汇总!$B$2:$AH$2673,28,0)&gt;=8,4,IF(VLOOKUP($C34,工时汇总!$B$2:$AH$2673,28,0)&lt;8,0))))</f>
        <v>8</v>
      </c>
      <c r="AE34" s="24">
        <f ca="1">IF(VLOOKUP($C34,工时汇总!$B$2:$AH$2673,29,0)&gt;15,12,IF(VLOOKUP($C34,工时汇总!$B$2:$AH$2673,29,0)&gt;10,8,IF(VLOOKUP($C34,工时汇总!$B$2:$AH$2673,29,0)&gt;=8,4,IF(VLOOKUP($C34,工时汇总!$B$2:$AH$2673,29,0)&lt;8,0))))</f>
        <v>8</v>
      </c>
      <c r="AF34" s="24">
        <f ca="1">IF(VLOOKUP($C34,工时汇总!$B$2:$AH$2673,30,0)&gt;15,12,IF(VLOOKUP($C34,工时汇总!$B$2:$AH$2673,30,0)&gt;10,8,IF(VLOOKUP($C34,工时汇总!$B$2:$AH$2673,30,0)&gt;=8,4,IF(VLOOKUP($C34,工时汇总!$B$2:$AH$2673,30,0)&lt;8,0))))</f>
        <v>4</v>
      </c>
      <c r="AG34" s="24">
        <f ca="1">IF(VLOOKUP($C34,工时汇总!$B$2:$AH$2673,31,0)&gt;15,12,IF(VLOOKUP($C34,工时汇总!$B$2:$AH$2673,31,0)&gt;10,8,IF(VLOOKUP($C34,工时汇总!$B$2:$AH$2673,31,0)&gt;=8,4,IF(VLOOKUP($C34,工时汇总!$B$2:$AH$2673,31,0)&lt;8,0))))</f>
        <v>4</v>
      </c>
      <c r="AH34" s="24">
        <f ca="1">IF(VLOOKUP($C34,工时汇总!$B$2:$AH$2673,32,0)&gt;15,12,IF(VLOOKUP($C34,工时汇总!$B$2:$AH$2673,32,0)&gt;10,8,IF(VLOOKUP($C34,工时汇总!$B$2:$AH$2673,32,0)&gt;=8,4,IF(VLOOKUP($C34,工时汇总!$B$2:$AH$2673,32,0)&lt;8,0))))</f>
        <v>4</v>
      </c>
      <c r="AI34" s="24">
        <f ca="1">IF(VLOOKUP($C34,工时汇总!$B$2:$AH$2673,33,0)&gt;15,12,IF(VLOOKUP($C34,工时汇总!$B$2:$AH$2673,33,0)&gt;10,8,IF(VLOOKUP($C34,工时汇总!$B$2:$AH$2673,33,0)&gt;=8,4,IF(VLOOKUP($C34,工时汇总!$B$2:$AH$2673,33,0)&lt;8,0))))</f>
        <v>4</v>
      </c>
    </row>
    <row r="35" spans="1:35" ht="19.5" customHeight="1" x14ac:dyDescent="0.25">
      <c r="A35" s="36" t="s">
        <v>409</v>
      </c>
      <c r="B35" s="129" t="s">
        <v>523</v>
      </c>
      <c r="C35" s="128" t="s">
        <v>533</v>
      </c>
      <c r="D35" s="23">
        <f t="shared" ref="D35:D46" ca="1" si="14">SUM(E35:AI35)</f>
        <v>88</v>
      </c>
      <c r="E35" s="24">
        <f ca="1">IF(VLOOKUP($C35,工时汇总!$B$2:$AH$2673,3,0)&gt;15,12,IF(VLOOKUP($C35,工时汇总!$B$2:$AH$2673,3,0)&gt;10,8,IF(VLOOKUP($C35,工时汇总!$B$2:$AH$2673,3,0)&gt;=8,4,IF(VLOOKUP($C35,工时汇总!$B$2:$AH$2673,3,0)&lt;8,0))))</f>
        <v>0</v>
      </c>
      <c r="F35" s="24">
        <f ca="1">IF(VLOOKUP($C35,工时汇总!$B$2:$AH$2673,4,0)&gt;15,12,IF(VLOOKUP($C35,工时汇总!$B$2:$AH$2673,4,0)&gt;10,8,IF(VLOOKUP($C35,工时汇总!$B$2:$AH$2673,4,0)&gt;=8,4,IF(VLOOKUP($C35,工时汇总!$B$2:$AH$2673,4,0)&lt;8,0))))</f>
        <v>8</v>
      </c>
      <c r="G35" s="24">
        <f ca="1">IF(VLOOKUP($C35,工时汇总!$B$2:$AH$2673,5,0)&gt;15,12,IF(VLOOKUP($C35,工时汇总!$B$2:$AH$2673,5,0)&gt;10,8,IF(VLOOKUP($C35,工时汇总!$B$2:$AH$2673,5,0)&gt;=8,4,IF(VLOOKUP($C35,工时汇总!$B$2:$AH$2673,5,0)&lt;8,0))))</f>
        <v>8</v>
      </c>
      <c r="H35" s="24">
        <f ca="1">IF(VLOOKUP($C35,工时汇总!$B$2:$AH$2673,6,0)&gt;15,12,IF(VLOOKUP($C35,工时汇总!$B$2:$AH$2673,6,0)&gt;10,8,IF(VLOOKUP($C35,工时汇总!$B$2:$AH$2673,6,0)&gt;=8,4,IF(VLOOKUP($C35,工时汇总!$B$2:$AH$2673,6,0)&lt;8,0))))</f>
        <v>8</v>
      </c>
      <c r="I35" s="24">
        <f ca="1">IF(VLOOKUP($C35,工时汇总!$B$2:$AH$2673,7,0)&gt;15,12,IF(VLOOKUP($C35,工时汇总!$B$2:$AH$2673,7,0)&gt;10,8,IF(VLOOKUP($C35,工时汇总!$B$2:$AH$2673,7,0)&gt;=8,4,IF(VLOOKUP($C35,工时汇总!$B$2:$AH$2673,7,0)&lt;8,0))))</f>
        <v>8</v>
      </c>
      <c r="J35" s="24">
        <f ca="1">IF(VLOOKUP($C35,工时汇总!$B$2:$AH$2673,8,0)&gt;15,12,IF(VLOOKUP($C35,工时汇总!$B$2:$AH$2673,8,0)&gt;10,8,IF(VLOOKUP($C35,工时汇总!$B$2:$AH$2673,8,0)&gt;=8,4,IF(VLOOKUP($C35,工时汇总!$B$2:$AH$2673,8,0)&lt;8,0))))</f>
        <v>0</v>
      </c>
      <c r="K35" s="24">
        <f ca="1">IF(VLOOKUP($C35,工时汇总!$B$2:$AH$2673,9,0)&gt;15,12,IF(VLOOKUP($C35,工时汇总!$B$2:$AH$2673,9,0)&gt;10,8,IF(VLOOKUP($C35,工时汇总!$B$2:$AH$2673,9,0)&gt;=8,4,IF(VLOOKUP($C35,工时汇总!$B$2:$AH$2673,9,0)&lt;8,0))))</f>
        <v>0</v>
      </c>
      <c r="L35" s="24">
        <f ca="1">IF(VLOOKUP($C35,工时汇总!$B$2:$AH$2673,10,0)&gt;15,12,IF(VLOOKUP($C35,工时汇总!$B$2:$AH$2673,10,0)&gt;10,8,IF(VLOOKUP($C35,工时汇总!$B$2:$AH$2673,10,0)&gt;=8,4,IF(VLOOKUP($C35,工时汇总!$B$2:$AH$2673,10,0)&lt;8,0))))</f>
        <v>0</v>
      </c>
      <c r="M35" s="24">
        <f ca="1">IF(VLOOKUP($C35,工时汇总!$B$2:$AH$2673,11,0)&gt;15,12,IF(VLOOKUP($C35,工时汇总!$B$2:$AH$2673,11,0)&gt;10,8,IF(VLOOKUP($C35,工时汇总!$B$2:$AH$2673,11,0)&gt;=8,4,IF(VLOOKUP($C35,工时汇总!$B$2:$AH$2673,11,0)&lt;8,0))))</f>
        <v>0</v>
      </c>
      <c r="N35" s="24">
        <f ca="1">IF(VLOOKUP($C35,工时汇总!$B$2:$AH$2673,12,0)&gt;15,12,IF(VLOOKUP($C35,工时汇总!$B$2:$AH$2673,12,0)&gt;10,8,IF(VLOOKUP($C35,工时汇总!$B$2:$AH$2673,12,0)&gt;=8,4,IF(VLOOKUP($C35,工时汇总!$B$2:$AH$2673,12,0)&lt;8,0))))</f>
        <v>0</v>
      </c>
      <c r="O35" s="24">
        <f ca="1">IF(VLOOKUP($C35,工时汇总!$B$2:$AH$2673,13,0)&gt;15,12,IF(VLOOKUP($C35,工时汇总!$B$2:$AH$2673,13,0)&gt;10,8,IF(VLOOKUP($C35,工时汇总!$B$2:$AH$2673,13,0)&gt;=8,4,IF(VLOOKUP($C35,工时汇总!$B$2:$AH$2673,13,0)&lt;8,0))))</f>
        <v>8</v>
      </c>
      <c r="P35" s="24">
        <f ca="1">IF(VLOOKUP($C35,工时汇总!$B$2:$AH$2673,14,0)&gt;15,12,IF(VLOOKUP($C35,工时汇总!$B$2:$AH$2673,14,0)&gt;10,8,IF(VLOOKUP($C35,工时汇总!$B$2:$AH$2673,14,0)&gt;=8,4,IF(VLOOKUP($C35,工时汇总!$B$2:$AH$2673,14,0)&lt;8,0))))</f>
        <v>8</v>
      </c>
      <c r="Q35" s="24">
        <f ca="1">IF(VLOOKUP($C35,工时汇总!$B$2:$AH$2673,15,0)&gt;15,12,IF(VLOOKUP($C35,工时汇总!$B$2:$AH$2673,15,0)&gt;10,8,IF(VLOOKUP($C35,工时汇总!$B$2:$AH$2673,15,0)&gt;=8,4,IF(VLOOKUP($C35,工时汇总!$B$2:$AH$2673,15,0)&lt;8,0))))</f>
        <v>8</v>
      </c>
      <c r="R35" s="24">
        <f ca="1">IF(VLOOKUP($C35,工时汇总!$B$2:$AH$2673,16,0)&gt;15,12,IF(VLOOKUP($C35,工时汇总!$B$2:$AH$2673,16,0)&gt;10,8,IF(VLOOKUP($C35,工时汇总!$B$2:$AH$2673,16,0)&gt;=8,4,IF(VLOOKUP($C35,工时汇总!$B$2:$AH$2673,16,0)&lt;8,0))))</f>
        <v>8</v>
      </c>
      <c r="S35" s="24">
        <f ca="1">IF(VLOOKUP($C35,工时汇总!$B$2:$AH$2673,17,0)&gt;15,12,IF(VLOOKUP($C35,工时汇总!$B$2:$AH$2673,17,0)&gt;10,8,IF(VLOOKUP($C35,工时汇总!$B$2:$AH$2673,17,0)&gt;=8,4,IF(VLOOKUP($C35,工时汇总!$B$2:$AH$2673,17,0)&lt;8,0))))</f>
        <v>8</v>
      </c>
      <c r="T35" s="24">
        <f ca="1">IF(VLOOKUP($C35,工时汇总!$B$2:$AH$2673,18,0)&gt;15,12,IF(VLOOKUP($C35,工时汇总!$B$2:$AH$2673,18,0)&gt;10,8,IF(VLOOKUP($C35,工时汇总!$B$2:$AH$2673,18,0)&gt;=8,4,IF(VLOOKUP($C35,工时汇总!$B$2:$AH$2673,18,0)&lt;8,0))))</f>
        <v>0</v>
      </c>
      <c r="U35" s="24">
        <f ca="1">IF(VLOOKUP($C35,工时汇总!$B$2:$AH$2673,19,0)&gt;15,12,IF(VLOOKUP($C35,工时汇总!$B$2:$AH$2673,19,0)&gt;10,8,IF(VLOOKUP($C35,工时汇总!$B$2:$AH$2673,19,0)&gt;=8,4,IF(VLOOKUP($C35,工时汇总!$B$2:$AH$2673,19,0)&lt;8,0))))</f>
        <v>8</v>
      </c>
      <c r="V35" s="24">
        <f ca="1">IF(VLOOKUP($C35,工时汇总!$B$2:$AH$2673,20,0)&gt;15,12,IF(VLOOKUP($C35,工时汇总!$B$2:$AH$2673,20,0)&gt;10,8,IF(VLOOKUP($C35,工时汇总!$B$2:$AH$2673,20,0)&gt;=8,4,IF(VLOOKUP($C35,工时汇总!$B$2:$AH$2673,20,0)&lt;8,0))))</f>
        <v>8</v>
      </c>
      <c r="W35" s="24">
        <f ca="1">IF(VLOOKUP($C35,工时汇总!$B$2:$AH$2673,21,0)&gt;15,12,IF(VLOOKUP($C35,工时汇总!$B$2:$AH$2673,21,0)&gt;10,8,IF(VLOOKUP($C35,工时汇总!$B$2:$AH$2673,21,0)&gt;=8,4,IF(VLOOKUP($C35,工时汇总!$B$2:$AH$2673,21,0)&lt;8,0))))</f>
        <v>0</v>
      </c>
      <c r="X35" s="24">
        <f ca="1">IF(VLOOKUP($C35,工时汇总!$B$2:$AH$2673,22,0)&gt;15,12,IF(VLOOKUP($C35,工时汇总!$B$2:$AH$2673,22,0)&gt;10,8,IF(VLOOKUP($C35,工时汇总!$B$2:$AH$2673,22,0)&gt;=8,4,IF(VLOOKUP($C35,工时汇总!$B$2:$AH$2673,22,0)&lt;8,0))))</f>
        <v>0</v>
      </c>
      <c r="Y35" s="24">
        <f ca="1">IF(VLOOKUP($C35,工时汇总!$B$2:$AH$2673,23,0)&gt;15,12,IF(VLOOKUP($C35,工时汇总!$B$2:$AH$2673,23,0)&gt;10,8,IF(VLOOKUP($C35,工时汇总!$B$2:$AH$2673,23,0)&gt;=8,4,IF(VLOOKUP($C35,工时汇总!$B$2:$AH$2673,23,0)&lt;8,0))))</f>
        <v>0</v>
      </c>
      <c r="Z35" s="24">
        <f ca="1">IF(VLOOKUP($C35,工时汇总!$B$2:$AH$2673,24,0)&gt;15,12,IF(VLOOKUP($C35,工时汇总!$B$2:$AH$2673,24,0)&gt;10,8,IF(VLOOKUP($C35,工时汇总!$B$2:$AH$2673,24,0)&gt;=8,4,IF(VLOOKUP($C35,工时汇总!$B$2:$AH$2673,24,0)&lt;8,0))))</f>
        <v>0</v>
      </c>
      <c r="AA35" s="24">
        <f ca="1">IF(VLOOKUP($C35,工时汇总!$B$2:$AH$2673,25,0)&gt;15,12,IF(VLOOKUP($C35,工时汇总!$B$2:$AH$2673,25,0)&gt;10,8,IF(VLOOKUP($C35,工时汇总!$B$2:$AH$2673,25,0)&gt;=8,4,IF(VLOOKUP($C35,工时汇总!$B$2:$AH$2673,25,0)&lt;8,0))))</f>
        <v>0</v>
      </c>
      <c r="AB35" s="24">
        <f ca="1">IF(VLOOKUP($C35,工时汇总!$B$2:$AH$2673,26,0)&gt;15,12,IF(VLOOKUP($C35,工时汇总!$B$2:$AH$2673,26,0)&gt;10,8,IF(VLOOKUP($C35,工时汇总!$B$2:$AH$2673,26,0)&gt;=8,4,IF(VLOOKUP($C35,工时汇总!$B$2:$AH$2673,26,0)&lt;8,0))))</f>
        <v>0</v>
      </c>
      <c r="AC35" s="24">
        <f ca="1">IF(VLOOKUP($C35,工时汇总!$B$2:$AH$2673,27,0)&gt;15,12,IF(VLOOKUP($C35,工时汇总!$B$2:$AH$2673,27,0)&gt;10,8,IF(VLOOKUP($C35,工时汇总!$B$2:$AH$2673,27,0)&gt;=8,4,IF(VLOOKUP($C35,工时汇总!$B$2:$AH$2673,27,0)&lt;8,0))))</f>
        <v>0</v>
      </c>
      <c r="AD35" s="24">
        <f ca="1">IF(VLOOKUP($C35,工时汇总!$B$2:$AH$2673,28,0)&gt;15,12,IF(VLOOKUP($C35,工时汇总!$B$2:$AH$2673,28,0)&gt;10,8,IF(VLOOKUP($C35,工时汇总!$B$2:$AH$2673,28,0)&gt;=8,4,IF(VLOOKUP($C35,工时汇总!$B$2:$AH$2673,28,0)&lt;8,0))))</f>
        <v>0</v>
      </c>
      <c r="AE35" s="24">
        <f ca="1">IF(VLOOKUP($C35,工时汇总!$B$2:$AH$2673,29,0)&gt;15,12,IF(VLOOKUP($C35,工时汇总!$B$2:$AH$2673,29,0)&gt;10,8,IF(VLOOKUP($C35,工时汇总!$B$2:$AH$2673,29,0)&gt;=8,4,IF(VLOOKUP($C35,工时汇总!$B$2:$AH$2673,29,0)&lt;8,0))))</f>
        <v>0</v>
      </c>
      <c r="AF35" s="24">
        <f ca="1">IF(VLOOKUP($C35,工时汇总!$B$2:$AH$2673,30,0)&gt;15,12,IF(VLOOKUP($C35,工时汇总!$B$2:$AH$2673,30,0)&gt;10,8,IF(VLOOKUP($C35,工时汇总!$B$2:$AH$2673,30,0)&gt;=8,4,IF(VLOOKUP($C35,工时汇总!$B$2:$AH$2673,30,0)&lt;8,0))))</f>
        <v>0</v>
      </c>
      <c r="AG35" s="24">
        <f ca="1">IF(VLOOKUP($C35,工时汇总!$B$2:$AH$2673,31,0)&gt;15,12,IF(VLOOKUP($C35,工时汇总!$B$2:$AH$2673,31,0)&gt;10,8,IF(VLOOKUP($C35,工时汇总!$B$2:$AH$2673,31,0)&gt;=8,4,IF(VLOOKUP($C35,工时汇总!$B$2:$AH$2673,31,0)&lt;8,0))))</f>
        <v>0</v>
      </c>
      <c r="AH35" s="24">
        <f ca="1">IF(VLOOKUP($C35,工时汇总!$B$2:$AH$2673,32,0)&gt;15,12,IF(VLOOKUP($C35,工时汇总!$B$2:$AH$2673,32,0)&gt;10,8,IF(VLOOKUP($C35,工时汇总!$B$2:$AH$2673,32,0)&gt;=8,4,IF(VLOOKUP($C35,工时汇总!$B$2:$AH$2673,32,0)&lt;8,0))))</f>
        <v>0</v>
      </c>
      <c r="AI35" s="24">
        <f ca="1">IF(VLOOKUP($C35,工时汇总!$B$2:$AH$2673,33,0)&gt;15,12,IF(VLOOKUP($C35,工时汇总!$B$2:$AH$2673,33,0)&gt;10,8,IF(VLOOKUP($C35,工时汇总!$B$2:$AH$2673,33,0)&gt;=8,4,IF(VLOOKUP($C35,工时汇总!$B$2:$AH$2673,33,0)&lt;8,0))))</f>
        <v>0</v>
      </c>
    </row>
    <row r="36" spans="1:35" ht="19.5" customHeight="1" x14ac:dyDescent="0.25">
      <c r="A36" s="36" t="s">
        <v>409</v>
      </c>
      <c r="B36" s="129" t="s">
        <v>525</v>
      </c>
      <c r="C36" s="128" t="s">
        <v>534</v>
      </c>
      <c r="D36" s="23">
        <f t="shared" ca="1" si="14"/>
        <v>12</v>
      </c>
      <c r="E36" s="24">
        <f ca="1">IF(VLOOKUP($C36,工时汇总!$B$2:$AH$2673,3,0)&gt;15,12,IF(VLOOKUP($C36,工时汇总!$B$2:$AH$2673,3,0)&gt;10,8,IF(VLOOKUP($C36,工时汇总!$B$2:$AH$2673,3,0)&gt;=8,4,IF(VLOOKUP($C36,工时汇总!$B$2:$AH$2673,3,0)&lt;8,0))))</f>
        <v>0</v>
      </c>
      <c r="F36" s="24">
        <f ca="1">IF(VLOOKUP($C36,工时汇总!$B$2:$AH$2673,4,0)&gt;15,12,IF(VLOOKUP($C36,工时汇总!$B$2:$AH$2673,4,0)&gt;10,8,IF(VLOOKUP($C36,工时汇总!$B$2:$AH$2673,4,0)&gt;=8,4,IF(VLOOKUP($C36,工时汇总!$B$2:$AH$2673,4,0)&lt;8,0))))</f>
        <v>8</v>
      </c>
      <c r="G36" s="24">
        <f ca="1">IF(VLOOKUP($C36,工时汇总!$B$2:$AH$2673,5,0)&gt;15,12,IF(VLOOKUP($C36,工时汇总!$B$2:$AH$2673,5,0)&gt;10,8,IF(VLOOKUP($C36,工时汇总!$B$2:$AH$2673,5,0)&gt;=8,4,IF(VLOOKUP($C36,工时汇总!$B$2:$AH$2673,5,0)&lt;8,0))))</f>
        <v>4</v>
      </c>
      <c r="H36" s="24">
        <f ca="1">IF(VLOOKUP($C36,工时汇总!$B$2:$AH$2673,6,0)&gt;15,12,IF(VLOOKUP($C36,工时汇总!$B$2:$AH$2673,6,0)&gt;10,8,IF(VLOOKUP($C36,工时汇总!$B$2:$AH$2673,6,0)&gt;=8,4,IF(VLOOKUP($C36,工时汇总!$B$2:$AH$2673,6,0)&lt;8,0))))</f>
        <v>0</v>
      </c>
      <c r="I36" s="24">
        <f ca="1">IF(VLOOKUP($C36,工时汇总!$B$2:$AH$2673,7,0)&gt;15,12,IF(VLOOKUP($C36,工时汇总!$B$2:$AH$2673,7,0)&gt;10,8,IF(VLOOKUP($C36,工时汇总!$B$2:$AH$2673,7,0)&gt;=8,4,IF(VLOOKUP($C36,工时汇总!$B$2:$AH$2673,7,0)&lt;8,0))))</f>
        <v>0</v>
      </c>
      <c r="J36" s="24">
        <f ca="1">IF(VLOOKUP($C36,工时汇总!$B$2:$AH$2673,8,0)&gt;15,12,IF(VLOOKUP($C36,工时汇总!$B$2:$AH$2673,8,0)&gt;10,8,IF(VLOOKUP($C36,工时汇总!$B$2:$AH$2673,8,0)&gt;=8,4,IF(VLOOKUP($C36,工时汇总!$B$2:$AH$2673,8,0)&lt;8,0))))</f>
        <v>0</v>
      </c>
      <c r="K36" s="24">
        <f ca="1">IF(VLOOKUP($C36,工时汇总!$B$2:$AH$2673,9,0)&gt;15,12,IF(VLOOKUP($C36,工时汇总!$B$2:$AH$2673,9,0)&gt;10,8,IF(VLOOKUP($C36,工时汇总!$B$2:$AH$2673,9,0)&gt;=8,4,IF(VLOOKUP($C36,工时汇总!$B$2:$AH$2673,9,0)&lt;8,0))))</f>
        <v>0</v>
      </c>
      <c r="L36" s="24">
        <f ca="1">IF(VLOOKUP($C36,工时汇总!$B$2:$AH$2673,10,0)&gt;15,12,IF(VLOOKUP($C36,工时汇总!$B$2:$AH$2673,10,0)&gt;10,8,IF(VLOOKUP($C36,工时汇总!$B$2:$AH$2673,10,0)&gt;=8,4,IF(VLOOKUP($C36,工时汇总!$B$2:$AH$2673,10,0)&lt;8,0))))</f>
        <v>0</v>
      </c>
      <c r="M36" s="24">
        <f ca="1">IF(VLOOKUP($C36,工时汇总!$B$2:$AH$2673,11,0)&gt;15,12,IF(VLOOKUP($C36,工时汇总!$B$2:$AH$2673,11,0)&gt;10,8,IF(VLOOKUP($C36,工时汇总!$B$2:$AH$2673,11,0)&gt;=8,4,IF(VLOOKUP($C36,工时汇总!$B$2:$AH$2673,11,0)&lt;8,0))))</f>
        <v>0</v>
      </c>
      <c r="N36" s="24">
        <f ca="1">IF(VLOOKUP($C36,工时汇总!$B$2:$AH$2673,12,0)&gt;15,12,IF(VLOOKUP($C36,工时汇总!$B$2:$AH$2673,12,0)&gt;10,8,IF(VLOOKUP($C36,工时汇总!$B$2:$AH$2673,12,0)&gt;=8,4,IF(VLOOKUP($C36,工时汇总!$B$2:$AH$2673,12,0)&lt;8,0))))</f>
        <v>0</v>
      </c>
      <c r="O36" s="24">
        <f ca="1">IF(VLOOKUP($C36,工时汇总!$B$2:$AH$2673,13,0)&gt;15,12,IF(VLOOKUP($C36,工时汇总!$B$2:$AH$2673,13,0)&gt;10,8,IF(VLOOKUP($C36,工时汇总!$B$2:$AH$2673,13,0)&gt;=8,4,IF(VLOOKUP($C36,工时汇总!$B$2:$AH$2673,13,0)&lt;8,0))))</f>
        <v>0</v>
      </c>
      <c r="P36" s="24">
        <f ca="1">IF(VLOOKUP($C36,工时汇总!$B$2:$AH$2673,14,0)&gt;15,12,IF(VLOOKUP($C36,工时汇总!$B$2:$AH$2673,14,0)&gt;10,8,IF(VLOOKUP($C36,工时汇总!$B$2:$AH$2673,14,0)&gt;=8,4,IF(VLOOKUP($C36,工时汇总!$B$2:$AH$2673,14,0)&lt;8,0))))</f>
        <v>0</v>
      </c>
      <c r="Q36" s="24">
        <f ca="1">IF(VLOOKUP($C36,工时汇总!$B$2:$AH$2673,15,0)&gt;15,12,IF(VLOOKUP($C36,工时汇总!$B$2:$AH$2673,15,0)&gt;10,8,IF(VLOOKUP($C36,工时汇总!$B$2:$AH$2673,15,0)&gt;=8,4,IF(VLOOKUP($C36,工时汇总!$B$2:$AH$2673,15,0)&lt;8,0))))</f>
        <v>0</v>
      </c>
      <c r="R36" s="24">
        <f ca="1">IF(VLOOKUP($C36,工时汇总!$B$2:$AH$2673,16,0)&gt;15,12,IF(VLOOKUP($C36,工时汇总!$B$2:$AH$2673,16,0)&gt;10,8,IF(VLOOKUP($C36,工时汇总!$B$2:$AH$2673,16,0)&gt;=8,4,IF(VLOOKUP($C36,工时汇总!$B$2:$AH$2673,16,0)&lt;8,0))))</f>
        <v>0</v>
      </c>
      <c r="S36" s="24">
        <f ca="1">IF(VLOOKUP($C36,工时汇总!$B$2:$AH$2673,17,0)&gt;15,12,IF(VLOOKUP($C36,工时汇总!$B$2:$AH$2673,17,0)&gt;10,8,IF(VLOOKUP($C36,工时汇总!$B$2:$AH$2673,17,0)&gt;=8,4,IF(VLOOKUP($C36,工时汇总!$B$2:$AH$2673,17,0)&lt;8,0))))</f>
        <v>0</v>
      </c>
      <c r="T36" s="24">
        <f ca="1">IF(VLOOKUP($C36,工时汇总!$B$2:$AH$2673,18,0)&gt;15,12,IF(VLOOKUP($C36,工时汇总!$B$2:$AH$2673,18,0)&gt;10,8,IF(VLOOKUP($C36,工时汇总!$B$2:$AH$2673,18,0)&gt;=8,4,IF(VLOOKUP($C36,工时汇总!$B$2:$AH$2673,18,0)&lt;8,0))))</f>
        <v>0</v>
      </c>
      <c r="U36" s="24">
        <f ca="1">IF(VLOOKUP($C36,工时汇总!$B$2:$AH$2673,19,0)&gt;15,12,IF(VLOOKUP($C36,工时汇总!$B$2:$AH$2673,19,0)&gt;10,8,IF(VLOOKUP($C36,工时汇总!$B$2:$AH$2673,19,0)&gt;=8,4,IF(VLOOKUP($C36,工时汇总!$B$2:$AH$2673,19,0)&lt;8,0))))</f>
        <v>0</v>
      </c>
      <c r="V36" s="24">
        <f ca="1">IF(VLOOKUP($C36,工时汇总!$B$2:$AH$2673,20,0)&gt;15,12,IF(VLOOKUP($C36,工时汇总!$B$2:$AH$2673,20,0)&gt;10,8,IF(VLOOKUP($C36,工时汇总!$B$2:$AH$2673,20,0)&gt;=8,4,IF(VLOOKUP($C36,工时汇总!$B$2:$AH$2673,20,0)&lt;8,0))))</f>
        <v>0</v>
      </c>
      <c r="W36" s="24">
        <f ca="1">IF(VLOOKUP($C36,工时汇总!$B$2:$AH$2673,21,0)&gt;15,12,IF(VLOOKUP($C36,工时汇总!$B$2:$AH$2673,21,0)&gt;10,8,IF(VLOOKUP($C36,工时汇总!$B$2:$AH$2673,21,0)&gt;=8,4,IF(VLOOKUP($C36,工时汇总!$B$2:$AH$2673,21,0)&lt;8,0))))</f>
        <v>0</v>
      </c>
      <c r="X36" s="24">
        <f ca="1">IF(VLOOKUP($C36,工时汇总!$B$2:$AH$2673,22,0)&gt;15,12,IF(VLOOKUP($C36,工时汇总!$B$2:$AH$2673,22,0)&gt;10,8,IF(VLOOKUP($C36,工时汇总!$B$2:$AH$2673,22,0)&gt;=8,4,IF(VLOOKUP($C36,工时汇总!$B$2:$AH$2673,22,0)&lt;8,0))))</f>
        <v>0</v>
      </c>
      <c r="Y36" s="24">
        <f ca="1">IF(VLOOKUP($C36,工时汇总!$B$2:$AH$2673,23,0)&gt;15,12,IF(VLOOKUP($C36,工时汇总!$B$2:$AH$2673,23,0)&gt;10,8,IF(VLOOKUP($C36,工时汇总!$B$2:$AH$2673,23,0)&gt;=8,4,IF(VLOOKUP($C36,工时汇总!$B$2:$AH$2673,23,0)&lt;8,0))))</f>
        <v>0</v>
      </c>
      <c r="Z36" s="24">
        <f ca="1">IF(VLOOKUP($C36,工时汇总!$B$2:$AH$2673,24,0)&gt;15,12,IF(VLOOKUP($C36,工时汇总!$B$2:$AH$2673,24,0)&gt;10,8,IF(VLOOKUP($C36,工时汇总!$B$2:$AH$2673,24,0)&gt;=8,4,IF(VLOOKUP($C36,工时汇总!$B$2:$AH$2673,24,0)&lt;8,0))))</f>
        <v>0</v>
      </c>
      <c r="AA36" s="24">
        <f ca="1">IF(VLOOKUP($C36,工时汇总!$B$2:$AH$2673,25,0)&gt;15,12,IF(VLOOKUP($C36,工时汇总!$B$2:$AH$2673,25,0)&gt;10,8,IF(VLOOKUP($C36,工时汇总!$B$2:$AH$2673,25,0)&gt;=8,4,IF(VLOOKUP($C36,工时汇总!$B$2:$AH$2673,25,0)&lt;8,0))))</f>
        <v>0</v>
      </c>
      <c r="AB36" s="24">
        <f ca="1">IF(VLOOKUP($C36,工时汇总!$B$2:$AH$2673,26,0)&gt;15,12,IF(VLOOKUP($C36,工时汇总!$B$2:$AH$2673,26,0)&gt;10,8,IF(VLOOKUP($C36,工时汇总!$B$2:$AH$2673,26,0)&gt;=8,4,IF(VLOOKUP($C36,工时汇总!$B$2:$AH$2673,26,0)&lt;8,0))))</f>
        <v>0</v>
      </c>
      <c r="AC36" s="24">
        <f ca="1">IF(VLOOKUP($C36,工时汇总!$B$2:$AH$2673,27,0)&gt;15,12,IF(VLOOKUP($C36,工时汇总!$B$2:$AH$2673,27,0)&gt;10,8,IF(VLOOKUP($C36,工时汇总!$B$2:$AH$2673,27,0)&gt;=8,4,IF(VLOOKUP($C36,工时汇总!$B$2:$AH$2673,27,0)&lt;8,0))))</f>
        <v>0</v>
      </c>
      <c r="AD36" s="24">
        <f ca="1">IF(VLOOKUP($C36,工时汇总!$B$2:$AH$2673,28,0)&gt;15,12,IF(VLOOKUP($C36,工时汇总!$B$2:$AH$2673,28,0)&gt;10,8,IF(VLOOKUP($C36,工时汇总!$B$2:$AH$2673,28,0)&gt;=8,4,IF(VLOOKUP($C36,工时汇总!$B$2:$AH$2673,28,0)&lt;8,0))))</f>
        <v>0</v>
      </c>
      <c r="AE36" s="24">
        <f ca="1">IF(VLOOKUP($C36,工时汇总!$B$2:$AH$2673,29,0)&gt;15,12,IF(VLOOKUP($C36,工时汇总!$B$2:$AH$2673,29,0)&gt;10,8,IF(VLOOKUP($C36,工时汇总!$B$2:$AH$2673,29,0)&gt;=8,4,IF(VLOOKUP($C36,工时汇总!$B$2:$AH$2673,29,0)&lt;8,0))))</f>
        <v>0</v>
      </c>
      <c r="AF36" s="24">
        <f ca="1">IF(VLOOKUP($C36,工时汇总!$B$2:$AH$2673,30,0)&gt;15,12,IF(VLOOKUP($C36,工时汇总!$B$2:$AH$2673,30,0)&gt;10,8,IF(VLOOKUP($C36,工时汇总!$B$2:$AH$2673,30,0)&gt;=8,4,IF(VLOOKUP($C36,工时汇总!$B$2:$AH$2673,30,0)&lt;8,0))))</f>
        <v>0</v>
      </c>
      <c r="AG36" s="24">
        <f ca="1">IF(VLOOKUP($C36,工时汇总!$B$2:$AH$2673,31,0)&gt;15,12,IF(VLOOKUP($C36,工时汇总!$B$2:$AH$2673,31,0)&gt;10,8,IF(VLOOKUP($C36,工时汇总!$B$2:$AH$2673,31,0)&gt;=8,4,IF(VLOOKUP($C36,工时汇总!$B$2:$AH$2673,31,0)&lt;8,0))))</f>
        <v>0</v>
      </c>
      <c r="AH36" s="24">
        <f ca="1">IF(VLOOKUP($C36,工时汇总!$B$2:$AH$2673,32,0)&gt;15,12,IF(VLOOKUP($C36,工时汇总!$B$2:$AH$2673,32,0)&gt;10,8,IF(VLOOKUP($C36,工时汇总!$B$2:$AH$2673,32,0)&gt;=8,4,IF(VLOOKUP($C36,工时汇总!$B$2:$AH$2673,32,0)&lt;8,0))))</f>
        <v>0</v>
      </c>
      <c r="AI36" s="24">
        <f ca="1">IF(VLOOKUP($C36,工时汇总!$B$2:$AH$2673,33,0)&gt;15,12,IF(VLOOKUP($C36,工时汇总!$B$2:$AH$2673,33,0)&gt;10,8,IF(VLOOKUP($C36,工时汇总!$B$2:$AH$2673,33,0)&gt;=8,4,IF(VLOOKUP($C36,工时汇总!$B$2:$AH$2673,33,0)&lt;8,0))))</f>
        <v>0</v>
      </c>
    </row>
    <row r="37" spans="1:35" ht="19.5" customHeight="1" x14ac:dyDescent="0.25">
      <c r="A37" s="36" t="s">
        <v>409</v>
      </c>
      <c r="B37" s="129" t="s">
        <v>526</v>
      </c>
      <c r="C37" s="128" t="s">
        <v>535</v>
      </c>
      <c r="D37" s="23">
        <f t="shared" ca="1" si="14"/>
        <v>0</v>
      </c>
      <c r="E37" s="24">
        <f ca="1">IF(VLOOKUP($C37,工时汇总!$B$2:$AH$2673,3,0)&gt;15,12,IF(VLOOKUP($C37,工时汇总!$B$2:$AH$2673,3,0)&gt;10,8,IF(VLOOKUP($C37,工时汇总!$B$2:$AH$2673,3,0)&gt;=8,4,IF(VLOOKUP($C37,工时汇总!$B$2:$AH$2673,3,0)&lt;8,0))))</f>
        <v>0</v>
      </c>
      <c r="F37" s="24">
        <f ca="1">IF(VLOOKUP($C37,工时汇总!$B$2:$AH$2673,4,0)&gt;15,12,IF(VLOOKUP($C37,工时汇总!$B$2:$AH$2673,4,0)&gt;10,8,IF(VLOOKUP($C37,工时汇总!$B$2:$AH$2673,4,0)&gt;=8,4,IF(VLOOKUP($C37,工时汇总!$B$2:$AH$2673,4,0)&lt;8,0))))</f>
        <v>0</v>
      </c>
      <c r="G37" s="24">
        <f ca="1">IF(VLOOKUP($C37,工时汇总!$B$2:$AH$2673,5,0)&gt;15,12,IF(VLOOKUP($C37,工时汇总!$B$2:$AH$2673,5,0)&gt;10,8,IF(VLOOKUP($C37,工时汇总!$B$2:$AH$2673,5,0)&gt;=8,4,IF(VLOOKUP($C37,工时汇总!$B$2:$AH$2673,5,0)&lt;8,0))))</f>
        <v>0</v>
      </c>
      <c r="H37" s="24">
        <f ca="1">IF(VLOOKUP($C37,工时汇总!$B$2:$AH$2673,6,0)&gt;15,12,IF(VLOOKUP($C37,工时汇总!$B$2:$AH$2673,6,0)&gt;10,8,IF(VLOOKUP($C37,工时汇总!$B$2:$AH$2673,6,0)&gt;=8,4,IF(VLOOKUP($C37,工时汇总!$B$2:$AH$2673,6,0)&lt;8,0))))</f>
        <v>0</v>
      </c>
      <c r="I37" s="24">
        <f ca="1">IF(VLOOKUP($C37,工时汇总!$B$2:$AH$2673,7,0)&gt;15,12,IF(VLOOKUP($C37,工时汇总!$B$2:$AH$2673,7,0)&gt;10,8,IF(VLOOKUP($C37,工时汇总!$B$2:$AH$2673,7,0)&gt;=8,4,IF(VLOOKUP($C37,工时汇总!$B$2:$AH$2673,7,0)&lt;8,0))))</f>
        <v>0</v>
      </c>
      <c r="J37" s="24">
        <f ca="1">IF(VLOOKUP($C37,工时汇总!$B$2:$AH$2673,8,0)&gt;15,12,IF(VLOOKUP($C37,工时汇总!$B$2:$AH$2673,8,0)&gt;10,8,IF(VLOOKUP($C37,工时汇总!$B$2:$AH$2673,8,0)&gt;=8,4,IF(VLOOKUP($C37,工时汇总!$B$2:$AH$2673,8,0)&lt;8,0))))</f>
        <v>0</v>
      </c>
      <c r="K37" s="24">
        <f ca="1">IF(VLOOKUP($C37,工时汇总!$B$2:$AH$2673,9,0)&gt;15,12,IF(VLOOKUP($C37,工时汇总!$B$2:$AH$2673,9,0)&gt;10,8,IF(VLOOKUP($C37,工时汇总!$B$2:$AH$2673,9,0)&gt;=8,4,IF(VLOOKUP($C37,工时汇总!$B$2:$AH$2673,9,0)&lt;8,0))))</f>
        <v>0</v>
      </c>
      <c r="L37" s="24">
        <f ca="1">IF(VLOOKUP($C37,工时汇总!$B$2:$AH$2673,10,0)&gt;15,12,IF(VLOOKUP($C37,工时汇总!$B$2:$AH$2673,10,0)&gt;10,8,IF(VLOOKUP($C37,工时汇总!$B$2:$AH$2673,10,0)&gt;=8,4,IF(VLOOKUP($C37,工时汇总!$B$2:$AH$2673,10,0)&lt;8,0))))</f>
        <v>0</v>
      </c>
      <c r="M37" s="24">
        <f ca="1">IF(VLOOKUP($C37,工时汇总!$B$2:$AH$2673,11,0)&gt;15,12,IF(VLOOKUP($C37,工时汇总!$B$2:$AH$2673,11,0)&gt;10,8,IF(VLOOKUP($C37,工时汇总!$B$2:$AH$2673,11,0)&gt;=8,4,IF(VLOOKUP($C37,工时汇总!$B$2:$AH$2673,11,0)&lt;8,0))))</f>
        <v>0</v>
      </c>
      <c r="N37" s="24">
        <f ca="1">IF(VLOOKUP($C37,工时汇总!$B$2:$AH$2673,12,0)&gt;15,12,IF(VLOOKUP($C37,工时汇总!$B$2:$AH$2673,12,0)&gt;10,8,IF(VLOOKUP($C37,工时汇总!$B$2:$AH$2673,12,0)&gt;=8,4,IF(VLOOKUP($C37,工时汇总!$B$2:$AH$2673,12,0)&lt;8,0))))</f>
        <v>0</v>
      </c>
      <c r="O37" s="24">
        <f ca="1">IF(VLOOKUP($C37,工时汇总!$B$2:$AH$2673,13,0)&gt;15,12,IF(VLOOKUP($C37,工时汇总!$B$2:$AH$2673,13,0)&gt;10,8,IF(VLOOKUP($C37,工时汇总!$B$2:$AH$2673,13,0)&gt;=8,4,IF(VLOOKUP($C37,工时汇总!$B$2:$AH$2673,13,0)&lt;8,0))))</f>
        <v>0</v>
      </c>
      <c r="P37" s="24">
        <f ca="1">IF(VLOOKUP($C37,工时汇总!$B$2:$AH$2673,14,0)&gt;15,12,IF(VLOOKUP($C37,工时汇总!$B$2:$AH$2673,14,0)&gt;10,8,IF(VLOOKUP($C37,工时汇总!$B$2:$AH$2673,14,0)&gt;=8,4,IF(VLOOKUP($C37,工时汇总!$B$2:$AH$2673,14,0)&lt;8,0))))</f>
        <v>0</v>
      </c>
      <c r="Q37" s="24">
        <f ca="1">IF(VLOOKUP($C37,工时汇总!$B$2:$AH$2673,15,0)&gt;15,12,IF(VLOOKUP($C37,工时汇总!$B$2:$AH$2673,15,0)&gt;10,8,IF(VLOOKUP($C37,工时汇总!$B$2:$AH$2673,15,0)&gt;=8,4,IF(VLOOKUP($C37,工时汇总!$B$2:$AH$2673,15,0)&lt;8,0))))</f>
        <v>0</v>
      </c>
      <c r="R37" s="24">
        <f ca="1">IF(VLOOKUP($C37,工时汇总!$B$2:$AH$2673,16,0)&gt;15,12,IF(VLOOKUP($C37,工时汇总!$B$2:$AH$2673,16,0)&gt;10,8,IF(VLOOKUP($C37,工时汇总!$B$2:$AH$2673,16,0)&gt;=8,4,IF(VLOOKUP($C37,工时汇总!$B$2:$AH$2673,16,0)&lt;8,0))))</f>
        <v>0</v>
      </c>
      <c r="S37" s="24">
        <f ca="1">IF(VLOOKUP($C37,工时汇总!$B$2:$AH$2673,17,0)&gt;15,12,IF(VLOOKUP($C37,工时汇总!$B$2:$AH$2673,17,0)&gt;10,8,IF(VLOOKUP($C37,工时汇总!$B$2:$AH$2673,17,0)&gt;=8,4,IF(VLOOKUP($C37,工时汇总!$B$2:$AH$2673,17,0)&lt;8,0))))</f>
        <v>0</v>
      </c>
      <c r="T37" s="24">
        <f ca="1">IF(VLOOKUP($C37,工时汇总!$B$2:$AH$2673,18,0)&gt;15,12,IF(VLOOKUP($C37,工时汇总!$B$2:$AH$2673,18,0)&gt;10,8,IF(VLOOKUP($C37,工时汇总!$B$2:$AH$2673,18,0)&gt;=8,4,IF(VLOOKUP($C37,工时汇总!$B$2:$AH$2673,18,0)&lt;8,0))))</f>
        <v>0</v>
      </c>
      <c r="U37" s="24">
        <f ca="1">IF(VLOOKUP($C37,工时汇总!$B$2:$AH$2673,19,0)&gt;15,12,IF(VLOOKUP($C37,工时汇总!$B$2:$AH$2673,19,0)&gt;10,8,IF(VLOOKUP($C37,工时汇总!$B$2:$AH$2673,19,0)&gt;=8,4,IF(VLOOKUP($C37,工时汇总!$B$2:$AH$2673,19,0)&lt;8,0))))</f>
        <v>0</v>
      </c>
      <c r="V37" s="24">
        <f ca="1">IF(VLOOKUP($C37,工时汇总!$B$2:$AH$2673,20,0)&gt;15,12,IF(VLOOKUP($C37,工时汇总!$B$2:$AH$2673,20,0)&gt;10,8,IF(VLOOKUP($C37,工时汇总!$B$2:$AH$2673,20,0)&gt;=8,4,IF(VLOOKUP($C37,工时汇总!$B$2:$AH$2673,20,0)&lt;8,0))))</f>
        <v>0</v>
      </c>
      <c r="W37" s="24">
        <f ca="1">IF(VLOOKUP($C37,工时汇总!$B$2:$AH$2673,21,0)&gt;15,12,IF(VLOOKUP($C37,工时汇总!$B$2:$AH$2673,21,0)&gt;10,8,IF(VLOOKUP($C37,工时汇总!$B$2:$AH$2673,21,0)&gt;=8,4,IF(VLOOKUP($C37,工时汇总!$B$2:$AH$2673,21,0)&lt;8,0))))</f>
        <v>0</v>
      </c>
      <c r="X37" s="24">
        <f ca="1">IF(VLOOKUP($C37,工时汇总!$B$2:$AH$2673,22,0)&gt;15,12,IF(VLOOKUP($C37,工时汇总!$B$2:$AH$2673,22,0)&gt;10,8,IF(VLOOKUP($C37,工时汇总!$B$2:$AH$2673,22,0)&gt;=8,4,IF(VLOOKUP($C37,工时汇总!$B$2:$AH$2673,22,0)&lt;8,0))))</f>
        <v>0</v>
      </c>
      <c r="Y37" s="24">
        <f ca="1">IF(VLOOKUP($C37,工时汇总!$B$2:$AH$2673,23,0)&gt;15,12,IF(VLOOKUP($C37,工时汇总!$B$2:$AH$2673,23,0)&gt;10,8,IF(VLOOKUP($C37,工时汇总!$B$2:$AH$2673,23,0)&gt;=8,4,IF(VLOOKUP($C37,工时汇总!$B$2:$AH$2673,23,0)&lt;8,0))))</f>
        <v>0</v>
      </c>
      <c r="Z37" s="24">
        <f ca="1">IF(VLOOKUP($C37,工时汇总!$B$2:$AH$2673,24,0)&gt;15,12,IF(VLOOKUP($C37,工时汇总!$B$2:$AH$2673,24,0)&gt;10,8,IF(VLOOKUP($C37,工时汇总!$B$2:$AH$2673,24,0)&gt;=8,4,IF(VLOOKUP($C37,工时汇总!$B$2:$AH$2673,24,0)&lt;8,0))))</f>
        <v>0</v>
      </c>
      <c r="AA37" s="24">
        <f ca="1">IF(VLOOKUP($C37,工时汇总!$B$2:$AH$2673,25,0)&gt;15,12,IF(VLOOKUP($C37,工时汇总!$B$2:$AH$2673,25,0)&gt;10,8,IF(VLOOKUP($C37,工时汇总!$B$2:$AH$2673,25,0)&gt;=8,4,IF(VLOOKUP($C37,工时汇总!$B$2:$AH$2673,25,0)&lt;8,0))))</f>
        <v>0</v>
      </c>
      <c r="AB37" s="24">
        <f ca="1">IF(VLOOKUP($C37,工时汇总!$B$2:$AH$2673,26,0)&gt;15,12,IF(VLOOKUP($C37,工时汇总!$B$2:$AH$2673,26,0)&gt;10,8,IF(VLOOKUP($C37,工时汇总!$B$2:$AH$2673,26,0)&gt;=8,4,IF(VLOOKUP($C37,工时汇总!$B$2:$AH$2673,26,0)&lt;8,0))))</f>
        <v>0</v>
      </c>
      <c r="AC37" s="24">
        <f ca="1">IF(VLOOKUP($C37,工时汇总!$B$2:$AH$2673,27,0)&gt;15,12,IF(VLOOKUP($C37,工时汇总!$B$2:$AH$2673,27,0)&gt;10,8,IF(VLOOKUP($C37,工时汇总!$B$2:$AH$2673,27,0)&gt;=8,4,IF(VLOOKUP($C37,工时汇总!$B$2:$AH$2673,27,0)&lt;8,0))))</f>
        <v>0</v>
      </c>
      <c r="AD37" s="24">
        <f ca="1">IF(VLOOKUP($C37,工时汇总!$B$2:$AH$2673,28,0)&gt;15,12,IF(VLOOKUP($C37,工时汇总!$B$2:$AH$2673,28,0)&gt;10,8,IF(VLOOKUP($C37,工时汇总!$B$2:$AH$2673,28,0)&gt;=8,4,IF(VLOOKUP($C37,工时汇总!$B$2:$AH$2673,28,0)&lt;8,0))))</f>
        <v>0</v>
      </c>
      <c r="AE37" s="24">
        <f ca="1">IF(VLOOKUP($C37,工时汇总!$B$2:$AH$2673,29,0)&gt;15,12,IF(VLOOKUP($C37,工时汇总!$B$2:$AH$2673,29,0)&gt;10,8,IF(VLOOKUP($C37,工时汇总!$B$2:$AH$2673,29,0)&gt;=8,4,IF(VLOOKUP($C37,工时汇总!$B$2:$AH$2673,29,0)&lt;8,0))))</f>
        <v>0</v>
      </c>
      <c r="AF37" s="24">
        <f ca="1">IF(VLOOKUP($C37,工时汇总!$B$2:$AH$2673,30,0)&gt;15,12,IF(VLOOKUP($C37,工时汇总!$B$2:$AH$2673,30,0)&gt;10,8,IF(VLOOKUP($C37,工时汇总!$B$2:$AH$2673,30,0)&gt;=8,4,IF(VLOOKUP($C37,工时汇总!$B$2:$AH$2673,30,0)&lt;8,0))))</f>
        <v>0</v>
      </c>
      <c r="AG37" s="24">
        <f ca="1">IF(VLOOKUP($C37,工时汇总!$B$2:$AH$2673,31,0)&gt;15,12,IF(VLOOKUP($C37,工时汇总!$B$2:$AH$2673,31,0)&gt;10,8,IF(VLOOKUP($C37,工时汇总!$B$2:$AH$2673,31,0)&gt;=8,4,IF(VLOOKUP($C37,工时汇总!$B$2:$AH$2673,31,0)&lt;8,0))))</f>
        <v>0</v>
      </c>
      <c r="AH37" s="24">
        <f ca="1">IF(VLOOKUP($C37,工时汇总!$B$2:$AH$2673,32,0)&gt;15,12,IF(VLOOKUP($C37,工时汇总!$B$2:$AH$2673,32,0)&gt;10,8,IF(VLOOKUP($C37,工时汇总!$B$2:$AH$2673,32,0)&gt;=8,4,IF(VLOOKUP($C37,工时汇总!$B$2:$AH$2673,32,0)&lt;8,0))))</f>
        <v>0</v>
      </c>
      <c r="AI37" s="24">
        <f ca="1">IF(VLOOKUP($C37,工时汇总!$B$2:$AH$2673,33,0)&gt;15,12,IF(VLOOKUP($C37,工时汇总!$B$2:$AH$2673,33,0)&gt;10,8,IF(VLOOKUP($C37,工时汇总!$B$2:$AH$2673,33,0)&gt;=8,4,IF(VLOOKUP($C37,工时汇总!$B$2:$AH$2673,33,0)&lt;8,0))))</f>
        <v>0</v>
      </c>
    </row>
    <row r="38" spans="1:35" ht="19.5" customHeight="1" x14ac:dyDescent="0.25">
      <c r="A38" s="36" t="s">
        <v>409</v>
      </c>
      <c r="B38" s="129" t="s">
        <v>527</v>
      </c>
      <c r="C38" s="128" t="s">
        <v>536</v>
      </c>
      <c r="D38" s="23">
        <f t="shared" ca="1" si="14"/>
        <v>224</v>
      </c>
      <c r="E38" s="24">
        <f ca="1">IF(VLOOKUP($C38,工时汇总!$B$2:$AH$2673,3,0)&gt;15,12,IF(VLOOKUP($C38,工时汇总!$B$2:$AH$2673,3,0)&gt;10,8,IF(VLOOKUP($C38,工时汇总!$B$2:$AH$2673,3,0)&gt;=8,4,IF(VLOOKUP($C38,工时汇总!$B$2:$AH$2673,3,0)&lt;8,0))))</f>
        <v>0</v>
      </c>
      <c r="F38" s="24">
        <f ca="1">IF(VLOOKUP($C38,工时汇总!$B$2:$AH$2673,4,0)&gt;15,12,IF(VLOOKUP($C38,工时汇总!$B$2:$AH$2673,4,0)&gt;10,8,IF(VLOOKUP($C38,工时汇总!$B$2:$AH$2673,4,0)&gt;=8,4,IF(VLOOKUP($C38,工时汇总!$B$2:$AH$2673,4,0)&lt;8,0))))</f>
        <v>8</v>
      </c>
      <c r="G38" s="24">
        <f ca="1">IF(VLOOKUP($C38,工时汇总!$B$2:$AH$2673,5,0)&gt;15,12,IF(VLOOKUP($C38,工时汇总!$B$2:$AH$2673,5,0)&gt;10,8,IF(VLOOKUP($C38,工时汇总!$B$2:$AH$2673,5,0)&gt;=8,4,IF(VLOOKUP($C38,工时汇总!$B$2:$AH$2673,5,0)&lt;8,0))))</f>
        <v>8</v>
      </c>
      <c r="H38" s="24">
        <f ca="1">IF(VLOOKUP($C38,工时汇总!$B$2:$AH$2673,6,0)&gt;15,12,IF(VLOOKUP($C38,工时汇总!$B$2:$AH$2673,6,0)&gt;10,8,IF(VLOOKUP($C38,工时汇总!$B$2:$AH$2673,6,0)&gt;=8,4,IF(VLOOKUP($C38,工时汇总!$B$2:$AH$2673,6,0)&lt;8,0))))</f>
        <v>8</v>
      </c>
      <c r="I38" s="24">
        <f ca="1">IF(VLOOKUP($C38,工时汇总!$B$2:$AH$2673,7,0)&gt;15,12,IF(VLOOKUP($C38,工时汇总!$B$2:$AH$2673,7,0)&gt;10,8,IF(VLOOKUP($C38,工时汇总!$B$2:$AH$2673,7,0)&gt;=8,4,IF(VLOOKUP($C38,工时汇总!$B$2:$AH$2673,7,0)&lt;8,0))))</f>
        <v>8</v>
      </c>
      <c r="J38" s="24">
        <f ca="1">IF(VLOOKUP($C38,工时汇总!$B$2:$AH$2673,8,0)&gt;15,12,IF(VLOOKUP($C38,工时汇总!$B$2:$AH$2673,8,0)&gt;10,8,IF(VLOOKUP($C38,工时汇总!$B$2:$AH$2673,8,0)&gt;=8,4,IF(VLOOKUP($C38,工时汇总!$B$2:$AH$2673,8,0)&lt;8,0))))</f>
        <v>8</v>
      </c>
      <c r="K38" s="24">
        <f ca="1">IF(VLOOKUP($C38,工时汇总!$B$2:$AH$2673,9,0)&gt;15,12,IF(VLOOKUP($C38,工时汇总!$B$2:$AH$2673,9,0)&gt;10,8,IF(VLOOKUP($C38,工时汇总!$B$2:$AH$2673,9,0)&gt;=8,4,IF(VLOOKUP($C38,工时汇总!$B$2:$AH$2673,9,0)&lt;8,0))))</f>
        <v>8</v>
      </c>
      <c r="L38" s="24">
        <f ca="1">IF(VLOOKUP($C38,工时汇总!$B$2:$AH$2673,10,0)&gt;15,12,IF(VLOOKUP($C38,工时汇总!$B$2:$AH$2673,10,0)&gt;10,8,IF(VLOOKUP($C38,工时汇总!$B$2:$AH$2673,10,0)&gt;=8,4,IF(VLOOKUP($C38,工时汇总!$B$2:$AH$2673,10,0)&lt;8,0))))</f>
        <v>8</v>
      </c>
      <c r="M38" s="24">
        <f ca="1">IF(VLOOKUP($C38,工时汇总!$B$2:$AH$2673,11,0)&gt;15,12,IF(VLOOKUP($C38,工时汇总!$B$2:$AH$2673,11,0)&gt;10,8,IF(VLOOKUP($C38,工时汇总!$B$2:$AH$2673,11,0)&gt;=8,4,IF(VLOOKUP($C38,工时汇总!$B$2:$AH$2673,11,0)&lt;8,0))))</f>
        <v>8</v>
      </c>
      <c r="N38" s="24">
        <f ca="1">IF(VLOOKUP($C38,工时汇总!$B$2:$AH$2673,12,0)&gt;15,12,IF(VLOOKUP($C38,工时汇总!$B$2:$AH$2673,12,0)&gt;10,8,IF(VLOOKUP($C38,工时汇总!$B$2:$AH$2673,12,0)&gt;=8,4,IF(VLOOKUP($C38,工时汇总!$B$2:$AH$2673,12,0)&lt;8,0))))</f>
        <v>8</v>
      </c>
      <c r="O38" s="24">
        <f ca="1">IF(VLOOKUP($C38,工时汇总!$B$2:$AH$2673,13,0)&gt;15,12,IF(VLOOKUP($C38,工时汇总!$B$2:$AH$2673,13,0)&gt;10,8,IF(VLOOKUP($C38,工时汇总!$B$2:$AH$2673,13,0)&gt;=8,4,IF(VLOOKUP($C38,工时汇总!$B$2:$AH$2673,13,0)&lt;8,0))))</f>
        <v>8</v>
      </c>
      <c r="P38" s="24">
        <f ca="1">IF(VLOOKUP($C38,工时汇总!$B$2:$AH$2673,14,0)&gt;15,12,IF(VLOOKUP($C38,工时汇总!$B$2:$AH$2673,14,0)&gt;10,8,IF(VLOOKUP($C38,工时汇总!$B$2:$AH$2673,14,0)&gt;=8,4,IF(VLOOKUP($C38,工时汇总!$B$2:$AH$2673,14,0)&lt;8,0))))</f>
        <v>8</v>
      </c>
      <c r="Q38" s="24">
        <f ca="1">IF(VLOOKUP($C38,工时汇总!$B$2:$AH$2673,15,0)&gt;15,12,IF(VLOOKUP($C38,工时汇总!$B$2:$AH$2673,15,0)&gt;10,8,IF(VLOOKUP($C38,工时汇总!$B$2:$AH$2673,15,0)&gt;=8,4,IF(VLOOKUP($C38,工时汇总!$B$2:$AH$2673,15,0)&lt;8,0))))</f>
        <v>8</v>
      </c>
      <c r="R38" s="24">
        <f ca="1">IF(VLOOKUP($C38,工时汇总!$B$2:$AH$2673,16,0)&gt;15,12,IF(VLOOKUP($C38,工时汇总!$B$2:$AH$2673,16,0)&gt;10,8,IF(VLOOKUP($C38,工时汇总!$B$2:$AH$2673,16,0)&gt;=8,4,IF(VLOOKUP($C38,工时汇总!$B$2:$AH$2673,16,0)&lt;8,0))))</f>
        <v>8</v>
      </c>
      <c r="S38" s="24">
        <f ca="1">IF(VLOOKUP($C38,工时汇总!$B$2:$AH$2673,17,0)&gt;15,12,IF(VLOOKUP($C38,工时汇总!$B$2:$AH$2673,17,0)&gt;10,8,IF(VLOOKUP($C38,工时汇总!$B$2:$AH$2673,17,0)&gt;=8,4,IF(VLOOKUP($C38,工时汇总!$B$2:$AH$2673,17,0)&lt;8,0))))</f>
        <v>8</v>
      </c>
      <c r="T38" s="24">
        <f ca="1">IF(VLOOKUP($C38,工时汇总!$B$2:$AH$2673,18,0)&gt;15,12,IF(VLOOKUP($C38,工时汇总!$B$2:$AH$2673,18,0)&gt;10,8,IF(VLOOKUP($C38,工时汇总!$B$2:$AH$2673,18,0)&gt;=8,4,IF(VLOOKUP($C38,工时汇总!$B$2:$AH$2673,18,0)&lt;8,0))))</f>
        <v>8</v>
      </c>
      <c r="U38" s="24">
        <f ca="1">IF(VLOOKUP($C38,工时汇总!$B$2:$AH$2673,19,0)&gt;15,12,IF(VLOOKUP($C38,工时汇总!$B$2:$AH$2673,19,0)&gt;10,8,IF(VLOOKUP($C38,工时汇总!$B$2:$AH$2673,19,0)&gt;=8,4,IF(VLOOKUP($C38,工时汇总!$B$2:$AH$2673,19,0)&lt;8,0))))</f>
        <v>8</v>
      </c>
      <c r="V38" s="24">
        <f ca="1">IF(VLOOKUP($C38,工时汇总!$B$2:$AH$2673,20,0)&gt;15,12,IF(VLOOKUP($C38,工时汇总!$B$2:$AH$2673,20,0)&gt;10,8,IF(VLOOKUP($C38,工时汇总!$B$2:$AH$2673,20,0)&gt;=8,4,IF(VLOOKUP($C38,工时汇总!$B$2:$AH$2673,20,0)&lt;8,0))))</f>
        <v>8</v>
      </c>
      <c r="W38" s="24">
        <f ca="1">IF(VLOOKUP($C38,工时汇总!$B$2:$AH$2673,21,0)&gt;15,12,IF(VLOOKUP($C38,工时汇总!$B$2:$AH$2673,21,0)&gt;10,8,IF(VLOOKUP($C38,工时汇总!$B$2:$AH$2673,21,0)&gt;=8,4,IF(VLOOKUP($C38,工时汇总!$B$2:$AH$2673,21,0)&lt;8,0))))</f>
        <v>8</v>
      </c>
      <c r="X38" s="24">
        <f ca="1">IF(VLOOKUP($C38,工时汇总!$B$2:$AH$2673,22,0)&gt;15,12,IF(VLOOKUP($C38,工时汇总!$B$2:$AH$2673,22,0)&gt;10,8,IF(VLOOKUP($C38,工时汇总!$B$2:$AH$2673,22,0)&gt;=8,4,IF(VLOOKUP($C38,工时汇总!$B$2:$AH$2673,22,0)&lt;8,0))))</f>
        <v>8</v>
      </c>
      <c r="Y38" s="24">
        <f ca="1">IF(VLOOKUP($C38,工时汇总!$B$2:$AH$2673,23,0)&gt;15,12,IF(VLOOKUP($C38,工时汇总!$B$2:$AH$2673,23,0)&gt;10,8,IF(VLOOKUP($C38,工时汇总!$B$2:$AH$2673,23,0)&gt;=8,4,IF(VLOOKUP($C38,工时汇总!$B$2:$AH$2673,23,0)&lt;8,0))))</f>
        <v>8</v>
      </c>
      <c r="Z38" s="24">
        <f ca="1">IF(VLOOKUP($C38,工时汇总!$B$2:$AH$2673,24,0)&gt;15,12,IF(VLOOKUP($C38,工时汇总!$B$2:$AH$2673,24,0)&gt;10,8,IF(VLOOKUP($C38,工时汇总!$B$2:$AH$2673,24,0)&gt;=8,4,IF(VLOOKUP($C38,工时汇总!$B$2:$AH$2673,24,0)&lt;8,0))))</f>
        <v>8</v>
      </c>
      <c r="AA38" s="24">
        <f ca="1">IF(VLOOKUP($C38,工时汇总!$B$2:$AH$2673,25,0)&gt;15,12,IF(VLOOKUP($C38,工时汇总!$B$2:$AH$2673,25,0)&gt;10,8,IF(VLOOKUP($C38,工时汇总!$B$2:$AH$2673,25,0)&gt;=8,4,IF(VLOOKUP($C38,工时汇总!$B$2:$AH$2673,25,0)&lt;8,0))))</f>
        <v>8</v>
      </c>
      <c r="AB38" s="24">
        <f ca="1">IF(VLOOKUP($C38,工时汇总!$B$2:$AH$2673,26,0)&gt;15,12,IF(VLOOKUP($C38,工时汇总!$B$2:$AH$2673,26,0)&gt;10,8,IF(VLOOKUP($C38,工时汇总!$B$2:$AH$2673,26,0)&gt;=8,4,IF(VLOOKUP($C38,工时汇总!$B$2:$AH$2673,26,0)&lt;8,0))))</f>
        <v>8</v>
      </c>
      <c r="AC38" s="24">
        <f ca="1">IF(VLOOKUP($C38,工时汇总!$B$2:$AH$2673,27,0)&gt;15,12,IF(VLOOKUP($C38,工时汇总!$B$2:$AH$2673,27,0)&gt;10,8,IF(VLOOKUP($C38,工时汇总!$B$2:$AH$2673,27,0)&gt;=8,4,IF(VLOOKUP($C38,工时汇总!$B$2:$AH$2673,27,0)&lt;8,0))))</f>
        <v>8</v>
      </c>
      <c r="AD38" s="24">
        <f ca="1">IF(VLOOKUP($C38,工时汇总!$B$2:$AH$2673,28,0)&gt;15,12,IF(VLOOKUP($C38,工时汇总!$B$2:$AH$2673,28,0)&gt;10,8,IF(VLOOKUP($C38,工时汇总!$B$2:$AH$2673,28,0)&gt;=8,4,IF(VLOOKUP($C38,工时汇总!$B$2:$AH$2673,28,0)&lt;8,0))))</f>
        <v>8</v>
      </c>
      <c r="AE38" s="24">
        <f ca="1">IF(VLOOKUP($C38,工时汇总!$B$2:$AH$2673,29,0)&gt;15,12,IF(VLOOKUP($C38,工时汇总!$B$2:$AH$2673,29,0)&gt;10,8,IF(VLOOKUP($C38,工时汇总!$B$2:$AH$2673,29,0)&gt;=8,4,IF(VLOOKUP($C38,工时汇总!$B$2:$AH$2673,29,0)&lt;8,0))))</f>
        <v>8</v>
      </c>
      <c r="AF38" s="24">
        <f ca="1">IF(VLOOKUP($C38,工时汇总!$B$2:$AH$2673,30,0)&gt;15,12,IF(VLOOKUP($C38,工时汇总!$B$2:$AH$2673,30,0)&gt;10,8,IF(VLOOKUP($C38,工时汇总!$B$2:$AH$2673,30,0)&gt;=8,4,IF(VLOOKUP($C38,工时汇总!$B$2:$AH$2673,30,0)&lt;8,0))))</f>
        <v>4</v>
      </c>
      <c r="AG38" s="24">
        <f ca="1">IF(VLOOKUP($C38,工时汇总!$B$2:$AH$2673,31,0)&gt;15,12,IF(VLOOKUP($C38,工时汇总!$B$2:$AH$2673,31,0)&gt;10,8,IF(VLOOKUP($C38,工时汇总!$B$2:$AH$2673,31,0)&gt;=8,4,IF(VLOOKUP($C38,工时汇总!$B$2:$AH$2673,31,0)&lt;8,0))))</f>
        <v>4</v>
      </c>
      <c r="AH38" s="24">
        <f ca="1">IF(VLOOKUP($C38,工时汇总!$B$2:$AH$2673,32,0)&gt;15,12,IF(VLOOKUP($C38,工时汇总!$B$2:$AH$2673,32,0)&gt;10,8,IF(VLOOKUP($C38,工时汇总!$B$2:$AH$2673,32,0)&gt;=8,4,IF(VLOOKUP($C38,工时汇总!$B$2:$AH$2673,32,0)&lt;8,0))))</f>
        <v>4</v>
      </c>
      <c r="AI38" s="24">
        <f ca="1">IF(VLOOKUP($C38,工时汇总!$B$2:$AH$2673,33,0)&gt;15,12,IF(VLOOKUP($C38,工时汇总!$B$2:$AH$2673,33,0)&gt;10,8,IF(VLOOKUP($C38,工时汇总!$B$2:$AH$2673,33,0)&gt;=8,4,IF(VLOOKUP($C38,工时汇总!$B$2:$AH$2673,33,0)&lt;8,0))))</f>
        <v>4</v>
      </c>
    </row>
    <row r="39" spans="1:35" ht="19.5" customHeight="1" x14ac:dyDescent="0.25">
      <c r="A39" s="36" t="s">
        <v>409</v>
      </c>
      <c r="B39" s="129" t="s">
        <v>528</v>
      </c>
      <c r="C39" s="128" t="s">
        <v>537</v>
      </c>
      <c r="D39" s="23">
        <f t="shared" ca="1" si="14"/>
        <v>224</v>
      </c>
      <c r="E39" s="24">
        <f ca="1">IF(VLOOKUP($C39,工时汇总!$B$2:$AH$2673,3,0)&gt;15,12,IF(VLOOKUP($C39,工时汇总!$B$2:$AH$2673,3,0)&gt;10,8,IF(VLOOKUP($C39,工时汇总!$B$2:$AH$2673,3,0)&gt;=8,4,IF(VLOOKUP($C39,工时汇总!$B$2:$AH$2673,3,0)&lt;8,0))))</f>
        <v>0</v>
      </c>
      <c r="F39" s="24">
        <f ca="1">IF(VLOOKUP($C39,工时汇总!$B$2:$AH$2673,4,0)&gt;15,12,IF(VLOOKUP($C39,工时汇总!$B$2:$AH$2673,4,0)&gt;10,8,IF(VLOOKUP($C39,工时汇总!$B$2:$AH$2673,4,0)&gt;=8,4,IF(VLOOKUP($C39,工时汇总!$B$2:$AH$2673,4,0)&lt;8,0))))</f>
        <v>8</v>
      </c>
      <c r="G39" s="24">
        <f ca="1">IF(VLOOKUP($C39,工时汇总!$B$2:$AH$2673,5,0)&gt;15,12,IF(VLOOKUP($C39,工时汇总!$B$2:$AH$2673,5,0)&gt;10,8,IF(VLOOKUP($C39,工时汇总!$B$2:$AH$2673,5,0)&gt;=8,4,IF(VLOOKUP($C39,工时汇总!$B$2:$AH$2673,5,0)&lt;8,0))))</f>
        <v>8</v>
      </c>
      <c r="H39" s="24">
        <f ca="1">IF(VLOOKUP($C39,工时汇总!$B$2:$AH$2673,6,0)&gt;15,12,IF(VLOOKUP($C39,工时汇总!$B$2:$AH$2673,6,0)&gt;10,8,IF(VLOOKUP($C39,工时汇总!$B$2:$AH$2673,6,0)&gt;=8,4,IF(VLOOKUP($C39,工时汇总!$B$2:$AH$2673,6,0)&lt;8,0))))</f>
        <v>8</v>
      </c>
      <c r="I39" s="24">
        <f ca="1">IF(VLOOKUP($C39,工时汇总!$B$2:$AH$2673,7,0)&gt;15,12,IF(VLOOKUP($C39,工时汇总!$B$2:$AH$2673,7,0)&gt;10,8,IF(VLOOKUP($C39,工时汇总!$B$2:$AH$2673,7,0)&gt;=8,4,IF(VLOOKUP($C39,工时汇总!$B$2:$AH$2673,7,0)&lt;8,0))))</f>
        <v>8</v>
      </c>
      <c r="J39" s="24">
        <f ca="1">IF(VLOOKUP($C39,工时汇总!$B$2:$AH$2673,8,0)&gt;15,12,IF(VLOOKUP($C39,工时汇总!$B$2:$AH$2673,8,0)&gt;10,8,IF(VLOOKUP($C39,工时汇总!$B$2:$AH$2673,8,0)&gt;=8,4,IF(VLOOKUP($C39,工时汇总!$B$2:$AH$2673,8,0)&lt;8,0))))</f>
        <v>8</v>
      </c>
      <c r="K39" s="24">
        <f ca="1">IF(VLOOKUP($C39,工时汇总!$B$2:$AH$2673,9,0)&gt;15,12,IF(VLOOKUP($C39,工时汇总!$B$2:$AH$2673,9,0)&gt;10,8,IF(VLOOKUP($C39,工时汇总!$B$2:$AH$2673,9,0)&gt;=8,4,IF(VLOOKUP($C39,工时汇总!$B$2:$AH$2673,9,0)&lt;8,0))))</f>
        <v>8</v>
      </c>
      <c r="L39" s="24">
        <f ca="1">IF(VLOOKUP($C39,工时汇总!$B$2:$AH$2673,10,0)&gt;15,12,IF(VLOOKUP($C39,工时汇总!$B$2:$AH$2673,10,0)&gt;10,8,IF(VLOOKUP($C39,工时汇总!$B$2:$AH$2673,10,0)&gt;=8,4,IF(VLOOKUP($C39,工时汇总!$B$2:$AH$2673,10,0)&lt;8,0))))</f>
        <v>8</v>
      </c>
      <c r="M39" s="24">
        <f ca="1">IF(VLOOKUP($C39,工时汇总!$B$2:$AH$2673,11,0)&gt;15,12,IF(VLOOKUP($C39,工时汇总!$B$2:$AH$2673,11,0)&gt;10,8,IF(VLOOKUP($C39,工时汇总!$B$2:$AH$2673,11,0)&gt;=8,4,IF(VLOOKUP($C39,工时汇总!$B$2:$AH$2673,11,0)&lt;8,0))))</f>
        <v>8</v>
      </c>
      <c r="N39" s="24">
        <f ca="1">IF(VLOOKUP($C39,工时汇总!$B$2:$AH$2673,12,0)&gt;15,12,IF(VLOOKUP($C39,工时汇总!$B$2:$AH$2673,12,0)&gt;10,8,IF(VLOOKUP($C39,工时汇总!$B$2:$AH$2673,12,0)&gt;=8,4,IF(VLOOKUP($C39,工时汇总!$B$2:$AH$2673,12,0)&lt;8,0))))</f>
        <v>8</v>
      </c>
      <c r="O39" s="24">
        <f ca="1">IF(VLOOKUP($C39,工时汇总!$B$2:$AH$2673,13,0)&gt;15,12,IF(VLOOKUP($C39,工时汇总!$B$2:$AH$2673,13,0)&gt;10,8,IF(VLOOKUP($C39,工时汇总!$B$2:$AH$2673,13,0)&gt;=8,4,IF(VLOOKUP($C39,工时汇总!$B$2:$AH$2673,13,0)&lt;8,0))))</f>
        <v>8</v>
      </c>
      <c r="P39" s="24">
        <f ca="1">IF(VLOOKUP($C39,工时汇总!$B$2:$AH$2673,14,0)&gt;15,12,IF(VLOOKUP($C39,工时汇总!$B$2:$AH$2673,14,0)&gt;10,8,IF(VLOOKUP($C39,工时汇总!$B$2:$AH$2673,14,0)&gt;=8,4,IF(VLOOKUP($C39,工时汇总!$B$2:$AH$2673,14,0)&lt;8,0))))</f>
        <v>8</v>
      </c>
      <c r="Q39" s="24">
        <f ca="1">IF(VLOOKUP($C39,工时汇总!$B$2:$AH$2673,15,0)&gt;15,12,IF(VLOOKUP($C39,工时汇总!$B$2:$AH$2673,15,0)&gt;10,8,IF(VLOOKUP($C39,工时汇总!$B$2:$AH$2673,15,0)&gt;=8,4,IF(VLOOKUP($C39,工时汇总!$B$2:$AH$2673,15,0)&lt;8,0))))</f>
        <v>8</v>
      </c>
      <c r="R39" s="24">
        <f ca="1">IF(VLOOKUP($C39,工时汇总!$B$2:$AH$2673,16,0)&gt;15,12,IF(VLOOKUP($C39,工时汇总!$B$2:$AH$2673,16,0)&gt;10,8,IF(VLOOKUP($C39,工时汇总!$B$2:$AH$2673,16,0)&gt;=8,4,IF(VLOOKUP($C39,工时汇总!$B$2:$AH$2673,16,0)&lt;8,0))))</f>
        <v>8</v>
      </c>
      <c r="S39" s="24">
        <f ca="1">IF(VLOOKUP($C39,工时汇总!$B$2:$AH$2673,17,0)&gt;15,12,IF(VLOOKUP($C39,工时汇总!$B$2:$AH$2673,17,0)&gt;10,8,IF(VLOOKUP($C39,工时汇总!$B$2:$AH$2673,17,0)&gt;=8,4,IF(VLOOKUP($C39,工时汇总!$B$2:$AH$2673,17,0)&lt;8,0))))</f>
        <v>8</v>
      </c>
      <c r="T39" s="24">
        <f ca="1">IF(VLOOKUP($C39,工时汇总!$B$2:$AH$2673,18,0)&gt;15,12,IF(VLOOKUP($C39,工时汇总!$B$2:$AH$2673,18,0)&gt;10,8,IF(VLOOKUP($C39,工时汇总!$B$2:$AH$2673,18,0)&gt;=8,4,IF(VLOOKUP($C39,工时汇总!$B$2:$AH$2673,18,0)&lt;8,0))))</f>
        <v>8</v>
      </c>
      <c r="U39" s="24">
        <f ca="1">IF(VLOOKUP($C39,工时汇总!$B$2:$AH$2673,19,0)&gt;15,12,IF(VLOOKUP($C39,工时汇总!$B$2:$AH$2673,19,0)&gt;10,8,IF(VLOOKUP($C39,工时汇总!$B$2:$AH$2673,19,0)&gt;=8,4,IF(VLOOKUP($C39,工时汇总!$B$2:$AH$2673,19,0)&lt;8,0))))</f>
        <v>8</v>
      </c>
      <c r="V39" s="24">
        <f ca="1">IF(VLOOKUP($C39,工时汇总!$B$2:$AH$2673,20,0)&gt;15,12,IF(VLOOKUP($C39,工时汇总!$B$2:$AH$2673,20,0)&gt;10,8,IF(VLOOKUP($C39,工时汇总!$B$2:$AH$2673,20,0)&gt;=8,4,IF(VLOOKUP($C39,工时汇总!$B$2:$AH$2673,20,0)&lt;8,0))))</f>
        <v>8</v>
      </c>
      <c r="W39" s="24">
        <f ca="1">IF(VLOOKUP($C39,工时汇总!$B$2:$AH$2673,21,0)&gt;15,12,IF(VLOOKUP($C39,工时汇总!$B$2:$AH$2673,21,0)&gt;10,8,IF(VLOOKUP($C39,工时汇总!$B$2:$AH$2673,21,0)&gt;=8,4,IF(VLOOKUP($C39,工时汇总!$B$2:$AH$2673,21,0)&lt;8,0))))</f>
        <v>8</v>
      </c>
      <c r="X39" s="24">
        <f ca="1">IF(VLOOKUP($C39,工时汇总!$B$2:$AH$2673,22,0)&gt;15,12,IF(VLOOKUP($C39,工时汇总!$B$2:$AH$2673,22,0)&gt;10,8,IF(VLOOKUP($C39,工时汇总!$B$2:$AH$2673,22,0)&gt;=8,4,IF(VLOOKUP($C39,工时汇总!$B$2:$AH$2673,22,0)&lt;8,0))))</f>
        <v>8</v>
      </c>
      <c r="Y39" s="24">
        <f ca="1">IF(VLOOKUP($C39,工时汇总!$B$2:$AH$2673,23,0)&gt;15,12,IF(VLOOKUP($C39,工时汇总!$B$2:$AH$2673,23,0)&gt;10,8,IF(VLOOKUP($C39,工时汇总!$B$2:$AH$2673,23,0)&gt;=8,4,IF(VLOOKUP($C39,工时汇总!$B$2:$AH$2673,23,0)&lt;8,0))))</f>
        <v>8</v>
      </c>
      <c r="Z39" s="24">
        <f ca="1">IF(VLOOKUP($C39,工时汇总!$B$2:$AH$2673,24,0)&gt;15,12,IF(VLOOKUP($C39,工时汇总!$B$2:$AH$2673,24,0)&gt;10,8,IF(VLOOKUP($C39,工时汇总!$B$2:$AH$2673,24,0)&gt;=8,4,IF(VLOOKUP($C39,工时汇总!$B$2:$AH$2673,24,0)&lt;8,0))))</f>
        <v>8</v>
      </c>
      <c r="AA39" s="24">
        <f ca="1">IF(VLOOKUP($C39,工时汇总!$B$2:$AH$2673,25,0)&gt;15,12,IF(VLOOKUP($C39,工时汇总!$B$2:$AH$2673,25,0)&gt;10,8,IF(VLOOKUP($C39,工时汇总!$B$2:$AH$2673,25,0)&gt;=8,4,IF(VLOOKUP($C39,工时汇总!$B$2:$AH$2673,25,0)&lt;8,0))))</f>
        <v>8</v>
      </c>
      <c r="AB39" s="24">
        <f ca="1">IF(VLOOKUP($C39,工时汇总!$B$2:$AH$2673,26,0)&gt;15,12,IF(VLOOKUP($C39,工时汇总!$B$2:$AH$2673,26,0)&gt;10,8,IF(VLOOKUP($C39,工时汇总!$B$2:$AH$2673,26,0)&gt;=8,4,IF(VLOOKUP($C39,工时汇总!$B$2:$AH$2673,26,0)&lt;8,0))))</f>
        <v>8</v>
      </c>
      <c r="AC39" s="24">
        <f ca="1">IF(VLOOKUP($C39,工时汇总!$B$2:$AH$2673,27,0)&gt;15,12,IF(VLOOKUP($C39,工时汇总!$B$2:$AH$2673,27,0)&gt;10,8,IF(VLOOKUP($C39,工时汇总!$B$2:$AH$2673,27,0)&gt;=8,4,IF(VLOOKUP($C39,工时汇总!$B$2:$AH$2673,27,0)&lt;8,0))))</f>
        <v>8</v>
      </c>
      <c r="AD39" s="24">
        <f ca="1">IF(VLOOKUP($C39,工时汇总!$B$2:$AH$2673,28,0)&gt;15,12,IF(VLOOKUP($C39,工时汇总!$B$2:$AH$2673,28,0)&gt;10,8,IF(VLOOKUP($C39,工时汇总!$B$2:$AH$2673,28,0)&gt;=8,4,IF(VLOOKUP($C39,工时汇总!$B$2:$AH$2673,28,0)&lt;8,0))))</f>
        <v>8</v>
      </c>
      <c r="AE39" s="24">
        <f ca="1">IF(VLOOKUP($C39,工时汇总!$B$2:$AH$2673,29,0)&gt;15,12,IF(VLOOKUP($C39,工时汇总!$B$2:$AH$2673,29,0)&gt;10,8,IF(VLOOKUP($C39,工时汇总!$B$2:$AH$2673,29,0)&gt;=8,4,IF(VLOOKUP($C39,工时汇总!$B$2:$AH$2673,29,0)&lt;8,0))))</f>
        <v>8</v>
      </c>
      <c r="AF39" s="24">
        <f ca="1">IF(VLOOKUP($C39,工时汇总!$B$2:$AH$2673,30,0)&gt;15,12,IF(VLOOKUP($C39,工时汇总!$B$2:$AH$2673,30,0)&gt;10,8,IF(VLOOKUP($C39,工时汇总!$B$2:$AH$2673,30,0)&gt;=8,4,IF(VLOOKUP($C39,工时汇总!$B$2:$AH$2673,30,0)&lt;8,0))))</f>
        <v>4</v>
      </c>
      <c r="AG39" s="24">
        <f ca="1">IF(VLOOKUP($C39,工时汇总!$B$2:$AH$2673,31,0)&gt;15,12,IF(VLOOKUP($C39,工时汇总!$B$2:$AH$2673,31,0)&gt;10,8,IF(VLOOKUP($C39,工时汇总!$B$2:$AH$2673,31,0)&gt;=8,4,IF(VLOOKUP($C39,工时汇总!$B$2:$AH$2673,31,0)&lt;8,0))))</f>
        <v>4</v>
      </c>
      <c r="AH39" s="24">
        <f ca="1">IF(VLOOKUP($C39,工时汇总!$B$2:$AH$2673,32,0)&gt;15,12,IF(VLOOKUP($C39,工时汇总!$B$2:$AH$2673,32,0)&gt;10,8,IF(VLOOKUP($C39,工时汇总!$B$2:$AH$2673,32,0)&gt;=8,4,IF(VLOOKUP($C39,工时汇总!$B$2:$AH$2673,32,0)&lt;8,0))))</f>
        <v>4</v>
      </c>
      <c r="AI39" s="24">
        <f ca="1">IF(VLOOKUP($C39,工时汇总!$B$2:$AH$2673,33,0)&gt;15,12,IF(VLOOKUP($C39,工时汇总!$B$2:$AH$2673,33,0)&gt;10,8,IF(VLOOKUP($C39,工时汇总!$B$2:$AH$2673,33,0)&gt;=8,4,IF(VLOOKUP($C39,工时汇总!$B$2:$AH$2673,33,0)&lt;8,0))))</f>
        <v>4</v>
      </c>
    </row>
    <row r="40" spans="1:35" ht="19.5" customHeight="1" x14ac:dyDescent="0.25">
      <c r="A40" s="36" t="s">
        <v>409</v>
      </c>
      <c r="B40" s="129" t="s">
        <v>529</v>
      </c>
      <c r="C40" s="128" t="s">
        <v>538</v>
      </c>
      <c r="D40" s="23">
        <f t="shared" ca="1" si="14"/>
        <v>224</v>
      </c>
      <c r="E40" s="24">
        <f ca="1">IF(VLOOKUP($C40,工时汇总!$B$2:$AH$2673,3,0)&gt;15,12,IF(VLOOKUP($C40,工时汇总!$B$2:$AH$2673,3,0)&gt;10,8,IF(VLOOKUP($C40,工时汇总!$B$2:$AH$2673,3,0)&gt;=8,4,IF(VLOOKUP($C40,工时汇总!$B$2:$AH$2673,3,0)&lt;8,0))))</f>
        <v>0</v>
      </c>
      <c r="F40" s="24">
        <f ca="1">IF(VLOOKUP($C40,工时汇总!$B$2:$AH$2673,4,0)&gt;15,12,IF(VLOOKUP($C40,工时汇总!$B$2:$AH$2673,4,0)&gt;10,8,IF(VLOOKUP($C40,工时汇总!$B$2:$AH$2673,4,0)&gt;=8,4,IF(VLOOKUP($C40,工时汇总!$B$2:$AH$2673,4,0)&lt;8,0))))</f>
        <v>8</v>
      </c>
      <c r="G40" s="24">
        <f ca="1">IF(VLOOKUP($C40,工时汇总!$B$2:$AH$2673,5,0)&gt;15,12,IF(VLOOKUP($C40,工时汇总!$B$2:$AH$2673,5,0)&gt;10,8,IF(VLOOKUP($C40,工时汇总!$B$2:$AH$2673,5,0)&gt;=8,4,IF(VLOOKUP($C40,工时汇总!$B$2:$AH$2673,5,0)&lt;8,0))))</f>
        <v>8</v>
      </c>
      <c r="H40" s="24">
        <f ca="1">IF(VLOOKUP($C40,工时汇总!$B$2:$AH$2673,6,0)&gt;15,12,IF(VLOOKUP($C40,工时汇总!$B$2:$AH$2673,6,0)&gt;10,8,IF(VLOOKUP($C40,工时汇总!$B$2:$AH$2673,6,0)&gt;=8,4,IF(VLOOKUP($C40,工时汇总!$B$2:$AH$2673,6,0)&lt;8,0))))</f>
        <v>8</v>
      </c>
      <c r="I40" s="24">
        <f ca="1">IF(VLOOKUP($C40,工时汇总!$B$2:$AH$2673,7,0)&gt;15,12,IF(VLOOKUP($C40,工时汇总!$B$2:$AH$2673,7,0)&gt;10,8,IF(VLOOKUP($C40,工时汇总!$B$2:$AH$2673,7,0)&gt;=8,4,IF(VLOOKUP($C40,工时汇总!$B$2:$AH$2673,7,0)&lt;8,0))))</f>
        <v>8</v>
      </c>
      <c r="J40" s="24">
        <f ca="1">IF(VLOOKUP($C40,工时汇总!$B$2:$AH$2673,8,0)&gt;15,12,IF(VLOOKUP($C40,工时汇总!$B$2:$AH$2673,8,0)&gt;10,8,IF(VLOOKUP($C40,工时汇总!$B$2:$AH$2673,8,0)&gt;=8,4,IF(VLOOKUP($C40,工时汇总!$B$2:$AH$2673,8,0)&lt;8,0))))</f>
        <v>8</v>
      </c>
      <c r="K40" s="24">
        <f ca="1">IF(VLOOKUP($C40,工时汇总!$B$2:$AH$2673,9,0)&gt;15,12,IF(VLOOKUP($C40,工时汇总!$B$2:$AH$2673,9,0)&gt;10,8,IF(VLOOKUP($C40,工时汇总!$B$2:$AH$2673,9,0)&gt;=8,4,IF(VLOOKUP($C40,工时汇总!$B$2:$AH$2673,9,0)&lt;8,0))))</f>
        <v>8</v>
      </c>
      <c r="L40" s="24">
        <f ca="1">IF(VLOOKUP($C40,工时汇总!$B$2:$AH$2673,10,0)&gt;15,12,IF(VLOOKUP($C40,工时汇总!$B$2:$AH$2673,10,0)&gt;10,8,IF(VLOOKUP($C40,工时汇总!$B$2:$AH$2673,10,0)&gt;=8,4,IF(VLOOKUP($C40,工时汇总!$B$2:$AH$2673,10,0)&lt;8,0))))</f>
        <v>8</v>
      </c>
      <c r="M40" s="24">
        <f ca="1">IF(VLOOKUP($C40,工时汇总!$B$2:$AH$2673,11,0)&gt;15,12,IF(VLOOKUP($C40,工时汇总!$B$2:$AH$2673,11,0)&gt;10,8,IF(VLOOKUP($C40,工时汇总!$B$2:$AH$2673,11,0)&gt;=8,4,IF(VLOOKUP($C40,工时汇总!$B$2:$AH$2673,11,0)&lt;8,0))))</f>
        <v>8</v>
      </c>
      <c r="N40" s="24">
        <f ca="1">IF(VLOOKUP($C40,工时汇总!$B$2:$AH$2673,12,0)&gt;15,12,IF(VLOOKUP($C40,工时汇总!$B$2:$AH$2673,12,0)&gt;10,8,IF(VLOOKUP($C40,工时汇总!$B$2:$AH$2673,12,0)&gt;=8,4,IF(VLOOKUP($C40,工时汇总!$B$2:$AH$2673,12,0)&lt;8,0))))</f>
        <v>8</v>
      </c>
      <c r="O40" s="24">
        <f ca="1">IF(VLOOKUP($C40,工时汇总!$B$2:$AH$2673,13,0)&gt;15,12,IF(VLOOKUP($C40,工时汇总!$B$2:$AH$2673,13,0)&gt;10,8,IF(VLOOKUP($C40,工时汇总!$B$2:$AH$2673,13,0)&gt;=8,4,IF(VLOOKUP($C40,工时汇总!$B$2:$AH$2673,13,0)&lt;8,0))))</f>
        <v>8</v>
      </c>
      <c r="P40" s="24">
        <f ca="1">IF(VLOOKUP($C40,工时汇总!$B$2:$AH$2673,14,0)&gt;15,12,IF(VLOOKUP($C40,工时汇总!$B$2:$AH$2673,14,0)&gt;10,8,IF(VLOOKUP($C40,工时汇总!$B$2:$AH$2673,14,0)&gt;=8,4,IF(VLOOKUP($C40,工时汇总!$B$2:$AH$2673,14,0)&lt;8,0))))</f>
        <v>8</v>
      </c>
      <c r="Q40" s="24">
        <f ca="1">IF(VLOOKUP($C40,工时汇总!$B$2:$AH$2673,15,0)&gt;15,12,IF(VLOOKUP($C40,工时汇总!$B$2:$AH$2673,15,0)&gt;10,8,IF(VLOOKUP($C40,工时汇总!$B$2:$AH$2673,15,0)&gt;=8,4,IF(VLOOKUP($C40,工时汇总!$B$2:$AH$2673,15,0)&lt;8,0))))</f>
        <v>8</v>
      </c>
      <c r="R40" s="24">
        <f ca="1">IF(VLOOKUP($C40,工时汇总!$B$2:$AH$2673,16,0)&gt;15,12,IF(VLOOKUP($C40,工时汇总!$B$2:$AH$2673,16,0)&gt;10,8,IF(VLOOKUP($C40,工时汇总!$B$2:$AH$2673,16,0)&gt;=8,4,IF(VLOOKUP($C40,工时汇总!$B$2:$AH$2673,16,0)&lt;8,0))))</f>
        <v>8</v>
      </c>
      <c r="S40" s="24">
        <f ca="1">IF(VLOOKUP($C40,工时汇总!$B$2:$AH$2673,17,0)&gt;15,12,IF(VLOOKUP($C40,工时汇总!$B$2:$AH$2673,17,0)&gt;10,8,IF(VLOOKUP($C40,工时汇总!$B$2:$AH$2673,17,0)&gt;=8,4,IF(VLOOKUP($C40,工时汇总!$B$2:$AH$2673,17,0)&lt;8,0))))</f>
        <v>8</v>
      </c>
      <c r="T40" s="24">
        <f ca="1">IF(VLOOKUP($C40,工时汇总!$B$2:$AH$2673,18,0)&gt;15,12,IF(VLOOKUP($C40,工时汇总!$B$2:$AH$2673,18,0)&gt;10,8,IF(VLOOKUP($C40,工时汇总!$B$2:$AH$2673,18,0)&gt;=8,4,IF(VLOOKUP($C40,工时汇总!$B$2:$AH$2673,18,0)&lt;8,0))))</f>
        <v>8</v>
      </c>
      <c r="U40" s="24">
        <f ca="1">IF(VLOOKUP($C40,工时汇总!$B$2:$AH$2673,19,0)&gt;15,12,IF(VLOOKUP($C40,工时汇总!$B$2:$AH$2673,19,0)&gt;10,8,IF(VLOOKUP($C40,工时汇总!$B$2:$AH$2673,19,0)&gt;=8,4,IF(VLOOKUP($C40,工时汇总!$B$2:$AH$2673,19,0)&lt;8,0))))</f>
        <v>8</v>
      </c>
      <c r="V40" s="24">
        <f ca="1">IF(VLOOKUP($C40,工时汇总!$B$2:$AH$2673,20,0)&gt;15,12,IF(VLOOKUP($C40,工时汇总!$B$2:$AH$2673,20,0)&gt;10,8,IF(VLOOKUP($C40,工时汇总!$B$2:$AH$2673,20,0)&gt;=8,4,IF(VLOOKUP($C40,工时汇总!$B$2:$AH$2673,20,0)&lt;8,0))))</f>
        <v>8</v>
      </c>
      <c r="W40" s="24">
        <f ca="1">IF(VLOOKUP($C40,工时汇总!$B$2:$AH$2673,21,0)&gt;15,12,IF(VLOOKUP($C40,工时汇总!$B$2:$AH$2673,21,0)&gt;10,8,IF(VLOOKUP($C40,工时汇总!$B$2:$AH$2673,21,0)&gt;=8,4,IF(VLOOKUP($C40,工时汇总!$B$2:$AH$2673,21,0)&lt;8,0))))</f>
        <v>8</v>
      </c>
      <c r="X40" s="24">
        <f ca="1">IF(VLOOKUP($C40,工时汇总!$B$2:$AH$2673,22,0)&gt;15,12,IF(VLOOKUP($C40,工时汇总!$B$2:$AH$2673,22,0)&gt;10,8,IF(VLOOKUP($C40,工时汇总!$B$2:$AH$2673,22,0)&gt;=8,4,IF(VLOOKUP($C40,工时汇总!$B$2:$AH$2673,22,0)&lt;8,0))))</f>
        <v>8</v>
      </c>
      <c r="Y40" s="24">
        <f ca="1">IF(VLOOKUP($C40,工时汇总!$B$2:$AH$2673,23,0)&gt;15,12,IF(VLOOKUP($C40,工时汇总!$B$2:$AH$2673,23,0)&gt;10,8,IF(VLOOKUP($C40,工时汇总!$B$2:$AH$2673,23,0)&gt;=8,4,IF(VLOOKUP($C40,工时汇总!$B$2:$AH$2673,23,0)&lt;8,0))))</f>
        <v>8</v>
      </c>
      <c r="Z40" s="24">
        <f ca="1">IF(VLOOKUP($C40,工时汇总!$B$2:$AH$2673,24,0)&gt;15,12,IF(VLOOKUP($C40,工时汇总!$B$2:$AH$2673,24,0)&gt;10,8,IF(VLOOKUP($C40,工时汇总!$B$2:$AH$2673,24,0)&gt;=8,4,IF(VLOOKUP($C40,工时汇总!$B$2:$AH$2673,24,0)&lt;8,0))))</f>
        <v>8</v>
      </c>
      <c r="AA40" s="24">
        <f ca="1">IF(VLOOKUP($C40,工时汇总!$B$2:$AH$2673,25,0)&gt;15,12,IF(VLOOKUP($C40,工时汇总!$B$2:$AH$2673,25,0)&gt;10,8,IF(VLOOKUP($C40,工时汇总!$B$2:$AH$2673,25,0)&gt;=8,4,IF(VLOOKUP($C40,工时汇总!$B$2:$AH$2673,25,0)&lt;8,0))))</f>
        <v>8</v>
      </c>
      <c r="AB40" s="24">
        <f ca="1">IF(VLOOKUP($C40,工时汇总!$B$2:$AH$2673,26,0)&gt;15,12,IF(VLOOKUP($C40,工时汇总!$B$2:$AH$2673,26,0)&gt;10,8,IF(VLOOKUP($C40,工时汇总!$B$2:$AH$2673,26,0)&gt;=8,4,IF(VLOOKUP($C40,工时汇总!$B$2:$AH$2673,26,0)&lt;8,0))))</f>
        <v>8</v>
      </c>
      <c r="AC40" s="24">
        <f ca="1">IF(VLOOKUP($C40,工时汇总!$B$2:$AH$2673,27,0)&gt;15,12,IF(VLOOKUP($C40,工时汇总!$B$2:$AH$2673,27,0)&gt;10,8,IF(VLOOKUP($C40,工时汇总!$B$2:$AH$2673,27,0)&gt;=8,4,IF(VLOOKUP($C40,工时汇总!$B$2:$AH$2673,27,0)&lt;8,0))))</f>
        <v>8</v>
      </c>
      <c r="AD40" s="24">
        <f ca="1">IF(VLOOKUP($C40,工时汇总!$B$2:$AH$2673,28,0)&gt;15,12,IF(VLOOKUP($C40,工时汇总!$B$2:$AH$2673,28,0)&gt;10,8,IF(VLOOKUP($C40,工时汇总!$B$2:$AH$2673,28,0)&gt;=8,4,IF(VLOOKUP($C40,工时汇总!$B$2:$AH$2673,28,0)&lt;8,0))))</f>
        <v>8</v>
      </c>
      <c r="AE40" s="24">
        <f ca="1">IF(VLOOKUP($C40,工时汇总!$B$2:$AH$2673,29,0)&gt;15,12,IF(VLOOKUP($C40,工时汇总!$B$2:$AH$2673,29,0)&gt;10,8,IF(VLOOKUP($C40,工时汇总!$B$2:$AH$2673,29,0)&gt;=8,4,IF(VLOOKUP($C40,工时汇总!$B$2:$AH$2673,29,0)&lt;8,0))))</f>
        <v>8</v>
      </c>
      <c r="AF40" s="24">
        <f ca="1">IF(VLOOKUP($C40,工时汇总!$B$2:$AH$2673,30,0)&gt;15,12,IF(VLOOKUP($C40,工时汇总!$B$2:$AH$2673,30,0)&gt;10,8,IF(VLOOKUP($C40,工时汇总!$B$2:$AH$2673,30,0)&gt;=8,4,IF(VLOOKUP($C40,工时汇总!$B$2:$AH$2673,30,0)&lt;8,0))))</f>
        <v>4</v>
      </c>
      <c r="AG40" s="24">
        <f ca="1">IF(VLOOKUP($C40,工时汇总!$B$2:$AH$2673,31,0)&gt;15,12,IF(VLOOKUP($C40,工时汇总!$B$2:$AH$2673,31,0)&gt;10,8,IF(VLOOKUP($C40,工时汇总!$B$2:$AH$2673,31,0)&gt;=8,4,IF(VLOOKUP($C40,工时汇总!$B$2:$AH$2673,31,0)&lt;8,0))))</f>
        <v>4</v>
      </c>
      <c r="AH40" s="24">
        <f ca="1">IF(VLOOKUP($C40,工时汇总!$B$2:$AH$2673,32,0)&gt;15,12,IF(VLOOKUP($C40,工时汇总!$B$2:$AH$2673,32,0)&gt;10,8,IF(VLOOKUP($C40,工时汇总!$B$2:$AH$2673,32,0)&gt;=8,4,IF(VLOOKUP($C40,工时汇总!$B$2:$AH$2673,32,0)&lt;8,0))))</f>
        <v>4</v>
      </c>
      <c r="AI40" s="24">
        <f ca="1">IF(VLOOKUP($C40,工时汇总!$B$2:$AH$2673,33,0)&gt;15,12,IF(VLOOKUP($C40,工时汇总!$B$2:$AH$2673,33,0)&gt;10,8,IF(VLOOKUP($C40,工时汇总!$B$2:$AH$2673,33,0)&gt;=8,4,IF(VLOOKUP($C40,工时汇总!$B$2:$AH$2673,33,0)&lt;8,0))))</f>
        <v>4</v>
      </c>
    </row>
    <row r="41" spans="1:35" ht="19.5" customHeight="1" x14ac:dyDescent="0.25">
      <c r="A41" s="36" t="s">
        <v>409</v>
      </c>
      <c r="B41" s="129" t="s">
        <v>530</v>
      </c>
      <c r="C41" s="128" t="s">
        <v>539</v>
      </c>
      <c r="D41" s="23">
        <f t="shared" ca="1" si="14"/>
        <v>168</v>
      </c>
      <c r="E41" s="24">
        <f ca="1">IF(VLOOKUP($C41,工时汇总!$B$2:$AH$2673,3,0)&gt;15,12,IF(VLOOKUP($C41,工时汇总!$B$2:$AH$2673,3,0)&gt;10,8,IF(VLOOKUP($C41,工时汇总!$B$2:$AH$2673,3,0)&gt;=8,4,IF(VLOOKUP($C41,工时汇总!$B$2:$AH$2673,3,0)&lt;8,0))))</f>
        <v>0</v>
      </c>
      <c r="F41" s="24">
        <f ca="1">IF(VLOOKUP($C41,工时汇总!$B$2:$AH$2673,4,0)&gt;15,12,IF(VLOOKUP($C41,工时汇总!$B$2:$AH$2673,4,0)&gt;10,8,IF(VLOOKUP($C41,工时汇总!$B$2:$AH$2673,4,0)&gt;=8,4,IF(VLOOKUP($C41,工时汇总!$B$2:$AH$2673,4,0)&lt;8,0))))</f>
        <v>8</v>
      </c>
      <c r="G41" s="24">
        <f ca="1">IF(VLOOKUP($C41,工时汇总!$B$2:$AH$2673,5,0)&gt;15,12,IF(VLOOKUP($C41,工时汇总!$B$2:$AH$2673,5,0)&gt;10,8,IF(VLOOKUP($C41,工时汇总!$B$2:$AH$2673,5,0)&gt;=8,4,IF(VLOOKUP($C41,工时汇总!$B$2:$AH$2673,5,0)&lt;8,0))))</f>
        <v>0</v>
      </c>
      <c r="H41" s="24">
        <f ca="1">IF(VLOOKUP($C41,工时汇总!$B$2:$AH$2673,6,0)&gt;15,12,IF(VLOOKUP($C41,工时汇总!$B$2:$AH$2673,6,0)&gt;10,8,IF(VLOOKUP($C41,工时汇总!$B$2:$AH$2673,6,0)&gt;=8,4,IF(VLOOKUP($C41,工时汇总!$B$2:$AH$2673,6,0)&lt;8,0))))</f>
        <v>0</v>
      </c>
      <c r="I41" s="24">
        <f ca="1">IF(VLOOKUP($C41,工时汇总!$B$2:$AH$2673,7,0)&gt;15,12,IF(VLOOKUP($C41,工时汇总!$B$2:$AH$2673,7,0)&gt;10,8,IF(VLOOKUP($C41,工时汇总!$B$2:$AH$2673,7,0)&gt;=8,4,IF(VLOOKUP($C41,工时汇总!$B$2:$AH$2673,7,0)&lt;8,0))))</f>
        <v>4</v>
      </c>
      <c r="J41" s="24">
        <f ca="1">IF(VLOOKUP($C41,工时汇总!$B$2:$AH$2673,8,0)&gt;15,12,IF(VLOOKUP($C41,工时汇总!$B$2:$AH$2673,8,0)&gt;10,8,IF(VLOOKUP($C41,工时汇总!$B$2:$AH$2673,8,0)&gt;=8,4,IF(VLOOKUP($C41,工时汇总!$B$2:$AH$2673,8,0)&lt;8,0))))</f>
        <v>4</v>
      </c>
      <c r="K41" s="24">
        <f ca="1">IF(VLOOKUP($C41,工时汇总!$B$2:$AH$2673,9,0)&gt;15,12,IF(VLOOKUP($C41,工时汇总!$B$2:$AH$2673,9,0)&gt;10,8,IF(VLOOKUP($C41,工时汇总!$B$2:$AH$2673,9,0)&gt;=8,4,IF(VLOOKUP($C41,工时汇总!$B$2:$AH$2673,9,0)&lt;8,0))))</f>
        <v>0</v>
      </c>
      <c r="L41" s="24">
        <f ca="1">IF(VLOOKUP($C41,工时汇总!$B$2:$AH$2673,10,0)&gt;15,12,IF(VLOOKUP($C41,工时汇总!$B$2:$AH$2673,10,0)&gt;10,8,IF(VLOOKUP($C41,工时汇总!$B$2:$AH$2673,10,0)&gt;=8,4,IF(VLOOKUP($C41,工时汇总!$B$2:$AH$2673,10,0)&lt;8,0))))</f>
        <v>0</v>
      </c>
      <c r="M41" s="24">
        <f ca="1">IF(VLOOKUP($C41,工时汇总!$B$2:$AH$2673,11,0)&gt;15,12,IF(VLOOKUP($C41,工时汇总!$B$2:$AH$2673,11,0)&gt;10,8,IF(VLOOKUP($C41,工时汇总!$B$2:$AH$2673,11,0)&gt;=8,4,IF(VLOOKUP($C41,工时汇总!$B$2:$AH$2673,11,0)&lt;8,0))))</f>
        <v>0</v>
      </c>
      <c r="N41" s="24">
        <f ca="1">IF(VLOOKUP($C41,工时汇总!$B$2:$AH$2673,12,0)&gt;15,12,IF(VLOOKUP($C41,工时汇总!$B$2:$AH$2673,12,0)&gt;10,8,IF(VLOOKUP($C41,工时汇总!$B$2:$AH$2673,12,0)&gt;=8,4,IF(VLOOKUP($C41,工时汇总!$B$2:$AH$2673,12,0)&lt;8,0))))</f>
        <v>0</v>
      </c>
      <c r="O41" s="24">
        <f ca="1">IF(VLOOKUP($C41,工时汇总!$B$2:$AH$2673,13,0)&gt;15,12,IF(VLOOKUP($C41,工时汇总!$B$2:$AH$2673,13,0)&gt;10,8,IF(VLOOKUP($C41,工时汇总!$B$2:$AH$2673,13,0)&gt;=8,4,IF(VLOOKUP($C41,工时汇总!$B$2:$AH$2673,13,0)&lt;8,0))))</f>
        <v>8</v>
      </c>
      <c r="P41" s="24">
        <f ca="1">IF(VLOOKUP($C41,工时汇总!$B$2:$AH$2673,14,0)&gt;15,12,IF(VLOOKUP($C41,工时汇总!$B$2:$AH$2673,14,0)&gt;10,8,IF(VLOOKUP($C41,工时汇总!$B$2:$AH$2673,14,0)&gt;=8,4,IF(VLOOKUP($C41,工时汇总!$B$2:$AH$2673,14,0)&lt;8,0))))</f>
        <v>8</v>
      </c>
      <c r="Q41" s="24">
        <f ca="1">IF(VLOOKUP($C41,工时汇总!$B$2:$AH$2673,15,0)&gt;15,12,IF(VLOOKUP($C41,工时汇总!$B$2:$AH$2673,15,0)&gt;10,8,IF(VLOOKUP($C41,工时汇总!$B$2:$AH$2673,15,0)&gt;=8,4,IF(VLOOKUP($C41,工时汇总!$B$2:$AH$2673,15,0)&lt;8,0))))</f>
        <v>8</v>
      </c>
      <c r="R41" s="24">
        <f ca="1">IF(VLOOKUP($C41,工时汇总!$B$2:$AH$2673,16,0)&gt;15,12,IF(VLOOKUP($C41,工时汇总!$B$2:$AH$2673,16,0)&gt;10,8,IF(VLOOKUP($C41,工时汇总!$B$2:$AH$2673,16,0)&gt;=8,4,IF(VLOOKUP($C41,工时汇总!$B$2:$AH$2673,16,0)&lt;8,0))))</f>
        <v>8</v>
      </c>
      <c r="S41" s="24">
        <f ca="1">IF(VLOOKUP($C41,工时汇总!$B$2:$AH$2673,17,0)&gt;15,12,IF(VLOOKUP($C41,工时汇总!$B$2:$AH$2673,17,0)&gt;10,8,IF(VLOOKUP($C41,工时汇总!$B$2:$AH$2673,17,0)&gt;=8,4,IF(VLOOKUP($C41,工时汇总!$B$2:$AH$2673,17,0)&lt;8,0))))</f>
        <v>8</v>
      </c>
      <c r="T41" s="24">
        <f ca="1">IF(VLOOKUP($C41,工时汇总!$B$2:$AH$2673,18,0)&gt;15,12,IF(VLOOKUP($C41,工时汇总!$B$2:$AH$2673,18,0)&gt;10,8,IF(VLOOKUP($C41,工时汇总!$B$2:$AH$2673,18,0)&gt;=8,4,IF(VLOOKUP($C41,工时汇总!$B$2:$AH$2673,18,0)&lt;8,0))))</f>
        <v>8</v>
      </c>
      <c r="U41" s="24">
        <f ca="1">IF(VLOOKUP($C41,工时汇总!$B$2:$AH$2673,19,0)&gt;15,12,IF(VLOOKUP($C41,工时汇总!$B$2:$AH$2673,19,0)&gt;10,8,IF(VLOOKUP($C41,工时汇总!$B$2:$AH$2673,19,0)&gt;=8,4,IF(VLOOKUP($C41,工时汇总!$B$2:$AH$2673,19,0)&lt;8,0))))</f>
        <v>8</v>
      </c>
      <c r="V41" s="24">
        <f ca="1">IF(VLOOKUP($C41,工时汇总!$B$2:$AH$2673,20,0)&gt;15,12,IF(VLOOKUP($C41,工时汇总!$B$2:$AH$2673,20,0)&gt;10,8,IF(VLOOKUP($C41,工时汇总!$B$2:$AH$2673,20,0)&gt;=8,4,IF(VLOOKUP($C41,工时汇总!$B$2:$AH$2673,20,0)&lt;8,0))))</f>
        <v>8</v>
      </c>
      <c r="W41" s="24">
        <f ca="1">IF(VLOOKUP($C41,工时汇总!$B$2:$AH$2673,21,0)&gt;15,12,IF(VLOOKUP($C41,工时汇总!$B$2:$AH$2673,21,0)&gt;10,8,IF(VLOOKUP($C41,工时汇总!$B$2:$AH$2673,21,0)&gt;=8,4,IF(VLOOKUP($C41,工时汇总!$B$2:$AH$2673,21,0)&lt;8,0))))</f>
        <v>8</v>
      </c>
      <c r="X41" s="24">
        <f ca="1">IF(VLOOKUP($C41,工时汇总!$B$2:$AH$2673,22,0)&gt;15,12,IF(VLOOKUP($C41,工时汇总!$B$2:$AH$2673,22,0)&gt;10,8,IF(VLOOKUP($C41,工时汇总!$B$2:$AH$2673,22,0)&gt;=8,4,IF(VLOOKUP($C41,工时汇总!$B$2:$AH$2673,22,0)&lt;8,0))))</f>
        <v>8</v>
      </c>
      <c r="Y41" s="24">
        <f ca="1">IF(VLOOKUP($C41,工时汇总!$B$2:$AH$2673,23,0)&gt;15,12,IF(VLOOKUP($C41,工时汇总!$B$2:$AH$2673,23,0)&gt;10,8,IF(VLOOKUP($C41,工时汇总!$B$2:$AH$2673,23,0)&gt;=8,4,IF(VLOOKUP($C41,工时汇总!$B$2:$AH$2673,23,0)&lt;8,0))))</f>
        <v>8</v>
      </c>
      <c r="Z41" s="24">
        <f ca="1">IF(VLOOKUP($C41,工时汇总!$B$2:$AH$2673,24,0)&gt;15,12,IF(VLOOKUP($C41,工时汇总!$B$2:$AH$2673,24,0)&gt;10,8,IF(VLOOKUP($C41,工时汇总!$B$2:$AH$2673,24,0)&gt;=8,4,IF(VLOOKUP($C41,工时汇总!$B$2:$AH$2673,24,0)&lt;8,0))))</f>
        <v>8</v>
      </c>
      <c r="AA41" s="24">
        <f ca="1">IF(VLOOKUP($C41,工时汇总!$B$2:$AH$2673,25,0)&gt;15,12,IF(VLOOKUP($C41,工时汇总!$B$2:$AH$2673,25,0)&gt;10,8,IF(VLOOKUP($C41,工时汇总!$B$2:$AH$2673,25,0)&gt;=8,4,IF(VLOOKUP($C41,工时汇总!$B$2:$AH$2673,25,0)&lt;8,0))))</f>
        <v>8</v>
      </c>
      <c r="AB41" s="24">
        <f ca="1">IF(VLOOKUP($C41,工时汇总!$B$2:$AH$2673,26,0)&gt;15,12,IF(VLOOKUP($C41,工时汇总!$B$2:$AH$2673,26,0)&gt;10,8,IF(VLOOKUP($C41,工时汇总!$B$2:$AH$2673,26,0)&gt;=8,4,IF(VLOOKUP($C41,工时汇总!$B$2:$AH$2673,26,0)&lt;8,0))))</f>
        <v>8</v>
      </c>
      <c r="AC41" s="24">
        <f ca="1">IF(VLOOKUP($C41,工时汇总!$B$2:$AH$2673,27,0)&gt;15,12,IF(VLOOKUP($C41,工时汇总!$B$2:$AH$2673,27,0)&gt;10,8,IF(VLOOKUP($C41,工时汇总!$B$2:$AH$2673,27,0)&gt;=8,4,IF(VLOOKUP($C41,工时汇总!$B$2:$AH$2673,27,0)&lt;8,0))))</f>
        <v>8</v>
      </c>
      <c r="AD41" s="24">
        <f ca="1">IF(VLOOKUP($C41,工时汇总!$B$2:$AH$2673,28,0)&gt;15,12,IF(VLOOKUP($C41,工时汇总!$B$2:$AH$2673,28,0)&gt;10,8,IF(VLOOKUP($C41,工时汇总!$B$2:$AH$2673,28,0)&gt;=8,4,IF(VLOOKUP($C41,工时汇总!$B$2:$AH$2673,28,0)&lt;8,0))))</f>
        <v>8</v>
      </c>
      <c r="AE41" s="24">
        <f ca="1">IF(VLOOKUP($C41,工时汇总!$B$2:$AH$2673,29,0)&gt;15,12,IF(VLOOKUP($C41,工时汇总!$B$2:$AH$2673,29,0)&gt;10,8,IF(VLOOKUP($C41,工时汇总!$B$2:$AH$2673,29,0)&gt;=8,4,IF(VLOOKUP($C41,工时汇总!$B$2:$AH$2673,29,0)&lt;8,0))))</f>
        <v>8</v>
      </c>
      <c r="AF41" s="24">
        <f ca="1">IF(VLOOKUP($C41,工时汇总!$B$2:$AH$2673,30,0)&gt;15,12,IF(VLOOKUP($C41,工时汇总!$B$2:$AH$2673,30,0)&gt;10,8,IF(VLOOKUP($C41,工时汇总!$B$2:$AH$2673,30,0)&gt;=8,4,IF(VLOOKUP($C41,工时汇总!$B$2:$AH$2673,30,0)&lt;8,0))))</f>
        <v>4</v>
      </c>
      <c r="AG41" s="24">
        <f ca="1">IF(VLOOKUP($C41,工时汇总!$B$2:$AH$2673,31,0)&gt;15,12,IF(VLOOKUP($C41,工时汇总!$B$2:$AH$2673,31,0)&gt;10,8,IF(VLOOKUP($C41,工时汇总!$B$2:$AH$2673,31,0)&gt;=8,4,IF(VLOOKUP($C41,工时汇总!$B$2:$AH$2673,31,0)&lt;8,0))))</f>
        <v>4</v>
      </c>
      <c r="AH41" s="24">
        <f ca="1">IF(VLOOKUP($C41,工时汇总!$B$2:$AH$2673,32,0)&gt;15,12,IF(VLOOKUP($C41,工时汇总!$B$2:$AH$2673,32,0)&gt;10,8,IF(VLOOKUP($C41,工时汇总!$B$2:$AH$2673,32,0)&gt;=8,4,IF(VLOOKUP($C41,工时汇总!$B$2:$AH$2673,32,0)&lt;8,0))))</f>
        <v>4</v>
      </c>
      <c r="AI41" s="24">
        <f ca="1">IF(VLOOKUP($C41,工时汇总!$B$2:$AH$2673,33,0)&gt;15,12,IF(VLOOKUP($C41,工时汇总!$B$2:$AH$2673,33,0)&gt;10,8,IF(VLOOKUP($C41,工时汇总!$B$2:$AH$2673,33,0)&gt;=8,4,IF(VLOOKUP($C41,工时汇总!$B$2:$AH$2673,33,0)&lt;8,0))))</f>
        <v>4</v>
      </c>
    </row>
    <row r="42" spans="1:35" ht="19.5" customHeight="1" x14ac:dyDescent="0.25">
      <c r="A42" s="36" t="s">
        <v>409</v>
      </c>
      <c r="B42" s="129" t="s">
        <v>531</v>
      </c>
      <c r="C42" s="128" t="s">
        <v>630</v>
      </c>
      <c r="D42" s="23">
        <f t="shared" ca="1" si="14"/>
        <v>204</v>
      </c>
      <c r="E42" s="24">
        <f ca="1">IF(VLOOKUP($C42,工时汇总!$B$2:$AH$2673,3,0)&gt;15,12,IF(VLOOKUP($C42,工时汇总!$B$2:$AH$2673,3,0)&gt;10,8,IF(VLOOKUP($C42,工时汇总!$B$2:$AH$2673,3,0)&gt;=8,4,IF(VLOOKUP($C42,工时汇总!$B$2:$AH$2673,3,0)&lt;8,0))))</f>
        <v>0</v>
      </c>
      <c r="F42" s="24">
        <f ca="1">IF(VLOOKUP($C42,工时汇总!$B$2:$AH$2673,4,0)&gt;15,12,IF(VLOOKUP($C42,工时汇总!$B$2:$AH$2673,4,0)&gt;10,8,IF(VLOOKUP($C42,工时汇总!$B$2:$AH$2673,4,0)&gt;=8,4,IF(VLOOKUP($C42,工时汇总!$B$2:$AH$2673,4,0)&lt;8,0))))</f>
        <v>4</v>
      </c>
      <c r="G42" s="24">
        <f ca="1">IF(VLOOKUP($C42,工时汇总!$B$2:$AH$2673,5,0)&gt;15,12,IF(VLOOKUP($C42,工时汇总!$B$2:$AH$2673,5,0)&gt;10,8,IF(VLOOKUP($C42,工时汇总!$B$2:$AH$2673,5,0)&gt;=8,4,IF(VLOOKUP($C42,工时汇总!$B$2:$AH$2673,5,0)&lt;8,0))))</f>
        <v>8</v>
      </c>
      <c r="H42" s="24">
        <f ca="1">IF(VLOOKUP($C42,工时汇总!$B$2:$AH$2673,6,0)&gt;15,12,IF(VLOOKUP($C42,工时汇总!$B$2:$AH$2673,6,0)&gt;10,8,IF(VLOOKUP($C42,工时汇总!$B$2:$AH$2673,6,0)&gt;=8,4,IF(VLOOKUP($C42,工时汇总!$B$2:$AH$2673,6,0)&lt;8,0))))</f>
        <v>8</v>
      </c>
      <c r="I42" s="24">
        <f ca="1">IF(VLOOKUP($C42,工时汇总!$B$2:$AH$2673,7,0)&gt;15,12,IF(VLOOKUP($C42,工时汇总!$B$2:$AH$2673,7,0)&gt;10,8,IF(VLOOKUP($C42,工时汇总!$B$2:$AH$2673,7,0)&gt;=8,4,IF(VLOOKUP($C42,工时汇总!$B$2:$AH$2673,7,0)&lt;8,0))))</f>
        <v>8</v>
      </c>
      <c r="J42" s="24">
        <f ca="1">IF(VLOOKUP($C42,工时汇总!$B$2:$AH$2673,8,0)&gt;15,12,IF(VLOOKUP($C42,工时汇总!$B$2:$AH$2673,8,0)&gt;10,8,IF(VLOOKUP($C42,工时汇总!$B$2:$AH$2673,8,0)&gt;=8,4,IF(VLOOKUP($C42,工时汇总!$B$2:$AH$2673,8,0)&lt;8,0))))</f>
        <v>8</v>
      </c>
      <c r="K42" s="24">
        <f ca="1">IF(VLOOKUP($C42,工时汇总!$B$2:$AH$2673,9,0)&gt;15,12,IF(VLOOKUP($C42,工时汇总!$B$2:$AH$2673,9,0)&gt;10,8,IF(VLOOKUP($C42,工时汇总!$B$2:$AH$2673,9,0)&gt;=8,4,IF(VLOOKUP($C42,工时汇总!$B$2:$AH$2673,9,0)&lt;8,0))))</f>
        <v>4</v>
      </c>
      <c r="L42" s="24">
        <f ca="1">IF(VLOOKUP($C42,工时汇总!$B$2:$AH$2673,10,0)&gt;15,12,IF(VLOOKUP($C42,工时汇总!$B$2:$AH$2673,10,0)&gt;10,8,IF(VLOOKUP($C42,工时汇总!$B$2:$AH$2673,10,0)&gt;=8,4,IF(VLOOKUP($C42,工时汇总!$B$2:$AH$2673,10,0)&lt;8,0))))</f>
        <v>8</v>
      </c>
      <c r="M42" s="24">
        <f ca="1">IF(VLOOKUP($C42,工时汇总!$B$2:$AH$2673,11,0)&gt;15,12,IF(VLOOKUP($C42,工时汇总!$B$2:$AH$2673,11,0)&gt;10,8,IF(VLOOKUP($C42,工时汇总!$B$2:$AH$2673,11,0)&gt;=8,4,IF(VLOOKUP($C42,工时汇总!$B$2:$AH$2673,11,0)&lt;8,0))))</f>
        <v>8</v>
      </c>
      <c r="N42" s="24">
        <f ca="1">IF(VLOOKUP($C42,工时汇总!$B$2:$AH$2673,12,0)&gt;15,12,IF(VLOOKUP($C42,工时汇总!$B$2:$AH$2673,12,0)&gt;10,8,IF(VLOOKUP($C42,工时汇总!$B$2:$AH$2673,12,0)&gt;=8,4,IF(VLOOKUP($C42,工时汇总!$B$2:$AH$2673,12,0)&lt;8,0))))</f>
        <v>8</v>
      </c>
      <c r="O42" s="24">
        <f ca="1">IF(VLOOKUP($C42,工时汇总!$B$2:$AH$2673,13,0)&gt;15,12,IF(VLOOKUP($C42,工时汇总!$B$2:$AH$2673,13,0)&gt;10,8,IF(VLOOKUP($C42,工时汇总!$B$2:$AH$2673,13,0)&gt;=8,4,IF(VLOOKUP($C42,工时汇总!$B$2:$AH$2673,13,0)&lt;8,0))))</f>
        <v>8</v>
      </c>
      <c r="P42" s="24">
        <f ca="1">IF(VLOOKUP($C42,工时汇总!$B$2:$AH$2673,14,0)&gt;15,12,IF(VLOOKUP($C42,工时汇总!$B$2:$AH$2673,14,0)&gt;10,8,IF(VLOOKUP($C42,工时汇总!$B$2:$AH$2673,14,0)&gt;=8,4,IF(VLOOKUP($C42,工时汇总!$B$2:$AH$2673,14,0)&lt;8,0))))</f>
        <v>8</v>
      </c>
      <c r="Q42" s="24">
        <f ca="1">IF(VLOOKUP($C42,工时汇总!$B$2:$AH$2673,15,0)&gt;15,12,IF(VLOOKUP($C42,工时汇总!$B$2:$AH$2673,15,0)&gt;10,8,IF(VLOOKUP($C42,工时汇总!$B$2:$AH$2673,15,0)&gt;=8,4,IF(VLOOKUP($C42,工时汇总!$B$2:$AH$2673,15,0)&lt;8,0))))</f>
        <v>8</v>
      </c>
      <c r="R42" s="24">
        <f ca="1">IF(VLOOKUP($C42,工时汇总!$B$2:$AH$2673,16,0)&gt;15,12,IF(VLOOKUP($C42,工时汇总!$B$2:$AH$2673,16,0)&gt;10,8,IF(VLOOKUP($C42,工时汇总!$B$2:$AH$2673,16,0)&gt;=8,4,IF(VLOOKUP($C42,工时汇总!$B$2:$AH$2673,16,0)&lt;8,0))))</f>
        <v>8</v>
      </c>
      <c r="S42" s="24">
        <f ca="1">IF(VLOOKUP($C42,工时汇总!$B$2:$AH$2673,17,0)&gt;15,12,IF(VLOOKUP($C42,工时汇总!$B$2:$AH$2673,17,0)&gt;10,8,IF(VLOOKUP($C42,工时汇总!$B$2:$AH$2673,17,0)&gt;=8,4,IF(VLOOKUP($C42,工时汇总!$B$2:$AH$2673,17,0)&lt;8,0))))</f>
        <v>8</v>
      </c>
      <c r="T42" s="24">
        <f ca="1">IF(VLOOKUP($C42,工时汇总!$B$2:$AH$2673,18,0)&gt;15,12,IF(VLOOKUP($C42,工时汇总!$B$2:$AH$2673,18,0)&gt;10,8,IF(VLOOKUP($C42,工时汇总!$B$2:$AH$2673,18,0)&gt;=8,4,IF(VLOOKUP($C42,工时汇总!$B$2:$AH$2673,18,0)&lt;8,0))))</f>
        <v>8</v>
      </c>
      <c r="U42" s="24">
        <f ca="1">IF(VLOOKUP($C42,工时汇总!$B$2:$AH$2673,19,0)&gt;15,12,IF(VLOOKUP($C42,工时汇总!$B$2:$AH$2673,19,0)&gt;10,8,IF(VLOOKUP($C42,工时汇总!$B$2:$AH$2673,19,0)&gt;=8,4,IF(VLOOKUP($C42,工时汇总!$B$2:$AH$2673,19,0)&lt;8,0))))</f>
        <v>8</v>
      </c>
      <c r="V42" s="24">
        <f ca="1">IF(VLOOKUP($C42,工时汇总!$B$2:$AH$2673,20,0)&gt;15,12,IF(VLOOKUP($C42,工时汇总!$B$2:$AH$2673,20,0)&gt;10,8,IF(VLOOKUP($C42,工时汇总!$B$2:$AH$2673,20,0)&gt;=8,4,IF(VLOOKUP($C42,工时汇总!$B$2:$AH$2673,20,0)&lt;8,0))))</f>
        <v>8</v>
      </c>
      <c r="W42" s="24">
        <f ca="1">IF(VLOOKUP($C42,工时汇总!$B$2:$AH$2673,21,0)&gt;15,12,IF(VLOOKUP($C42,工时汇总!$B$2:$AH$2673,21,0)&gt;10,8,IF(VLOOKUP($C42,工时汇总!$B$2:$AH$2673,21,0)&gt;=8,4,IF(VLOOKUP($C42,工时汇总!$B$2:$AH$2673,21,0)&lt;8,0))))</f>
        <v>8</v>
      </c>
      <c r="X42" s="24">
        <f ca="1">IF(VLOOKUP($C42,工时汇总!$B$2:$AH$2673,22,0)&gt;15,12,IF(VLOOKUP($C42,工时汇总!$B$2:$AH$2673,22,0)&gt;10,8,IF(VLOOKUP($C42,工时汇总!$B$2:$AH$2673,22,0)&gt;=8,4,IF(VLOOKUP($C42,工时汇总!$B$2:$AH$2673,22,0)&lt;8,0))))</f>
        <v>4</v>
      </c>
      <c r="Y42" s="24">
        <f ca="1">IF(VLOOKUP($C42,工时汇总!$B$2:$AH$2673,23,0)&gt;15,12,IF(VLOOKUP($C42,工时汇总!$B$2:$AH$2673,23,0)&gt;10,8,IF(VLOOKUP($C42,工时汇总!$B$2:$AH$2673,23,0)&gt;=8,4,IF(VLOOKUP($C42,工时汇总!$B$2:$AH$2673,23,0)&lt;8,0))))</f>
        <v>8</v>
      </c>
      <c r="Z42" s="24">
        <f ca="1">IF(VLOOKUP($C42,工时汇总!$B$2:$AH$2673,24,0)&gt;15,12,IF(VLOOKUP($C42,工时汇总!$B$2:$AH$2673,24,0)&gt;10,8,IF(VLOOKUP($C42,工时汇总!$B$2:$AH$2673,24,0)&gt;=8,4,IF(VLOOKUP($C42,工时汇总!$B$2:$AH$2673,24,0)&lt;8,0))))</f>
        <v>4</v>
      </c>
      <c r="AA42" s="24">
        <f ca="1">IF(VLOOKUP($C42,工时汇总!$B$2:$AH$2673,25,0)&gt;15,12,IF(VLOOKUP($C42,工时汇总!$B$2:$AH$2673,25,0)&gt;10,8,IF(VLOOKUP($C42,工时汇总!$B$2:$AH$2673,25,0)&gt;=8,4,IF(VLOOKUP($C42,工时汇总!$B$2:$AH$2673,25,0)&lt;8,0))))</f>
        <v>8</v>
      </c>
      <c r="AB42" s="24">
        <f ca="1">IF(VLOOKUP($C42,工时汇总!$B$2:$AH$2673,26,0)&gt;15,12,IF(VLOOKUP($C42,工时汇总!$B$2:$AH$2673,26,0)&gt;10,8,IF(VLOOKUP($C42,工时汇总!$B$2:$AH$2673,26,0)&gt;=8,4,IF(VLOOKUP($C42,工时汇总!$B$2:$AH$2673,26,0)&lt;8,0))))</f>
        <v>8</v>
      </c>
      <c r="AC42" s="24">
        <f ca="1">IF(VLOOKUP($C42,工时汇总!$B$2:$AH$2673,27,0)&gt;15,12,IF(VLOOKUP($C42,工时汇总!$B$2:$AH$2673,27,0)&gt;10,8,IF(VLOOKUP($C42,工时汇总!$B$2:$AH$2673,27,0)&gt;=8,4,IF(VLOOKUP($C42,工时汇总!$B$2:$AH$2673,27,0)&lt;8,0))))</f>
        <v>8</v>
      </c>
      <c r="AD42" s="24">
        <f ca="1">IF(VLOOKUP($C42,工时汇总!$B$2:$AH$2673,28,0)&gt;15,12,IF(VLOOKUP($C42,工时汇总!$B$2:$AH$2673,28,0)&gt;10,8,IF(VLOOKUP($C42,工时汇总!$B$2:$AH$2673,28,0)&gt;=8,4,IF(VLOOKUP($C42,工时汇总!$B$2:$AH$2673,28,0)&lt;8,0))))</f>
        <v>8</v>
      </c>
      <c r="AE42" s="24">
        <f ca="1">IF(VLOOKUP($C42,工时汇总!$B$2:$AH$2673,29,0)&gt;15,12,IF(VLOOKUP($C42,工时汇总!$B$2:$AH$2673,29,0)&gt;10,8,IF(VLOOKUP($C42,工时汇总!$B$2:$AH$2673,29,0)&gt;=8,4,IF(VLOOKUP($C42,工时汇总!$B$2:$AH$2673,29,0)&lt;8,0))))</f>
        <v>8</v>
      </c>
      <c r="AF42" s="24">
        <f ca="1">IF(VLOOKUP($C42,工时汇总!$B$2:$AH$2673,30,0)&gt;15,12,IF(VLOOKUP($C42,工时汇总!$B$2:$AH$2673,30,0)&gt;10,8,IF(VLOOKUP($C42,工时汇总!$B$2:$AH$2673,30,0)&gt;=8,4,IF(VLOOKUP($C42,工时汇总!$B$2:$AH$2673,30,0)&lt;8,0))))</f>
        <v>4</v>
      </c>
      <c r="AG42" s="24">
        <f ca="1">IF(VLOOKUP($C42,工时汇总!$B$2:$AH$2673,31,0)&gt;15,12,IF(VLOOKUP($C42,工时汇总!$B$2:$AH$2673,31,0)&gt;10,8,IF(VLOOKUP($C42,工时汇总!$B$2:$AH$2673,31,0)&gt;=8,4,IF(VLOOKUP($C42,工时汇总!$B$2:$AH$2673,31,0)&lt;8,0))))</f>
        <v>4</v>
      </c>
      <c r="AH42" s="24">
        <f ca="1">IF(VLOOKUP($C42,工时汇总!$B$2:$AH$2673,32,0)&gt;15,12,IF(VLOOKUP($C42,工时汇总!$B$2:$AH$2673,32,0)&gt;10,8,IF(VLOOKUP($C42,工时汇总!$B$2:$AH$2673,32,0)&gt;=8,4,IF(VLOOKUP($C42,工时汇总!$B$2:$AH$2673,32,0)&lt;8,0))))</f>
        <v>4</v>
      </c>
      <c r="AI42" s="24">
        <f ca="1">IF(VLOOKUP($C42,工时汇总!$B$2:$AH$2673,33,0)&gt;15,12,IF(VLOOKUP($C42,工时汇总!$B$2:$AH$2673,33,0)&gt;10,8,IF(VLOOKUP($C42,工时汇总!$B$2:$AH$2673,33,0)&gt;=8,4,IF(VLOOKUP($C42,工时汇总!$B$2:$AH$2673,33,0)&lt;8,0))))</f>
        <v>0</v>
      </c>
    </row>
    <row r="43" spans="1:35" ht="19.5" customHeight="1" x14ac:dyDescent="0.25">
      <c r="A43" s="36" t="s">
        <v>409</v>
      </c>
      <c r="B43" s="129" t="s">
        <v>879</v>
      </c>
      <c r="C43" s="128" t="s">
        <v>874</v>
      </c>
      <c r="D43" s="23">
        <f t="shared" ref="D43" ca="1" si="15">SUM(E43:AI43)</f>
        <v>116</v>
      </c>
      <c r="E43" s="24">
        <f ca="1">IF(VLOOKUP($C43,工时汇总!$B$2:$AH$2673,3,0)&gt;15,12,IF(VLOOKUP($C43,工时汇总!$B$2:$AH$2673,3,0)&gt;10,8,IF(VLOOKUP($C43,工时汇总!$B$2:$AH$2673,3,0)&gt;=8,4,IF(VLOOKUP($C43,工时汇总!$B$2:$AH$2673,3,0)&lt;8,0))))</f>
        <v>0</v>
      </c>
      <c r="F43" s="24">
        <f ca="1">IF(VLOOKUP($C43,工时汇总!$B$2:$AH$2673,4,0)&gt;15,12,IF(VLOOKUP($C43,工时汇总!$B$2:$AH$2673,4,0)&gt;10,8,IF(VLOOKUP($C43,工时汇总!$B$2:$AH$2673,4,0)&gt;=8,4,IF(VLOOKUP($C43,工时汇总!$B$2:$AH$2673,4,0)&lt;8,0))))</f>
        <v>0</v>
      </c>
      <c r="G43" s="24">
        <f ca="1">IF(VLOOKUP($C43,工时汇总!$B$2:$AH$2673,5,0)&gt;15,12,IF(VLOOKUP($C43,工时汇总!$B$2:$AH$2673,5,0)&gt;10,8,IF(VLOOKUP($C43,工时汇总!$B$2:$AH$2673,5,0)&gt;=8,4,IF(VLOOKUP($C43,工时汇总!$B$2:$AH$2673,5,0)&lt;8,0))))</f>
        <v>0</v>
      </c>
      <c r="H43" s="24">
        <f ca="1">IF(VLOOKUP($C43,工时汇总!$B$2:$AH$2673,6,0)&gt;15,12,IF(VLOOKUP($C43,工时汇总!$B$2:$AH$2673,6,0)&gt;10,8,IF(VLOOKUP($C43,工时汇总!$B$2:$AH$2673,6,0)&gt;=8,4,IF(VLOOKUP($C43,工时汇总!$B$2:$AH$2673,6,0)&lt;8,0))))</f>
        <v>0</v>
      </c>
      <c r="I43" s="24">
        <f ca="1">IF(VLOOKUP($C43,工时汇总!$B$2:$AH$2673,7,0)&gt;15,12,IF(VLOOKUP($C43,工时汇总!$B$2:$AH$2673,7,0)&gt;10,8,IF(VLOOKUP($C43,工时汇总!$B$2:$AH$2673,7,0)&gt;=8,4,IF(VLOOKUP($C43,工时汇总!$B$2:$AH$2673,7,0)&lt;8,0))))</f>
        <v>0</v>
      </c>
      <c r="J43" s="24">
        <f ca="1">IF(VLOOKUP($C43,工时汇总!$B$2:$AH$2673,8,0)&gt;15,12,IF(VLOOKUP($C43,工时汇总!$B$2:$AH$2673,8,0)&gt;10,8,IF(VLOOKUP($C43,工时汇总!$B$2:$AH$2673,8,0)&gt;=8,4,IF(VLOOKUP($C43,工时汇总!$B$2:$AH$2673,8,0)&lt;8,0))))</f>
        <v>0</v>
      </c>
      <c r="K43" s="24">
        <f ca="1">IF(VLOOKUP($C43,工时汇总!$B$2:$AH$2673,9,0)&gt;15,12,IF(VLOOKUP($C43,工时汇总!$B$2:$AH$2673,9,0)&gt;10,8,IF(VLOOKUP($C43,工时汇总!$B$2:$AH$2673,9,0)&gt;=8,4,IF(VLOOKUP($C43,工时汇总!$B$2:$AH$2673,9,0)&lt;8,0))))</f>
        <v>0</v>
      </c>
      <c r="L43" s="24">
        <f ca="1">IF(VLOOKUP($C43,工时汇总!$B$2:$AH$2673,10,0)&gt;15,12,IF(VLOOKUP($C43,工时汇总!$B$2:$AH$2673,10,0)&gt;10,8,IF(VLOOKUP($C43,工时汇总!$B$2:$AH$2673,10,0)&gt;=8,4,IF(VLOOKUP($C43,工时汇总!$B$2:$AH$2673,10,0)&lt;8,0))))</f>
        <v>0</v>
      </c>
      <c r="M43" s="24">
        <f ca="1">IF(VLOOKUP($C43,工时汇总!$B$2:$AH$2673,11,0)&gt;15,12,IF(VLOOKUP($C43,工时汇总!$B$2:$AH$2673,11,0)&gt;10,8,IF(VLOOKUP($C43,工时汇总!$B$2:$AH$2673,11,0)&gt;=8,4,IF(VLOOKUP($C43,工时汇总!$B$2:$AH$2673,11,0)&lt;8,0))))</f>
        <v>0</v>
      </c>
      <c r="N43" s="24">
        <f ca="1">IF(VLOOKUP($C43,工时汇总!$B$2:$AH$2673,12,0)&gt;15,12,IF(VLOOKUP($C43,工时汇总!$B$2:$AH$2673,12,0)&gt;10,8,IF(VLOOKUP($C43,工时汇总!$B$2:$AH$2673,12,0)&gt;=8,4,IF(VLOOKUP($C43,工时汇总!$B$2:$AH$2673,12,0)&lt;8,0))))</f>
        <v>0</v>
      </c>
      <c r="O43" s="24">
        <f ca="1">IF(VLOOKUP($C43,工时汇总!$B$2:$AH$2673,13,0)&gt;15,12,IF(VLOOKUP($C43,工时汇总!$B$2:$AH$2673,13,0)&gt;10,8,IF(VLOOKUP($C43,工时汇总!$B$2:$AH$2673,13,0)&gt;=8,4,IF(VLOOKUP($C43,工时汇总!$B$2:$AH$2673,13,0)&lt;8,0))))</f>
        <v>0</v>
      </c>
      <c r="P43" s="24">
        <f ca="1">IF(VLOOKUP($C43,工时汇总!$B$2:$AH$2673,14,0)&gt;15,12,IF(VLOOKUP($C43,工时汇总!$B$2:$AH$2673,14,0)&gt;10,8,IF(VLOOKUP($C43,工时汇总!$B$2:$AH$2673,14,0)&gt;=8,4,IF(VLOOKUP($C43,工时汇总!$B$2:$AH$2673,14,0)&lt;8,0))))</f>
        <v>0</v>
      </c>
      <c r="Q43" s="24">
        <f ca="1">IF(VLOOKUP($C43,工时汇总!$B$2:$AH$2673,15,0)&gt;15,12,IF(VLOOKUP($C43,工时汇总!$B$2:$AH$2673,15,0)&gt;10,8,IF(VLOOKUP($C43,工时汇总!$B$2:$AH$2673,15,0)&gt;=8,4,IF(VLOOKUP($C43,工时汇总!$B$2:$AH$2673,15,0)&lt;8,0))))</f>
        <v>0</v>
      </c>
      <c r="R43" s="24">
        <f ca="1">IF(VLOOKUP($C43,工时汇总!$B$2:$AH$2673,16,0)&gt;15,12,IF(VLOOKUP($C43,工时汇总!$B$2:$AH$2673,16,0)&gt;10,8,IF(VLOOKUP($C43,工时汇总!$B$2:$AH$2673,16,0)&gt;=8,4,IF(VLOOKUP($C43,工时汇总!$B$2:$AH$2673,16,0)&lt;8,0))))</f>
        <v>8</v>
      </c>
      <c r="S43" s="24">
        <f ca="1">IF(VLOOKUP($C43,工时汇总!$B$2:$AH$2673,17,0)&gt;15,12,IF(VLOOKUP($C43,工时汇总!$B$2:$AH$2673,17,0)&gt;10,8,IF(VLOOKUP($C43,工时汇总!$B$2:$AH$2673,17,0)&gt;=8,4,IF(VLOOKUP($C43,工时汇总!$B$2:$AH$2673,17,0)&lt;8,0))))</f>
        <v>8</v>
      </c>
      <c r="T43" s="24">
        <f ca="1">IF(VLOOKUP($C43,工时汇总!$B$2:$AH$2673,18,0)&gt;15,12,IF(VLOOKUP($C43,工时汇总!$B$2:$AH$2673,18,0)&gt;10,8,IF(VLOOKUP($C43,工时汇总!$B$2:$AH$2673,18,0)&gt;=8,4,IF(VLOOKUP($C43,工时汇总!$B$2:$AH$2673,18,0)&lt;8,0))))</f>
        <v>8</v>
      </c>
      <c r="U43" s="24">
        <f ca="1">IF(VLOOKUP($C43,工时汇总!$B$2:$AH$2673,19,0)&gt;15,12,IF(VLOOKUP($C43,工时汇总!$B$2:$AH$2673,19,0)&gt;10,8,IF(VLOOKUP($C43,工时汇总!$B$2:$AH$2673,19,0)&gt;=8,4,IF(VLOOKUP($C43,工时汇总!$B$2:$AH$2673,19,0)&lt;8,0))))</f>
        <v>8</v>
      </c>
      <c r="V43" s="24">
        <f ca="1">IF(VLOOKUP($C43,工时汇总!$B$2:$AH$2673,20,0)&gt;15,12,IF(VLOOKUP($C43,工时汇总!$B$2:$AH$2673,20,0)&gt;10,8,IF(VLOOKUP($C43,工时汇总!$B$2:$AH$2673,20,0)&gt;=8,4,IF(VLOOKUP($C43,工时汇总!$B$2:$AH$2673,20,0)&lt;8,0))))</f>
        <v>8</v>
      </c>
      <c r="W43" s="24">
        <f ca="1">IF(VLOOKUP($C43,工时汇总!$B$2:$AH$2673,21,0)&gt;15,12,IF(VLOOKUP($C43,工时汇总!$B$2:$AH$2673,21,0)&gt;10,8,IF(VLOOKUP($C43,工时汇总!$B$2:$AH$2673,21,0)&gt;=8,4,IF(VLOOKUP($C43,工时汇总!$B$2:$AH$2673,21,0)&lt;8,0))))</f>
        <v>8</v>
      </c>
      <c r="X43" s="24">
        <f ca="1">IF(VLOOKUP($C43,工时汇总!$B$2:$AH$2673,22,0)&gt;15,12,IF(VLOOKUP($C43,工时汇总!$B$2:$AH$2673,22,0)&gt;10,8,IF(VLOOKUP($C43,工时汇总!$B$2:$AH$2673,22,0)&gt;=8,4,IF(VLOOKUP($C43,工时汇总!$B$2:$AH$2673,22,0)&lt;8,0))))</f>
        <v>4</v>
      </c>
      <c r="Y43" s="24">
        <f ca="1">IF(VLOOKUP($C43,工时汇总!$B$2:$AH$2673,23,0)&gt;15,12,IF(VLOOKUP($C43,工时汇总!$B$2:$AH$2673,23,0)&gt;10,8,IF(VLOOKUP($C43,工时汇总!$B$2:$AH$2673,23,0)&gt;=8,4,IF(VLOOKUP($C43,工时汇总!$B$2:$AH$2673,23,0)&lt;8,0))))</f>
        <v>8</v>
      </c>
      <c r="Z43" s="24">
        <f ca="1">IF(VLOOKUP($C43,工时汇总!$B$2:$AH$2673,24,0)&gt;15,12,IF(VLOOKUP($C43,工时汇总!$B$2:$AH$2673,24,0)&gt;10,8,IF(VLOOKUP($C43,工时汇总!$B$2:$AH$2673,24,0)&gt;=8,4,IF(VLOOKUP($C43,工时汇总!$B$2:$AH$2673,24,0)&lt;8,0))))</f>
        <v>8</v>
      </c>
      <c r="AA43" s="24">
        <f ca="1">IF(VLOOKUP($C43,工时汇总!$B$2:$AH$2673,25,0)&gt;15,12,IF(VLOOKUP($C43,工时汇总!$B$2:$AH$2673,25,0)&gt;10,8,IF(VLOOKUP($C43,工时汇总!$B$2:$AH$2673,25,0)&gt;=8,4,IF(VLOOKUP($C43,工时汇总!$B$2:$AH$2673,25,0)&lt;8,0))))</f>
        <v>8</v>
      </c>
      <c r="AB43" s="24">
        <f ca="1">IF(VLOOKUP($C43,工时汇总!$B$2:$AH$2673,26,0)&gt;15,12,IF(VLOOKUP($C43,工时汇总!$B$2:$AH$2673,26,0)&gt;10,8,IF(VLOOKUP($C43,工时汇总!$B$2:$AH$2673,26,0)&gt;=8,4,IF(VLOOKUP($C43,工时汇总!$B$2:$AH$2673,26,0)&lt;8,0))))</f>
        <v>8</v>
      </c>
      <c r="AC43" s="24">
        <f ca="1">IF(VLOOKUP($C43,工时汇总!$B$2:$AH$2673,27,0)&gt;15,12,IF(VLOOKUP($C43,工时汇总!$B$2:$AH$2673,27,0)&gt;10,8,IF(VLOOKUP($C43,工时汇总!$B$2:$AH$2673,27,0)&gt;=8,4,IF(VLOOKUP($C43,工时汇总!$B$2:$AH$2673,27,0)&lt;8,0))))</f>
        <v>8</v>
      </c>
      <c r="AD43" s="24">
        <f ca="1">IF(VLOOKUP($C43,工时汇总!$B$2:$AH$2673,28,0)&gt;15,12,IF(VLOOKUP($C43,工时汇总!$B$2:$AH$2673,28,0)&gt;10,8,IF(VLOOKUP($C43,工时汇总!$B$2:$AH$2673,28,0)&gt;=8,4,IF(VLOOKUP($C43,工时汇总!$B$2:$AH$2673,28,0)&lt;8,0))))</f>
        <v>4</v>
      </c>
      <c r="AE43" s="24">
        <f ca="1">IF(VLOOKUP($C43,工时汇总!$B$2:$AH$2673,29,0)&gt;15,12,IF(VLOOKUP($C43,工时汇总!$B$2:$AH$2673,29,0)&gt;10,8,IF(VLOOKUP($C43,工时汇总!$B$2:$AH$2673,29,0)&gt;=8,4,IF(VLOOKUP($C43,工时汇总!$B$2:$AH$2673,29,0)&lt;8,0))))</f>
        <v>4</v>
      </c>
      <c r="AF43" s="24">
        <f ca="1">IF(VLOOKUP($C43,工时汇总!$B$2:$AH$2673,30,0)&gt;15,12,IF(VLOOKUP($C43,工时汇总!$B$2:$AH$2673,30,0)&gt;10,8,IF(VLOOKUP($C43,工时汇总!$B$2:$AH$2673,30,0)&gt;=8,4,IF(VLOOKUP($C43,工时汇总!$B$2:$AH$2673,30,0)&lt;8,0))))</f>
        <v>4</v>
      </c>
      <c r="AG43" s="24">
        <f ca="1">IF(VLOOKUP($C43,工时汇总!$B$2:$AH$2673,31,0)&gt;15,12,IF(VLOOKUP($C43,工时汇总!$B$2:$AH$2673,31,0)&gt;10,8,IF(VLOOKUP($C43,工时汇总!$B$2:$AH$2673,31,0)&gt;=8,4,IF(VLOOKUP($C43,工时汇总!$B$2:$AH$2673,31,0)&lt;8,0))))</f>
        <v>4</v>
      </c>
      <c r="AH43" s="24">
        <f ca="1">IF(VLOOKUP($C43,工时汇总!$B$2:$AH$2673,32,0)&gt;15,12,IF(VLOOKUP($C43,工时汇总!$B$2:$AH$2673,32,0)&gt;10,8,IF(VLOOKUP($C43,工时汇总!$B$2:$AH$2673,32,0)&gt;=8,4,IF(VLOOKUP($C43,工时汇总!$B$2:$AH$2673,32,0)&lt;8,0))))</f>
        <v>4</v>
      </c>
      <c r="AI43" s="24">
        <f ca="1">IF(VLOOKUP($C43,工时汇总!$B$2:$AH$2673,33,0)&gt;15,12,IF(VLOOKUP($C43,工时汇总!$B$2:$AH$2673,33,0)&gt;10,8,IF(VLOOKUP($C43,工时汇总!$B$2:$AH$2673,33,0)&gt;=8,4,IF(VLOOKUP($C43,工时汇总!$B$2:$AH$2673,33,0)&lt;8,0))))</f>
        <v>4</v>
      </c>
    </row>
    <row r="44" spans="1:35" ht="19.5" customHeight="1" x14ac:dyDescent="0.25">
      <c r="A44" s="36" t="s">
        <v>409</v>
      </c>
      <c r="B44" s="129" t="s">
        <v>880</v>
      </c>
      <c r="C44" s="128" t="s">
        <v>875</v>
      </c>
      <c r="D44" s="23">
        <f ca="1">SUM(E44:AI44)</f>
        <v>104</v>
      </c>
      <c r="E44" s="24">
        <f ca="1">IF(VLOOKUP($C44,工时汇总!$B$2:$AH$2673,3,0)&gt;15,12,IF(VLOOKUP($C44,工时汇总!$B$2:$AH$2673,3,0)&gt;10,8,IF(VLOOKUP($C44,工时汇总!$B$2:$AH$2673,3,0)&gt;=8,4,IF(VLOOKUP($C44,工时汇总!$B$2:$AH$2673,3,0)&lt;8,0))))</f>
        <v>0</v>
      </c>
      <c r="F44" s="24">
        <f ca="1">IF(VLOOKUP($C44,工时汇总!$B$2:$AH$2673,4,0)&gt;15,12,IF(VLOOKUP($C44,工时汇总!$B$2:$AH$2673,4,0)&gt;10,8,IF(VLOOKUP($C44,工时汇总!$B$2:$AH$2673,4,0)&gt;=8,4,IF(VLOOKUP($C44,工时汇总!$B$2:$AH$2673,4,0)&lt;8,0))))</f>
        <v>0</v>
      </c>
      <c r="G44" s="24">
        <f ca="1">IF(VLOOKUP($C44,工时汇总!$B$2:$AH$2673,5,0)&gt;15,12,IF(VLOOKUP($C44,工时汇总!$B$2:$AH$2673,5,0)&gt;10,8,IF(VLOOKUP($C44,工时汇总!$B$2:$AH$2673,5,0)&gt;=8,4,IF(VLOOKUP($C44,工时汇总!$B$2:$AH$2673,5,0)&lt;8,0))))</f>
        <v>0</v>
      </c>
      <c r="H44" s="24">
        <f ca="1">IF(VLOOKUP($C44,工时汇总!$B$2:$AH$2673,6,0)&gt;15,12,IF(VLOOKUP($C44,工时汇总!$B$2:$AH$2673,6,0)&gt;10,8,IF(VLOOKUP($C44,工时汇总!$B$2:$AH$2673,6,0)&gt;=8,4,IF(VLOOKUP($C44,工时汇总!$B$2:$AH$2673,6,0)&lt;8,0))))</f>
        <v>0</v>
      </c>
      <c r="I44" s="24">
        <f ca="1">IF(VLOOKUP($C44,工时汇总!$B$2:$AH$2673,7,0)&gt;15,12,IF(VLOOKUP($C44,工时汇总!$B$2:$AH$2673,7,0)&gt;10,8,IF(VLOOKUP($C44,工时汇总!$B$2:$AH$2673,7,0)&gt;=8,4,IF(VLOOKUP($C44,工时汇总!$B$2:$AH$2673,7,0)&lt;8,0))))</f>
        <v>0</v>
      </c>
      <c r="J44" s="24">
        <f ca="1">IF(VLOOKUP($C44,工时汇总!$B$2:$AH$2673,8,0)&gt;15,12,IF(VLOOKUP($C44,工时汇总!$B$2:$AH$2673,8,0)&gt;10,8,IF(VLOOKUP($C44,工时汇总!$B$2:$AH$2673,8,0)&gt;=8,4,IF(VLOOKUP($C44,工时汇总!$B$2:$AH$2673,8,0)&lt;8,0))))</f>
        <v>0</v>
      </c>
      <c r="K44" s="24">
        <f ca="1">IF(VLOOKUP($C44,工时汇总!$B$2:$AH$2673,9,0)&gt;15,12,IF(VLOOKUP($C44,工时汇总!$B$2:$AH$2673,9,0)&gt;10,8,IF(VLOOKUP($C44,工时汇总!$B$2:$AH$2673,9,0)&gt;=8,4,IF(VLOOKUP($C44,工时汇总!$B$2:$AH$2673,9,0)&lt;8,0))))</f>
        <v>0</v>
      </c>
      <c r="L44" s="24">
        <f ca="1">IF(VLOOKUP($C44,工时汇总!$B$2:$AH$2673,10,0)&gt;15,12,IF(VLOOKUP($C44,工时汇总!$B$2:$AH$2673,10,0)&gt;10,8,IF(VLOOKUP($C44,工时汇总!$B$2:$AH$2673,10,0)&gt;=8,4,IF(VLOOKUP($C44,工时汇总!$B$2:$AH$2673,10,0)&lt;8,0))))</f>
        <v>0</v>
      </c>
      <c r="M44" s="24">
        <f ca="1">IF(VLOOKUP($C44,工时汇总!$B$2:$AH$2673,11,0)&gt;15,12,IF(VLOOKUP($C44,工时汇总!$B$2:$AH$2673,11,0)&gt;10,8,IF(VLOOKUP($C44,工时汇总!$B$2:$AH$2673,11,0)&gt;=8,4,IF(VLOOKUP($C44,工时汇总!$B$2:$AH$2673,11,0)&lt;8,0))))</f>
        <v>0</v>
      </c>
      <c r="N44" s="24">
        <f ca="1">IF(VLOOKUP($C44,工时汇总!$B$2:$AH$2673,12,0)&gt;15,12,IF(VLOOKUP($C44,工时汇总!$B$2:$AH$2673,12,0)&gt;10,8,IF(VLOOKUP($C44,工时汇总!$B$2:$AH$2673,12,0)&gt;=8,4,IF(VLOOKUP($C44,工时汇总!$B$2:$AH$2673,12,0)&lt;8,0))))</f>
        <v>0</v>
      </c>
      <c r="O44" s="24">
        <f ca="1">IF(VLOOKUP($C44,工时汇总!$B$2:$AH$2673,13,0)&gt;15,12,IF(VLOOKUP($C44,工时汇总!$B$2:$AH$2673,13,0)&gt;10,8,IF(VLOOKUP($C44,工时汇总!$B$2:$AH$2673,13,0)&gt;=8,4,IF(VLOOKUP($C44,工时汇总!$B$2:$AH$2673,13,0)&lt;8,0))))</f>
        <v>0</v>
      </c>
      <c r="P44" s="24">
        <f ca="1">IF(VLOOKUP($C44,工时汇总!$B$2:$AH$2673,14,0)&gt;15,12,IF(VLOOKUP($C44,工时汇总!$B$2:$AH$2673,14,0)&gt;10,8,IF(VLOOKUP($C44,工时汇总!$B$2:$AH$2673,14,0)&gt;=8,4,IF(VLOOKUP($C44,工时汇总!$B$2:$AH$2673,14,0)&lt;8,0))))</f>
        <v>0</v>
      </c>
      <c r="Q44" s="24">
        <f ca="1">IF(VLOOKUP($C44,工时汇总!$B$2:$AH$2673,15,0)&gt;15,12,IF(VLOOKUP($C44,工时汇总!$B$2:$AH$2673,15,0)&gt;10,8,IF(VLOOKUP($C44,工时汇总!$B$2:$AH$2673,15,0)&gt;=8,4,IF(VLOOKUP($C44,工时汇总!$B$2:$AH$2673,15,0)&lt;8,0))))</f>
        <v>0</v>
      </c>
      <c r="R44" s="24">
        <f ca="1">IF(VLOOKUP($C44,工时汇总!$B$2:$AH$2673,16,0)&gt;15,12,IF(VLOOKUP($C44,工时汇总!$B$2:$AH$2673,16,0)&gt;10,8,IF(VLOOKUP($C44,工时汇总!$B$2:$AH$2673,16,0)&gt;=8,4,IF(VLOOKUP($C44,工时汇总!$B$2:$AH$2673,16,0)&lt;8,0))))</f>
        <v>0</v>
      </c>
      <c r="S44" s="24">
        <f ca="1">IF(VLOOKUP($C44,工时汇总!$B$2:$AH$2673,17,0)&gt;15,12,IF(VLOOKUP($C44,工时汇总!$B$2:$AH$2673,17,0)&gt;10,8,IF(VLOOKUP($C44,工时汇总!$B$2:$AH$2673,17,0)&gt;=8,4,IF(VLOOKUP($C44,工时汇总!$B$2:$AH$2673,17,0)&lt;8,0))))</f>
        <v>0</v>
      </c>
      <c r="T44" s="24">
        <f ca="1">IF(VLOOKUP($C44,工时汇总!$B$2:$AH$2673,18,0)&gt;15,12,IF(VLOOKUP($C44,工时汇总!$B$2:$AH$2673,18,0)&gt;10,8,IF(VLOOKUP($C44,工时汇总!$B$2:$AH$2673,18,0)&gt;=8,4,IF(VLOOKUP($C44,工时汇总!$B$2:$AH$2673,18,0)&lt;8,0))))</f>
        <v>8</v>
      </c>
      <c r="U44" s="24">
        <f ca="1">IF(VLOOKUP($C44,工时汇总!$B$2:$AH$2673,19,0)&gt;15,12,IF(VLOOKUP($C44,工时汇总!$B$2:$AH$2673,19,0)&gt;10,8,IF(VLOOKUP($C44,工时汇总!$B$2:$AH$2673,19,0)&gt;=8,4,IF(VLOOKUP($C44,工时汇总!$B$2:$AH$2673,19,0)&lt;8,0))))</f>
        <v>8</v>
      </c>
      <c r="V44" s="24">
        <f ca="1">IF(VLOOKUP($C44,工时汇总!$B$2:$AH$2673,20,0)&gt;15,12,IF(VLOOKUP($C44,工时汇总!$B$2:$AH$2673,20,0)&gt;10,8,IF(VLOOKUP($C44,工时汇总!$B$2:$AH$2673,20,0)&gt;=8,4,IF(VLOOKUP($C44,工时汇总!$B$2:$AH$2673,20,0)&lt;8,0))))</f>
        <v>8</v>
      </c>
      <c r="W44" s="24">
        <f ca="1">IF(VLOOKUP($C44,工时汇总!$B$2:$AH$2673,21,0)&gt;15,12,IF(VLOOKUP($C44,工时汇总!$B$2:$AH$2673,21,0)&gt;10,8,IF(VLOOKUP($C44,工时汇总!$B$2:$AH$2673,21,0)&gt;=8,4,IF(VLOOKUP($C44,工时汇总!$B$2:$AH$2673,21,0)&lt;8,0))))</f>
        <v>8</v>
      </c>
      <c r="X44" s="24">
        <f ca="1">IF(VLOOKUP($C44,工时汇总!$B$2:$AH$2673,22,0)&gt;15,12,IF(VLOOKUP($C44,工时汇总!$B$2:$AH$2673,22,0)&gt;10,8,IF(VLOOKUP($C44,工时汇总!$B$2:$AH$2673,22,0)&gt;=8,4,IF(VLOOKUP($C44,工时汇总!$B$2:$AH$2673,22,0)&lt;8,0))))</f>
        <v>4</v>
      </c>
      <c r="Y44" s="24">
        <f ca="1">IF(VLOOKUP($C44,工时汇总!$B$2:$AH$2673,23,0)&gt;15,12,IF(VLOOKUP($C44,工时汇总!$B$2:$AH$2673,23,0)&gt;10,8,IF(VLOOKUP($C44,工时汇总!$B$2:$AH$2673,23,0)&gt;=8,4,IF(VLOOKUP($C44,工时汇总!$B$2:$AH$2673,23,0)&lt;8,0))))</f>
        <v>8</v>
      </c>
      <c r="Z44" s="24">
        <f ca="1">IF(VLOOKUP($C44,工时汇总!$B$2:$AH$2673,24,0)&gt;15,12,IF(VLOOKUP($C44,工时汇总!$B$2:$AH$2673,24,0)&gt;10,8,IF(VLOOKUP($C44,工时汇总!$B$2:$AH$2673,24,0)&gt;=8,4,IF(VLOOKUP($C44,工时汇总!$B$2:$AH$2673,24,0)&lt;8,0))))</f>
        <v>8</v>
      </c>
      <c r="AA44" s="24">
        <f ca="1">IF(VLOOKUP($C44,工时汇总!$B$2:$AH$2673,25,0)&gt;15,12,IF(VLOOKUP($C44,工时汇总!$B$2:$AH$2673,25,0)&gt;10,8,IF(VLOOKUP($C44,工时汇总!$B$2:$AH$2673,25,0)&gt;=8,4,IF(VLOOKUP($C44,工时汇总!$B$2:$AH$2673,25,0)&lt;8,0))))</f>
        <v>8</v>
      </c>
      <c r="AB44" s="24">
        <f ca="1">IF(VLOOKUP($C44,工时汇总!$B$2:$AH$2673,26,0)&gt;15,12,IF(VLOOKUP($C44,工时汇总!$B$2:$AH$2673,26,0)&gt;10,8,IF(VLOOKUP($C44,工时汇总!$B$2:$AH$2673,26,0)&gt;=8,4,IF(VLOOKUP($C44,工时汇总!$B$2:$AH$2673,26,0)&lt;8,0))))</f>
        <v>8</v>
      </c>
      <c r="AC44" s="24">
        <f ca="1">IF(VLOOKUP($C44,工时汇总!$B$2:$AH$2673,27,0)&gt;15,12,IF(VLOOKUP($C44,工时汇总!$B$2:$AH$2673,27,0)&gt;10,8,IF(VLOOKUP($C44,工时汇总!$B$2:$AH$2673,27,0)&gt;=8,4,IF(VLOOKUP($C44,工时汇总!$B$2:$AH$2673,27,0)&lt;8,0))))</f>
        <v>8</v>
      </c>
      <c r="AD44" s="24">
        <f ca="1">IF(VLOOKUP($C44,工时汇总!$B$2:$AH$2673,28,0)&gt;15,12,IF(VLOOKUP($C44,工时汇总!$B$2:$AH$2673,28,0)&gt;10,8,IF(VLOOKUP($C44,工时汇总!$B$2:$AH$2673,28,0)&gt;=8,4,IF(VLOOKUP($C44,工时汇总!$B$2:$AH$2673,28,0)&lt;8,0))))</f>
        <v>8</v>
      </c>
      <c r="AE44" s="24">
        <f ca="1">IF(VLOOKUP($C44,工时汇总!$B$2:$AH$2673,29,0)&gt;15,12,IF(VLOOKUP($C44,工时汇总!$B$2:$AH$2673,29,0)&gt;10,8,IF(VLOOKUP($C44,工时汇总!$B$2:$AH$2673,29,0)&gt;=8,4,IF(VLOOKUP($C44,工时汇总!$B$2:$AH$2673,29,0)&lt;8,0))))</f>
        <v>4</v>
      </c>
      <c r="AF44" s="24">
        <f ca="1">IF(VLOOKUP($C44,工时汇总!$B$2:$AH$2673,30,0)&gt;15,12,IF(VLOOKUP($C44,工时汇总!$B$2:$AH$2673,30,0)&gt;10,8,IF(VLOOKUP($C44,工时汇总!$B$2:$AH$2673,30,0)&gt;=8,4,IF(VLOOKUP($C44,工时汇总!$B$2:$AH$2673,30,0)&lt;8,0))))</f>
        <v>4</v>
      </c>
      <c r="AG44" s="24">
        <f ca="1">IF(VLOOKUP($C44,工时汇总!$B$2:$AH$2673,31,0)&gt;15,12,IF(VLOOKUP($C44,工时汇总!$B$2:$AH$2673,31,0)&gt;10,8,IF(VLOOKUP($C44,工时汇总!$B$2:$AH$2673,31,0)&gt;=8,4,IF(VLOOKUP($C44,工时汇总!$B$2:$AH$2673,31,0)&lt;8,0))))</f>
        <v>4</v>
      </c>
      <c r="AH44" s="24">
        <f ca="1">IF(VLOOKUP($C44,工时汇总!$B$2:$AH$2673,32,0)&gt;15,12,IF(VLOOKUP($C44,工时汇总!$B$2:$AH$2673,32,0)&gt;10,8,IF(VLOOKUP($C44,工时汇总!$B$2:$AH$2673,32,0)&gt;=8,4,IF(VLOOKUP($C44,工时汇总!$B$2:$AH$2673,32,0)&lt;8,0))))</f>
        <v>4</v>
      </c>
      <c r="AI44" s="24">
        <f ca="1">IF(VLOOKUP($C44,工时汇总!$B$2:$AH$2673,33,0)&gt;15,12,IF(VLOOKUP($C44,工时汇总!$B$2:$AH$2673,33,0)&gt;10,8,IF(VLOOKUP($C44,工时汇总!$B$2:$AH$2673,33,0)&gt;=8,4,IF(VLOOKUP($C44,工时汇总!$B$2:$AH$2673,33,0)&lt;8,0))))</f>
        <v>4</v>
      </c>
    </row>
    <row r="45" spans="1:35" ht="19.5" customHeight="1" x14ac:dyDescent="0.25">
      <c r="A45" s="36" t="s">
        <v>409</v>
      </c>
      <c r="B45" s="129" t="s">
        <v>799</v>
      </c>
      <c r="C45" s="128" t="s">
        <v>876</v>
      </c>
      <c r="D45" s="23">
        <f t="shared" ca="1" si="14"/>
        <v>12</v>
      </c>
      <c r="E45" s="24">
        <f ca="1">IF(VLOOKUP($C45,工时汇总!$B$2:$AH$2673,3,0)&gt;15,12,IF(VLOOKUP($C45,工时汇总!$B$2:$AH$2673,3,0)&gt;10,8,IF(VLOOKUP($C45,工时汇总!$B$2:$AH$2673,3,0)&gt;=8,4,IF(VLOOKUP($C45,工时汇总!$B$2:$AH$2673,3,0)&lt;8,0))))</f>
        <v>0</v>
      </c>
      <c r="F45" s="24">
        <f ca="1">IF(VLOOKUP($C45,工时汇总!$B$2:$AH$2673,4,0)&gt;15,12,IF(VLOOKUP($C45,工时汇总!$B$2:$AH$2673,4,0)&gt;10,8,IF(VLOOKUP($C45,工时汇总!$B$2:$AH$2673,4,0)&gt;=8,4,IF(VLOOKUP($C45,工时汇总!$B$2:$AH$2673,4,0)&lt;8,0))))</f>
        <v>0</v>
      </c>
      <c r="G45" s="24">
        <f ca="1">IF(VLOOKUP($C45,工时汇总!$B$2:$AH$2673,5,0)&gt;15,12,IF(VLOOKUP($C45,工时汇总!$B$2:$AH$2673,5,0)&gt;10,8,IF(VLOOKUP($C45,工时汇总!$B$2:$AH$2673,5,0)&gt;=8,4,IF(VLOOKUP($C45,工时汇总!$B$2:$AH$2673,5,0)&lt;8,0))))</f>
        <v>0</v>
      </c>
      <c r="H45" s="24">
        <f ca="1">IF(VLOOKUP($C45,工时汇总!$B$2:$AH$2673,6,0)&gt;15,12,IF(VLOOKUP($C45,工时汇总!$B$2:$AH$2673,6,0)&gt;10,8,IF(VLOOKUP($C45,工时汇总!$B$2:$AH$2673,6,0)&gt;=8,4,IF(VLOOKUP($C45,工时汇总!$B$2:$AH$2673,6,0)&lt;8,0))))</f>
        <v>0</v>
      </c>
      <c r="I45" s="24">
        <f ca="1">IF(VLOOKUP($C45,工时汇总!$B$2:$AH$2673,7,0)&gt;15,12,IF(VLOOKUP($C45,工时汇总!$B$2:$AH$2673,7,0)&gt;10,8,IF(VLOOKUP($C45,工时汇总!$B$2:$AH$2673,7,0)&gt;=8,4,IF(VLOOKUP($C45,工时汇总!$B$2:$AH$2673,7,0)&lt;8,0))))</f>
        <v>0</v>
      </c>
      <c r="J45" s="24">
        <f ca="1">IF(VLOOKUP($C45,工时汇总!$B$2:$AH$2673,8,0)&gt;15,12,IF(VLOOKUP($C45,工时汇总!$B$2:$AH$2673,8,0)&gt;10,8,IF(VLOOKUP($C45,工时汇总!$B$2:$AH$2673,8,0)&gt;=8,4,IF(VLOOKUP($C45,工时汇总!$B$2:$AH$2673,8,0)&lt;8,0))))</f>
        <v>0</v>
      </c>
      <c r="K45" s="24">
        <f ca="1">IF(VLOOKUP($C45,工时汇总!$B$2:$AH$2673,9,0)&gt;15,12,IF(VLOOKUP($C45,工时汇总!$B$2:$AH$2673,9,0)&gt;10,8,IF(VLOOKUP($C45,工时汇总!$B$2:$AH$2673,9,0)&gt;=8,4,IF(VLOOKUP($C45,工时汇总!$B$2:$AH$2673,9,0)&lt;8,0))))</f>
        <v>0</v>
      </c>
      <c r="L45" s="24">
        <f ca="1">IF(VLOOKUP($C45,工时汇总!$B$2:$AH$2673,10,0)&gt;15,12,IF(VLOOKUP($C45,工时汇总!$B$2:$AH$2673,10,0)&gt;10,8,IF(VLOOKUP($C45,工时汇总!$B$2:$AH$2673,10,0)&gt;=8,4,IF(VLOOKUP($C45,工时汇总!$B$2:$AH$2673,10,0)&lt;8,0))))</f>
        <v>0</v>
      </c>
      <c r="M45" s="24">
        <f ca="1">IF(VLOOKUP($C45,工时汇总!$B$2:$AH$2673,11,0)&gt;15,12,IF(VLOOKUP($C45,工时汇总!$B$2:$AH$2673,11,0)&gt;10,8,IF(VLOOKUP($C45,工时汇总!$B$2:$AH$2673,11,0)&gt;=8,4,IF(VLOOKUP($C45,工时汇总!$B$2:$AH$2673,11,0)&lt;8,0))))</f>
        <v>0</v>
      </c>
      <c r="N45" s="24">
        <f ca="1">IF(VLOOKUP($C45,工时汇总!$B$2:$AH$2673,12,0)&gt;15,12,IF(VLOOKUP($C45,工时汇总!$B$2:$AH$2673,12,0)&gt;10,8,IF(VLOOKUP($C45,工时汇总!$B$2:$AH$2673,12,0)&gt;=8,4,IF(VLOOKUP($C45,工时汇总!$B$2:$AH$2673,12,0)&lt;8,0))))</f>
        <v>0</v>
      </c>
      <c r="O45" s="24">
        <f ca="1">IF(VLOOKUP($C45,工时汇总!$B$2:$AH$2673,13,0)&gt;15,12,IF(VLOOKUP($C45,工时汇总!$B$2:$AH$2673,13,0)&gt;10,8,IF(VLOOKUP($C45,工时汇总!$B$2:$AH$2673,13,0)&gt;=8,4,IF(VLOOKUP($C45,工时汇总!$B$2:$AH$2673,13,0)&lt;8,0))))</f>
        <v>0</v>
      </c>
      <c r="P45" s="24">
        <f ca="1">IF(VLOOKUP($C45,工时汇总!$B$2:$AH$2673,14,0)&gt;15,12,IF(VLOOKUP($C45,工时汇总!$B$2:$AH$2673,14,0)&gt;10,8,IF(VLOOKUP($C45,工时汇总!$B$2:$AH$2673,14,0)&gt;=8,4,IF(VLOOKUP($C45,工时汇总!$B$2:$AH$2673,14,0)&lt;8,0))))</f>
        <v>0</v>
      </c>
      <c r="Q45" s="24">
        <f ca="1">IF(VLOOKUP($C45,工时汇总!$B$2:$AH$2673,15,0)&gt;15,12,IF(VLOOKUP($C45,工时汇总!$B$2:$AH$2673,15,0)&gt;10,8,IF(VLOOKUP($C45,工时汇总!$B$2:$AH$2673,15,0)&gt;=8,4,IF(VLOOKUP($C45,工时汇总!$B$2:$AH$2673,15,0)&lt;8,0))))</f>
        <v>0</v>
      </c>
      <c r="R45" s="24">
        <f ca="1">IF(VLOOKUP($C45,工时汇总!$B$2:$AH$2673,16,0)&gt;15,12,IF(VLOOKUP($C45,工时汇总!$B$2:$AH$2673,16,0)&gt;10,8,IF(VLOOKUP($C45,工时汇总!$B$2:$AH$2673,16,0)&gt;=8,4,IF(VLOOKUP($C45,工时汇总!$B$2:$AH$2673,16,0)&lt;8,0))))</f>
        <v>0</v>
      </c>
      <c r="S45" s="24">
        <f ca="1">IF(VLOOKUP($C45,工时汇总!$B$2:$AH$2673,17,0)&gt;15,12,IF(VLOOKUP($C45,工时汇总!$B$2:$AH$2673,17,0)&gt;10,8,IF(VLOOKUP($C45,工时汇总!$B$2:$AH$2673,17,0)&gt;=8,4,IF(VLOOKUP($C45,工时汇总!$B$2:$AH$2673,17,0)&lt;8,0))))</f>
        <v>0</v>
      </c>
      <c r="T45" s="24">
        <f ca="1">IF(VLOOKUP($C45,工时汇总!$B$2:$AH$2673,18,0)&gt;15,12,IF(VLOOKUP($C45,工时汇总!$B$2:$AH$2673,18,0)&gt;10,8,IF(VLOOKUP($C45,工时汇总!$B$2:$AH$2673,18,0)&gt;=8,4,IF(VLOOKUP($C45,工时汇总!$B$2:$AH$2673,18,0)&lt;8,0))))</f>
        <v>8</v>
      </c>
      <c r="U45" s="24">
        <f ca="1">IF(VLOOKUP($C45,工时汇总!$B$2:$AH$2673,19,0)&gt;15,12,IF(VLOOKUP($C45,工时汇总!$B$2:$AH$2673,19,0)&gt;10,8,IF(VLOOKUP($C45,工时汇总!$B$2:$AH$2673,19,0)&gt;=8,4,IF(VLOOKUP($C45,工时汇总!$B$2:$AH$2673,19,0)&lt;8,0))))</f>
        <v>4</v>
      </c>
      <c r="V45" s="24">
        <f ca="1">IF(VLOOKUP($C45,工时汇总!$B$2:$AH$2673,20,0)&gt;15,12,IF(VLOOKUP($C45,工时汇总!$B$2:$AH$2673,20,0)&gt;10,8,IF(VLOOKUP($C45,工时汇总!$B$2:$AH$2673,20,0)&gt;=8,4,IF(VLOOKUP($C45,工时汇总!$B$2:$AH$2673,20,0)&lt;8,0))))</f>
        <v>0</v>
      </c>
      <c r="W45" s="24">
        <f ca="1">IF(VLOOKUP($C45,工时汇总!$B$2:$AH$2673,21,0)&gt;15,12,IF(VLOOKUP($C45,工时汇总!$B$2:$AH$2673,21,0)&gt;10,8,IF(VLOOKUP($C45,工时汇总!$B$2:$AH$2673,21,0)&gt;=8,4,IF(VLOOKUP($C45,工时汇总!$B$2:$AH$2673,21,0)&lt;8,0))))</f>
        <v>0</v>
      </c>
      <c r="X45" s="24">
        <f ca="1">IF(VLOOKUP($C45,工时汇总!$B$2:$AH$2673,22,0)&gt;15,12,IF(VLOOKUP($C45,工时汇总!$B$2:$AH$2673,22,0)&gt;10,8,IF(VLOOKUP($C45,工时汇总!$B$2:$AH$2673,22,0)&gt;=8,4,IF(VLOOKUP($C45,工时汇总!$B$2:$AH$2673,22,0)&lt;8,0))))</f>
        <v>0</v>
      </c>
      <c r="Y45" s="24">
        <f ca="1">IF(VLOOKUP($C45,工时汇总!$B$2:$AH$2673,23,0)&gt;15,12,IF(VLOOKUP($C45,工时汇总!$B$2:$AH$2673,23,0)&gt;10,8,IF(VLOOKUP($C45,工时汇总!$B$2:$AH$2673,23,0)&gt;=8,4,IF(VLOOKUP($C45,工时汇总!$B$2:$AH$2673,23,0)&lt;8,0))))</f>
        <v>0</v>
      </c>
      <c r="Z45" s="24">
        <f ca="1">IF(VLOOKUP($C45,工时汇总!$B$2:$AH$2673,24,0)&gt;15,12,IF(VLOOKUP($C45,工时汇总!$B$2:$AH$2673,24,0)&gt;10,8,IF(VLOOKUP($C45,工时汇总!$B$2:$AH$2673,24,0)&gt;=8,4,IF(VLOOKUP($C45,工时汇总!$B$2:$AH$2673,24,0)&lt;8,0))))</f>
        <v>0</v>
      </c>
      <c r="AA45" s="24">
        <f ca="1">IF(VLOOKUP($C45,工时汇总!$B$2:$AH$2673,25,0)&gt;15,12,IF(VLOOKUP($C45,工时汇总!$B$2:$AH$2673,25,0)&gt;10,8,IF(VLOOKUP($C45,工时汇总!$B$2:$AH$2673,25,0)&gt;=8,4,IF(VLOOKUP($C45,工时汇总!$B$2:$AH$2673,25,0)&lt;8,0))))</f>
        <v>0</v>
      </c>
      <c r="AB45" s="24">
        <f ca="1">IF(VLOOKUP($C45,工时汇总!$B$2:$AH$2673,26,0)&gt;15,12,IF(VLOOKUP($C45,工时汇总!$B$2:$AH$2673,26,0)&gt;10,8,IF(VLOOKUP($C45,工时汇总!$B$2:$AH$2673,26,0)&gt;=8,4,IF(VLOOKUP($C45,工时汇总!$B$2:$AH$2673,26,0)&lt;8,0))))</f>
        <v>0</v>
      </c>
      <c r="AC45" s="24">
        <f ca="1">IF(VLOOKUP($C45,工时汇总!$B$2:$AH$2673,27,0)&gt;15,12,IF(VLOOKUP($C45,工时汇总!$B$2:$AH$2673,27,0)&gt;10,8,IF(VLOOKUP($C45,工时汇总!$B$2:$AH$2673,27,0)&gt;=8,4,IF(VLOOKUP($C45,工时汇总!$B$2:$AH$2673,27,0)&lt;8,0))))</f>
        <v>0</v>
      </c>
      <c r="AD45" s="24">
        <f ca="1">IF(VLOOKUP($C45,工时汇总!$B$2:$AH$2673,28,0)&gt;15,12,IF(VLOOKUP($C45,工时汇总!$B$2:$AH$2673,28,0)&gt;10,8,IF(VLOOKUP($C45,工时汇总!$B$2:$AH$2673,28,0)&gt;=8,4,IF(VLOOKUP($C45,工时汇总!$B$2:$AH$2673,28,0)&lt;8,0))))</f>
        <v>0</v>
      </c>
      <c r="AE45" s="24">
        <f ca="1">IF(VLOOKUP($C45,工时汇总!$B$2:$AH$2673,29,0)&gt;15,12,IF(VLOOKUP($C45,工时汇总!$B$2:$AH$2673,29,0)&gt;10,8,IF(VLOOKUP($C45,工时汇总!$B$2:$AH$2673,29,0)&gt;=8,4,IF(VLOOKUP($C45,工时汇总!$B$2:$AH$2673,29,0)&lt;8,0))))</f>
        <v>0</v>
      </c>
      <c r="AF45" s="24">
        <f ca="1">IF(VLOOKUP($C45,工时汇总!$B$2:$AH$2673,30,0)&gt;15,12,IF(VLOOKUP($C45,工时汇总!$B$2:$AH$2673,30,0)&gt;10,8,IF(VLOOKUP($C45,工时汇总!$B$2:$AH$2673,30,0)&gt;=8,4,IF(VLOOKUP($C45,工时汇总!$B$2:$AH$2673,30,0)&lt;8,0))))</f>
        <v>0</v>
      </c>
      <c r="AG45" s="24">
        <f ca="1">IF(VLOOKUP($C45,工时汇总!$B$2:$AH$2673,31,0)&gt;15,12,IF(VLOOKUP($C45,工时汇总!$B$2:$AH$2673,31,0)&gt;10,8,IF(VLOOKUP($C45,工时汇总!$B$2:$AH$2673,31,0)&gt;=8,4,IF(VLOOKUP($C45,工时汇总!$B$2:$AH$2673,31,0)&lt;8,0))))</f>
        <v>0</v>
      </c>
      <c r="AH45" s="24">
        <f ca="1">IF(VLOOKUP($C45,工时汇总!$B$2:$AH$2673,32,0)&gt;15,12,IF(VLOOKUP($C45,工时汇总!$B$2:$AH$2673,32,0)&gt;10,8,IF(VLOOKUP($C45,工时汇总!$B$2:$AH$2673,32,0)&gt;=8,4,IF(VLOOKUP($C45,工时汇总!$B$2:$AH$2673,32,0)&lt;8,0))))</f>
        <v>0</v>
      </c>
      <c r="AI45" s="24">
        <f ca="1">IF(VLOOKUP($C45,工时汇总!$B$2:$AH$2673,33,0)&gt;15,12,IF(VLOOKUP($C45,工时汇总!$B$2:$AH$2673,33,0)&gt;10,8,IF(VLOOKUP($C45,工时汇总!$B$2:$AH$2673,33,0)&gt;=8,4,IF(VLOOKUP($C45,工时汇总!$B$2:$AH$2673,33,0)&lt;8,0))))</f>
        <v>0</v>
      </c>
    </row>
    <row r="46" spans="1:35" ht="19.5" customHeight="1" x14ac:dyDescent="0.25">
      <c r="A46" s="36" t="s">
        <v>393</v>
      </c>
      <c r="B46" s="74" t="s">
        <v>540</v>
      </c>
      <c r="C46" s="105" t="s">
        <v>487</v>
      </c>
      <c r="D46" s="23">
        <f t="shared" ca="1" si="14"/>
        <v>168</v>
      </c>
      <c r="E46" s="24">
        <f ca="1">IF(VLOOKUP($C46,工时汇总!$B$2:$AH$2673,3,0)&gt;15,12,IF(VLOOKUP($C46,工时汇总!$B$2:$AH$2673,3,0)&gt;10,8,IF(VLOOKUP($C46,工时汇总!$B$2:$AH$2673,3,0)&gt;=8,4,IF(VLOOKUP($C46,工时汇总!$B$2:$AH$2673,3,0)&lt;8,0))))</f>
        <v>0</v>
      </c>
      <c r="F46" s="24">
        <f ca="1">IF(VLOOKUP($C46,工时汇总!$B$2:$AH$2673,4,0)&gt;15,12,IF(VLOOKUP($C46,工时汇总!$B$2:$AH$2673,4,0)&gt;10,8,IF(VLOOKUP($C46,工时汇总!$B$2:$AH$2673,4,0)&gt;=8,4,IF(VLOOKUP($C46,工时汇总!$B$2:$AH$2673,4,0)&lt;8,0))))</f>
        <v>4</v>
      </c>
      <c r="G46" s="24">
        <f ca="1">IF(VLOOKUP($C46,工时汇总!$B$2:$AH$2673,5,0)&gt;15,12,IF(VLOOKUP($C46,工时汇总!$B$2:$AH$2673,5,0)&gt;10,8,IF(VLOOKUP($C46,工时汇总!$B$2:$AH$2673,5,0)&gt;=8,4,IF(VLOOKUP($C46,工时汇总!$B$2:$AH$2673,5,0)&lt;8,0))))</f>
        <v>4</v>
      </c>
      <c r="H46" s="24">
        <f ca="1">IF(VLOOKUP($C46,工时汇总!$B$2:$AH$2673,6,0)&gt;15,12,IF(VLOOKUP($C46,工时汇总!$B$2:$AH$2673,6,0)&gt;10,8,IF(VLOOKUP($C46,工时汇总!$B$2:$AH$2673,6,0)&gt;=8,4,IF(VLOOKUP($C46,工时汇总!$B$2:$AH$2673,6,0)&lt;8,0))))</f>
        <v>8</v>
      </c>
      <c r="I46" s="24">
        <f ca="1">IF(VLOOKUP($C46,工时汇总!$B$2:$AH$2673,7,0)&gt;15,12,IF(VLOOKUP($C46,工时汇总!$B$2:$AH$2673,7,0)&gt;10,8,IF(VLOOKUP($C46,工时汇总!$B$2:$AH$2673,7,0)&gt;=8,4,IF(VLOOKUP($C46,工时汇总!$B$2:$AH$2673,7,0)&lt;8,0))))</f>
        <v>8</v>
      </c>
      <c r="J46" s="24">
        <f ca="1">IF(VLOOKUP($C46,工时汇总!$B$2:$AH$2673,8,0)&gt;15,12,IF(VLOOKUP($C46,工时汇总!$B$2:$AH$2673,8,0)&gt;10,8,IF(VLOOKUP($C46,工时汇总!$B$2:$AH$2673,8,0)&gt;=8,4,IF(VLOOKUP($C46,工时汇总!$B$2:$AH$2673,8,0)&lt;8,0))))</f>
        <v>8</v>
      </c>
      <c r="K46" s="24">
        <f ca="1">IF(VLOOKUP($C46,工时汇总!$B$2:$AH$2673,9,0)&gt;15,12,IF(VLOOKUP($C46,工时汇总!$B$2:$AH$2673,9,0)&gt;10,8,IF(VLOOKUP($C46,工时汇总!$B$2:$AH$2673,9,0)&gt;=8,4,IF(VLOOKUP($C46,工时汇总!$B$2:$AH$2673,9,0)&lt;8,0))))</f>
        <v>4</v>
      </c>
      <c r="L46" s="24">
        <f ca="1">IF(VLOOKUP($C46,工时汇总!$B$2:$AH$2673,10,0)&gt;15,12,IF(VLOOKUP($C46,工时汇总!$B$2:$AH$2673,10,0)&gt;10,8,IF(VLOOKUP($C46,工时汇总!$B$2:$AH$2673,10,0)&gt;=8,4,IF(VLOOKUP($C46,工时汇总!$B$2:$AH$2673,10,0)&lt;8,0))))</f>
        <v>8</v>
      </c>
      <c r="M46" s="24">
        <f ca="1">IF(VLOOKUP($C46,工时汇总!$B$2:$AH$2673,11,0)&gt;15,12,IF(VLOOKUP($C46,工时汇总!$B$2:$AH$2673,11,0)&gt;10,8,IF(VLOOKUP($C46,工时汇总!$B$2:$AH$2673,11,0)&gt;=8,4,IF(VLOOKUP($C46,工时汇总!$B$2:$AH$2673,11,0)&lt;8,0))))</f>
        <v>8</v>
      </c>
      <c r="N46" s="24">
        <f ca="1">IF(VLOOKUP($C46,工时汇总!$B$2:$AH$2673,12,0)&gt;15,12,IF(VLOOKUP($C46,工时汇总!$B$2:$AH$2673,12,0)&gt;10,8,IF(VLOOKUP($C46,工时汇总!$B$2:$AH$2673,12,0)&gt;=8,4,IF(VLOOKUP($C46,工时汇总!$B$2:$AH$2673,12,0)&lt;8,0))))</f>
        <v>8</v>
      </c>
      <c r="O46" s="24">
        <f ca="1">IF(VLOOKUP($C46,工时汇总!$B$2:$AH$2673,13,0)&gt;15,12,IF(VLOOKUP($C46,工时汇总!$B$2:$AH$2673,13,0)&gt;10,8,IF(VLOOKUP($C46,工时汇总!$B$2:$AH$2673,13,0)&gt;=8,4,IF(VLOOKUP($C46,工时汇总!$B$2:$AH$2673,13,0)&lt;8,0))))</f>
        <v>4</v>
      </c>
      <c r="P46" s="24">
        <f ca="1">IF(VLOOKUP($C46,工时汇总!$B$2:$AH$2673,14,0)&gt;15,12,IF(VLOOKUP($C46,工时汇总!$B$2:$AH$2673,14,0)&gt;10,8,IF(VLOOKUP($C46,工时汇总!$B$2:$AH$2673,14,0)&gt;=8,4,IF(VLOOKUP($C46,工时汇总!$B$2:$AH$2673,14,0)&lt;8,0))))</f>
        <v>4</v>
      </c>
      <c r="Q46" s="24">
        <f ca="1">IF(VLOOKUP($C46,工时汇总!$B$2:$AH$2673,15,0)&gt;15,12,IF(VLOOKUP($C46,工时汇总!$B$2:$AH$2673,15,0)&gt;10,8,IF(VLOOKUP($C46,工时汇总!$B$2:$AH$2673,15,0)&gt;=8,4,IF(VLOOKUP($C46,工时汇总!$B$2:$AH$2673,15,0)&lt;8,0))))</f>
        <v>0</v>
      </c>
      <c r="R46" s="24">
        <f ca="1">IF(VLOOKUP($C46,工时汇总!$B$2:$AH$2673,16,0)&gt;15,12,IF(VLOOKUP($C46,工时汇总!$B$2:$AH$2673,16,0)&gt;10,8,IF(VLOOKUP($C46,工时汇总!$B$2:$AH$2673,16,0)&gt;=8,4,IF(VLOOKUP($C46,工时汇总!$B$2:$AH$2673,16,0)&lt;8,0))))</f>
        <v>0</v>
      </c>
      <c r="S46" s="24">
        <f ca="1">IF(VLOOKUP($C46,工时汇总!$B$2:$AH$2673,17,0)&gt;15,12,IF(VLOOKUP($C46,工时汇总!$B$2:$AH$2673,17,0)&gt;10,8,IF(VLOOKUP($C46,工时汇总!$B$2:$AH$2673,17,0)&gt;=8,4,IF(VLOOKUP($C46,工时汇总!$B$2:$AH$2673,17,0)&lt;8,0))))</f>
        <v>4</v>
      </c>
      <c r="T46" s="24">
        <f ca="1">IF(VLOOKUP($C46,工时汇总!$B$2:$AH$2673,18,0)&gt;15,12,IF(VLOOKUP($C46,工时汇总!$B$2:$AH$2673,18,0)&gt;10,8,IF(VLOOKUP($C46,工时汇总!$B$2:$AH$2673,18,0)&gt;=8,4,IF(VLOOKUP($C46,工时汇总!$B$2:$AH$2673,18,0)&lt;8,0))))</f>
        <v>4</v>
      </c>
      <c r="U46" s="24">
        <f ca="1">IF(VLOOKUP($C46,工时汇总!$B$2:$AH$2673,19,0)&gt;15,12,IF(VLOOKUP($C46,工时汇总!$B$2:$AH$2673,19,0)&gt;10,8,IF(VLOOKUP($C46,工时汇总!$B$2:$AH$2673,19,0)&gt;=8,4,IF(VLOOKUP($C46,工时汇总!$B$2:$AH$2673,19,0)&lt;8,0))))</f>
        <v>8</v>
      </c>
      <c r="V46" s="24">
        <f ca="1">IF(VLOOKUP($C46,工时汇总!$B$2:$AH$2673,20,0)&gt;15,12,IF(VLOOKUP($C46,工时汇总!$B$2:$AH$2673,20,0)&gt;10,8,IF(VLOOKUP($C46,工时汇总!$B$2:$AH$2673,20,0)&gt;=8,4,IF(VLOOKUP($C46,工时汇总!$B$2:$AH$2673,20,0)&lt;8,0))))</f>
        <v>8</v>
      </c>
      <c r="W46" s="24">
        <f ca="1">IF(VLOOKUP($C46,工时汇总!$B$2:$AH$2673,21,0)&gt;15,12,IF(VLOOKUP($C46,工时汇总!$B$2:$AH$2673,21,0)&gt;10,8,IF(VLOOKUP($C46,工时汇总!$B$2:$AH$2673,21,0)&gt;=8,4,IF(VLOOKUP($C46,工时汇总!$B$2:$AH$2673,21,0)&lt;8,0))))</f>
        <v>8</v>
      </c>
      <c r="X46" s="24">
        <f ca="1">IF(VLOOKUP($C46,工时汇总!$B$2:$AH$2673,22,0)&gt;15,12,IF(VLOOKUP($C46,工时汇总!$B$2:$AH$2673,22,0)&gt;10,8,IF(VLOOKUP($C46,工时汇总!$B$2:$AH$2673,22,0)&gt;=8,4,IF(VLOOKUP($C46,工时汇总!$B$2:$AH$2673,22,0)&lt;8,0))))</f>
        <v>8</v>
      </c>
      <c r="Y46" s="24">
        <f ca="1">IF(VLOOKUP($C46,工时汇总!$B$2:$AH$2673,23,0)&gt;15,12,IF(VLOOKUP($C46,工时汇总!$B$2:$AH$2673,23,0)&gt;10,8,IF(VLOOKUP($C46,工时汇总!$B$2:$AH$2673,23,0)&gt;=8,4,IF(VLOOKUP($C46,工时汇总!$B$2:$AH$2673,23,0)&lt;8,0))))</f>
        <v>8</v>
      </c>
      <c r="Z46" s="24">
        <f ca="1">IF(VLOOKUP($C46,工时汇总!$B$2:$AH$2673,24,0)&gt;15,12,IF(VLOOKUP($C46,工时汇总!$B$2:$AH$2673,24,0)&gt;10,8,IF(VLOOKUP($C46,工时汇总!$B$2:$AH$2673,24,0)&gt;=8,4,IF(VLOOKUP($C46,工时汇总!$B$2:$AH$2673,24,0)&lt;8,0))))</f>
        <v>8</v>
      </c>
      <c r="AA46" s="24">
        <f ca="1">IF(VLOOKUP($C46,工时汇总!$B$2:$AH$2673,25,0)&gt;15,12,IF(VLOOKUP($C46,工时汇总!$B$2:$AH$2673,25,0)&gt;10,8,IF(VLOOKUP($C46,工时汇总!$B$2:$AH$2673,25,0)&gt;=8,4,IF(VLOOKUP($C46,工时汇总!$B$2:$AH$2673,25,0)&lt;8,0))))</f>
        <v>8</v>
      </c>
      <c r="AB46" s="24">
        <f ca="1">IF(VLOOKUP($C46,工时汇总!$B$2:$AH$2673,26,0)&gt;15,12,IF(VLOOKUP($C46,工时汇总!$B$2:$AH$2673,26,0)&gt;10,8,IF(VLOOKUP($C46,工时汇总!$B$2:$AH$2673,26,0)&gt;=8,4,IF(VLOOKUP($C46,工时汇总!$B$2:$AH$2673,26,0)&lt;8,0))))</f>
        <v>8</v>
      </c>
      <c r="AC46" s="24">
        <f ca="1">IF(VLOOKUP($C46,工时汇总!$B$2:$AH$2673,27,0)&gt;15,12,IF(VLOOKUP($C46,工时汇总!$B$2:$AH$2673,27,0)&gt;10,8,IF(VLOOKUP($C46,工时汇总!$B$2:$AH$2673,27,0)&gt;=8,4,IF(VLOOKUP($C46,工时汇总!$B$2:$AH$2673,27,0)&lt;8,0))))</f>
        <v>8</v>
      </c>
      <c r="AD46" s="24">
        <f ca="1">IF(VLOOKUP($C46,工时汇总!$B$2:$AH$2673,28,0)&gt;15,12,IF(VLOOKUP($C46,工时汇总!$B$2:$AH$2673,28,0)&gt;10,8,IF(VLOOKUP($C46,工时汇总!$B$2:$AH$2673,28,0)&gt;=8,4,IF(VLOOKUP($C46,工时汇总!$B$2:$AH$2673,28,0)&lt;8,0))))</f>
        <v>8</v>
      </c>
      <c r="AE46" s="24">
        <f ca="1">IF(VLOOKUP($C46,工时汇总!$B$2:$AH$2673,29,0)&gt;15,12,IF(VLOOKUP($C46,工时汇总!$B$2:$AH$2673,29,0)&gt;10,8,IF(VLOOKUP($C46,工时汇总!$B$2:$AH$2673,29,0)&gt;=8,4,IF(VLOOKUP($C46,工时汇总!$B$2:$AH$2673,29,0)&lt;8,0))))</f>
        <v>8</v>
      </c>
      <c r="AF46" s="24">
        <f ca="1">IF(VLOOKUP($C46,工时汇总!$B$2:$AH$2673,30,0)&gt;15,12,IF(VLOOKUP($C46,工时汇总!$B$2:$AH$2673,30,0)&gt;10,8,IF(VLOOKUP($C46,工时汇总!$B$2:$AH$2673,30,0)&gt;=8,4,IF(VLOOKUP($C46,工时汇总!$B$2:$AH$2673,30,0)&lt;8,0))))</f>
        <v>4</v>
      </c>
      <c r="AG46" s="24">
        <f ca="1">IF(VLOOKUP($C46,工时汇总!$B$2:$AH$2673,31,0)&gt;15,12,IF(VLOOKUP($C46,工时汇总!$B$2:$AH$2673,31,0)&gt;10,8,IF(VLOOKUP($C46,工时汇总!$B$2:$AH$2673,31,0)&gt;=8,4,IF(VLOOKUP($C46,工时汇总!$B$2:$AH$2673,31,0)&lt;8,0))))</f>
        <v>0</v>
      </c>
      <c r="AH46" s="24">
        <f ca="1">IF(VLOOKUP($C46,工时汇总!$B$2:$AH$2673,32,0)&gt;15,12,IF(VLOOKUP($C46,工时汇总!$B$2:$AH$2673,32,0)&gt;10,8,IF(VLOOKUP($C46,工时汇总!$B$2:$AH$2673,32,0)&gt;=8,4,IF(VLOOKUP($C46,工时汇总!$B$2:$AH$2673,32,0)&lt;8,0))))</f>
        <v>0</v>
      </c>
      <c r="AI46" s="24">
        <f ca="1">IF(VLOOKUP($C46,工时汇总!$B$2:$AH$2673,33,0)&gt;15,12,IF(VLOOKUP($C46,工时汇总!$B$2:$AH$2673,33,0)&gt;10,8,IF(VLOOKUP($C46,工时汇总!$B$2:$AH$2673,33,0)&gt;=8,4,IF(VLOOKUP($C46,工时汇总!$B$2:$AH$2673,33,0)&lt;8,0))))</f>
        <v>0</v>
      </c>
    </row>
    <row r="47" spans="1:35" ht="19.5" customHeight="1" x14ac:dyDescent="0.25">
      <c r="A47" s="36" t="s">
        <v>541</v>
      </c>
      <c r="B47" s="74" t="s">
        <v>822</v>
      </c>
      <c r="C47" s="105" t="s">
        <v>882</v>
      </c>
      <c r="D47" s="23">
        <f t="shared" ref="D47" ca="1" si="16">SUM(E47:AI47)</f>
        <v>124</v>
      </c>
      <c r="E47" s="24">
        <f ca="1">IF(VLOOKUP($C47,工时汇总!$B$2:$AH$2673,3,0)&gt;15,12,IF(VLOOKUP($C47,工时汇总!$B$2:$AH$2673,3,0)&gt;10,8,IF(VLOOKUP($C47,工时汇总!$B$2:$AH$2673,3,0)&gt;=8,4,IF(VLOOKUP($C47,工时汇总!$B$2:$AH$2673,3,0)&lt;8,0))))</f>
        <v>0</v>
      </c>
      <c r="F47" s="24">
        <f ca="1">IF(VLOOKUP($C47,工时汇总!$B$2:$AH$2673,4,0)&gt;15,12,IF(VLOOKUP($C47,工时汇总!$B$2:$AH$2673,4,0)&gt;10,8,IF(VLOOKUP($C47,工时汇总!$B$2:$AH$2673,4,0)&gt;=8,4,IF(VLOOKUP($C47,工时汇总!$B$2:$AH$2673,4,0)&lt;8,0))))</f>
        <v>0</v>
      </c>
      <c r="G47" s="24">
        <f ca="1">IF(VLOOKUP($C47,工时汇总!$B$2:$AH$2673,5,0)&gt;15,12,IF(VLOOKUP($C47,工时汇总!$B$2:$AH$2673,5,0)&gt;10,8,IF(VLOOKUP($C47,工时汇总!$B$2:$AH$2673,5,0)&gt;=8,4,IF(VLOOKUP($C47,工时汇总!$B$2:$AH$2673,5,0)&lt;8,0))))</f>
        <v>0</v>
      </c>
      <c r="H47" s="24">
        <f ca="1">IF(VLOOKUP($C47,工时汇总!$B$2:$AH$2673,6,0)&gt;15,12,IF(VLOOKUP($C47,工时汇总!$B$2:$AH$2673,6,0)&gt;10,8,IF(VLOOKUP($C47,工时汇总!$B$2:$AH$2673,6,0)&gt;=8,4,IF(VLOOKUP($C47,工时汇总!$B$2:$AH$2673,6,0)&lt;8,0))))</f>
        <v>0</v>
      </c>
      <c r="I47" s="24">
        <f ca="1">IF(VLOOKUP($C47,工时汇总!$B$2:$AH$2673,7,0)&gt;15,12,IF(VLOOKUP($C47,工时汇总!$B$2:$AH$2673,7,0)&gt;10,8,IF(VLOOKUP($C47,工时汇总!$B$2:$AH$2673,7,0)&gt;=8,4,IF(VLOOKUP($C47,工时汇总!$B$2:$AH$2673,7,0)&lt;8,0))))</f>
        <v>0</v>
      </c>
      <c r="J47" s="24">
        <f ca="1">IF(VLOOKUP($C47,工时汇总!$B$2:$AH$2673,8,0)&gt;15,12,IF(VLOOKUP($C47,工时汇总!$B$2:$AH$2673,8,0)&gt;10,8,IF(VLOOKUP($C47,工时汇总!$B$2:$AH$2673,8,0)&gt;=8,4,IF(VLOOKUP($C47,工时汇总!$B$2:$AH$2673,8,0)&lt;8,0))))</f>
        <v>0</v>
      </c>
      <c r="K47" s="24">
        <f ca="1">IF(VLOOKUP($C47,工时汇总!$B$2:$AH$2673,9,0)&gt;15,12,IF(VLOOKUP($C47,工时汇总!$B$2:$AH$2673,9,0)&gt;10,8,IF(VLOOKUP($C47,工时汇总!$B$2:$AH$2673,9,0)&gt;=8,4,IF(VLOOKUP($C47,工时汇总!$B$2:$AH$2673,9,0)&lt;8,0))))</f>
        <v>0</v>
      </c>
      <c r="L47" s="24">
        <f ca="1">IF(VLOOKUP($C47,工时汇总!$B$2:$AH$2673,10,0)&gt;15,12,IF(VLOOKUP($C47,工时汇总!$B$2:$AH$2673,10,0)&gt;10,8,IF(VLOOKUP($C47,工时汇总!$B$2:$AH$2673,10,0)&gt;=8,4,IF(VLOOKUP($C47,工时汇总!$B$2:$AH$2673,10,0)&lt;8,0))))</f>
        <v>0</v>
      </c>
      <c r="M47" s="24">
        <f ca="1">IF(VLOOKUP($C47,工时汇总!$B$2:$AH$2673,11,0)&gt;15,12,IF(VLOOKUP($C47,工时汇总!$B$2:$AH$2673,11,0)&gt;10,8,IF(VLOOKUP($C47,工时汇总!$B$2:$AH$2673,11,0)&gt;=8,4,IF(VLOOKUP($C47,工时汇总!$B$2:$AH$2673,11,0)&lt;8,0))))</f>
        <v>0</v>
      </c>
      <c r="N47" s="24">
        <f ca="1">IF(VLOOKUP($C47,工时汇总!$B$2:$AH$2673,12,0)&gt;15,12,IF(VLOOKUP($C47,工时汇总!$B$2:$AH$2673,12,0)&gt;10,8,IF(VLOOKUP($C47,工时汇总!$B$2:$AH$2673,12,0)&gt;=8,4,IF(VLOOKUP($C47,工时汇总!$B$2:$AH$2673,12,0)&lt;8,0))))</f>
        <v>4</v>
      </c>
      <c r="O47" s="24">
        <f ca="1">IF(VLOOKUP($C47,工时汇总!$B$2:$AH$2673,13,0)&gt;15,12,IF(VLOOKUP($C47,工时汇总!$B$2:$AH$2673,13,0)&gt;10,8,IF(VLOOKUP($C47,工时汇总!$B$2:$AH$2673,13,0)&gt;=8,4,IF(VLOOKUP($C47,工时汇总!$B$2:$AH$2673,13,0)&lt;8,0))))</f>
        <v>4</v>
      </c>
      <c r="P47" s="24">
        <f ca="1">IF(VLOOKUP($C47,工时汇总!$B$2:$AH$2673,14,0)&gt;15,12,IF(VLOOKUP($C47,工时汇总!$B$2:$AH$2673,14,0)&gt;10,8,IF(VLOOKUP($C47,工时汇总!$B$2:$AH$2673,14,0)&gt;=8,4,IF(VLOOKUP($C47,工时汇总!$B$2:$AH$2673,14,0)&lt;8,0))))</f>
        <v>4</v>
      </c>
      <c r="Q47" s="24">
        <f ca="1">IF(VLOOKUP($C47,工时汇总!$B$2:$AH$2673,15,0)&gt;15,12,IF(VLOOKUP($C47,工时汇总!$B$2:$AH$2673,15,0)&gt;10,8,IF(VLOOKUP($C47,工时汇总!$B$2:$AH$2673,15,0)&gt;=8,4,IF(VLOOKUP($C47,工时汇总!$B$2:$AH$2673,15,0)&lt;8,0))))</f>
        <v>4</v>
      </c>
      <c r="R47" s="24">
        <f ca="1">IF(VLOOKUP($C47,工时汇总!$B$2:$AH$2673,16,0)&gt;15,12,IF(VLOOKUP($C47,工时汇总!$B$2:$AH$2673,16,0)&gt;10,8,IF(VLOOKUP($C47,工时汇总!$B$2:$AH$2673,16,0)&gt;=8,4,IF(VLOOKUP($C47,工时汇总!$B$2:$AH$2673,16,0)&lt;8,0))))</f>
        <v>4</v>
      </c>
      <c r="S47" s="24">
        <f ca="1">IF(VLOOKUP($C47,工时汇总!$B$2:$AH$2673,17,0)&gt;15,12,IF(VLOOKUP($C47,工时汇总!$B$2:$AH$2673,17,0)&gt;10,8,IF(VLOOKUP($C47,工时汇总!$B$2:$AH$2673,17,0)&gt;=8,4,IF(VLOOKUP($C47,工时汇总!$B$2:$AH$2673,17,0)&lt;8,0))))</f>
        <v>4</v>
      </c>
      <c r="T47" s="24">
        <f ca="1">IF(VLOOKUP($C47,工时汇总!$B$2:$AH$2673,18,0)&gt;15,12,IF(VLOOKUP($C47,工时汇总!$B$2:$AH$2673,18,0)&gt;10,8,IF(VLOOKUP($C47,工时汇总!$B$2:$AH$2673,18,0)&gt;=8,4,IF(VLOOKUP($C47,工时汇总!$B$2:$AH$2673,18,0)&lt;8,0))))</f>
        <v>4</v>
      </c>
      <c r="U47" s="24">
        <f ca="1">IF(VLOOKUP($C47,工时汇总!$B$2:$AH$2673,19,0)&gt;15,12,IF(VLOOKUP($C47,工时汇总!$B$2:$AH$2673,19,0)&gt;10,8,IF(VLOOKUP($C47,工时汇总!$B$2:$AH$2673,19,0)&gt;=8,4,IF(VLOOKUP($C47,工时汇总!$B$2:$AH$2673,19,0)&lt;8,0))))</f>
        <v>4</v>
      </c>
      <c r="V47" s="24">
        <f ca="1">IF(VLOOKUP($C47,工时汇总!$B$2:$AH$2673,20,0)&gt;15,12,IF(VLOOKUP($C47,工时汇总!$B$2:$AH$2673,20,0)&gt;10,8,IF(VLOOKUP($C47,工时汇总!$B$2:$AH$2673,20,0)&gt;=8,4,IF(VLOOKUP($C47,工时汇总!$B$2:$AH$2673,20,0)&lt;8,0))))</f>
        <v>4</v>
      </c>
      <c r="W47" s="24">
        <f ca="1">IF(VLOOKUP($C47,工时汇总!$B$2:$AH$2673,21,0)&gt;15,12,IF(VLOOKUP($C47,工时汇总!$B$2:$AH$2673,21,0)&gt;10,8,IF(VLOOKUP($C47,工时汇总!$B$2:$AH$2673,21,0)&gt;=8,4,IF(VLOOKUP($C47,工时汇总!$B$2:$AH$2673,21,0)&lt;8,0))))</f>
        <v>4</v>
      </c>
      <c r="X47" s="24">
        <f ca="1">IF(VLOOKUP($C47,工时汇总!$B$2:$AH$2673,22,0)&gt;15,12,IF(VLOOKUP($C47,工时汇总!$B$2:$AH$2673,22,0)&gt;10,8,IF(VLOOKUP($C47,工时汇总!$B$2:$AH$2673,22,0)&gt;=8,4,IF(VLOOKUP($C47,工时汇总!$B$2:$AH$2673,22,0)&lt;8,0))))</f>
        <v>8</v>
      </c>
      <c r="Y47" s="24">
        <f ca="1">IF(VLOOKUP($C47,工时汇总!$B$2:$AH$2673,23,0)&gt;15,12,IF(VLOOKUP($C47,工时汇总!$B$2:$AH$2673,23,0)&gt;10,8,IF(VLOOKUP($C47,工时汇总!$B$2:$AH$2673,23,0)&gt;=8,4,IF(VLOOKUP($C47,工时汇总!$B$2:$AH$2673,23,0)&lt;8,0))))</f>
        <v>8</v>
      </c>
      <c r="Z47" s="24">
        <f ca="1">IF(VLOOKUP($C47,工时汇总!$B$2:$AH$2673,24,0)&gt;15,12,IF(VLOOKUP($C47,工时汇总!$B$2:$AH$2673,24,0)&gt;10,8,IF(VLOOKUP($C47,工时汇总!$B$2:$AH$2673,24,0)&gt;=8,4,IF(VLOOKUP($C47,工时汇总!$B$2:$AH$2673,24,0)&lt;8,0))))</f>
        <v>8</v>
      </c>
      <c r="AA47" s="24">
        <f ca="1">IF(VLOOKUP($C47,工时汇总!$B$2:$AH$2673,25,0)&gt;15,12,IF(VLOOKUP($C47,工时汇总!$B$2:$AH$2673,25,0)&gt;10,8,IF(VLOOKUP($C47,工时汇总!$B$2:$AH$2673,25,0)&gt;=8,4,IF(VLOOKUP($C47,工时汇总!$B$2:$AH$2673,25,0)&lt;8,0))))</f>
        <v>8</v>
      </c>
      <c r="AB47" s="24">
        <f ca="1">IF(VLOOKUP($C47,工时汇总!$B$2:$AH$2673,26,0)&gt;15,12,IF(VLOOKUP($C47,工时汇总!$B$2:$AH$2673,26,0)&gt;10,8,IF(VLOOKUP($C47,工时汇总!$B$2:$AH$2673,26,0)&gt;=8,4,IF(VLOOKUP($C47,工时汇总!$B$2:$AH$2673,26,0)&lt;8,0))))</f>
        <v>8</v>
      </c>
      <c r="AC47" s="24">
        <f ca="1">IF(VLOOKUP($C47,工时汇总!$B$2:$AH$2673,27,0)&gt;15,12,IF(VLOOKUP($C47,工时汇总!$B$2:$AH$2673,27,0)&gt;10,8,IF(VLOOKUP($C47,工时汇总!$B$2:$AH$2673,27,0)&gt;=8,4,IF(VLOOKUP($C47,工时汇总!$B$2:$AH$2673,27,0)&lt;8,0))))</f>
        <v>4</v>
      </c>
      <c r="AD47" s="24">
        <f ca="1">IF(VLOOKUP($C47,工时汇总!$B$2:$AH$2673,28,0)&gt;15,12,IF(VLOOKUP($C47,工时汇总!$B$2:$AH$2673,28,0)&gt;10,8,IF(VLOOKUP($C47,工时汇总!$B$2:$AH$2673,28,0)&gt;=8,4,IF(VLOOKUP($C47,工时汇总!$B$2:$AH$2673,28,0)&lt;8,0))))</f>
        <v>8</v>
      </c>
      <c r="AE47" s="24">
        <f ca="1">IF(VLOOKUP($C47,工时汇总!$B$2:$AH$2673,29,0)&gt;15,12,IF(VLOOKUP($C47,工时汇总!$B$2:$AH$2673,29,0)&gt;10,8,IF(VLOOKUP($C47,工时汇总!$B$2:$AH$2673,29,0)&gt;=8,4,IF(VLOOKUP($C47,工时汇总!$B$2:$AH$2673,29,0)&lt;8,0))))</f>
        <v>4</v>
      </c>
      <c r="AF47" s="24">
        <f ca="1">IF(VLOOKUP($C47,工时汇总!$B$2:$AH$2673,30,0)&gt;15,12,IF(VLOOKUP($C47,工时汇总!$B$2:$AH$2673,30,0)&gt;10,8,IF(VLOOKUP($C47,工时汇总!$B$2:$AH$2673,30,0)&gt;=8,4,IF(VLOOKUP($C47,工时汇总!$B$2:$AH$2673,30,0)&lt;8,0))))</f>
        <v>8</v>
      </c>
      <c r="AG47" s="24">
        <f ca="1">IF(VLOOKUP($C47,工时汇总!$B$2:$AH$2673,31,0)&gt;15,12,IF(VLOOKUP($C47,工时汇总!$B$2:$AH$2673,31,0)&gt;10,8,IF(VLOOKUP($C47,工时汇总!$B$2:$AH$2673,31,0)&gt;=8,4,IF(VLOOKUP($C47,工时汇总!$B$2:$AH$2673,31,0)&lt;8,0))))</f>
        <v>4</v>
      </c>
      <c r="AH47" s="24">
        <f ca="1">IF(VLOOKUP($C47,工时汇总!$B$2:$AH$2673,32,0)&gt;15,12,IF(VLOOKUP($C47,工时汇总!$B$2:$AH$2673,32,0)&gt;10,8,IF(VLOOKUP($C47,工时汇总!$B$2:$AH$2673,32,0)&gt;=8,4,IF(VLOOKUP($C47,工时汇总!$B$2:$AH$2673,32,0)&lt;8,0))))</f>
        <v>8</v>
      </c>
      <c r="AI47" s="24">
        <f ca="1">IF(VLOOKUP($C47,工时汇总!$B$2:$AH$2673,33,0)&gt;15,12,IF(VLOOKUP($C47,工时汇总!$B$2:$AH$2673,33,0)&gt;10,8,IF(VLOOKUP($C47,工时汇总!$B$2:$AH$2673,33,0)&gt;=8,4,IF(VLOOKUP($C47,工时汇总!$B$2:$AH$2673,33,0)&lt;8,0))))</f>
        <v>8</v>
      </c>
    </row>
    <row r="48" spans="1:35" ht="19.5" customHeight="1" x14ac:dyDescent="0.25">
      <c r="A48" s="36" t="s">
        <v>406</v>
      </c>
      <c r="B48" s="129" t="s">
        <v>506</v>
      </c>
      <c r="C48" s="128" t="s">
        <v>515</v>
      </c>
      <c r="D48" s="23">
        <f t="shared" ref="D48:D53" ca="1" si="17">SUM(E48:AI48)</f>
        <v>132</v>
      </c>
      <c r="E48" s="24">
        <f ca="1">IF(VLOOKUP($C48,工时汇总!$B$2:$AH$2673,3,0)&gt;15,12,IF(VLOOKUP($C48,工时汇总!$B$2:$AH$2673,3,0)&gt;10,8,IF(VLOOKUP($C48,工时汇总!$B$2:$AH$2673,3,0)&gt;=8,4,IF(VLOOKUP($C48,工时汇总!$B$2:$AH$2673,3,0)&lt;8,0))))</f>
        <v>0</v>
      </c>
      <c r="F48" s="24">
        <f ca="1">IF(VLOOKUP($C48,工时汇总!$B$2:$AH$2673,4,0)&gt;15,12,IF(VLOOKUP($C48,工时汇总!$B$2:$AH$2673,4,0)&gt;10,8,IF(VLOOKUP($C48,工时汇总!$B$2:$AH$2673,4,0)&gt;=8,4,IF(VLOOKUP($C48,工时汇总!$B$2:$AH$2673,4,0)&lt;8,0))))</f>
        <v>0</v>
      </c>
      <c r="G48" s="24">
        <f ca="1">IF(VLOOKUP($C48,工时汇总!$B$2:$AH$2673,5,0)&gt;15,12,IF(VLOOKUP($C48,工时汇总!$B$2:$AH$2673,5,0)&gt;10,8,IF(VLOOKUP($C48,工时汇总!$B$2:$AH$2673,5,0)&gt;=8,4,IF(VLOOKUP($C48,工时汇总!$B$2:$AH$2673,5,0)&lt;8,0))))</f>
        <v>0</v>
      </c>
      <c r="H48" s="24">
        <f ca="1">IF(VLOOKUP($C48,工时汇总!$B$2:$AH$2673,6,0)&gt;15,12,IF(VLOOKUP($C48,工时汇总!$B$2:$AH$2673,6,0)&gt;10,8,IF(VLOOKUP($C48,工时汇总!$B$2:$AH$2673,6,0)&gt;=8,4,IF(VLOOKUP($C48,工时汇总!$B$2:$AH$2673,6,0)&lt;8,0))))</f>
        <v>0</v>
      </c>
      <c r="I48" s="24">
        <f ca="1">IF(VLOOKUP($C48,工时汇总!$B$2:$AH$2673,7,0)&gt;15,12,IF(VLOOKUP($C48,工时汇总!$B$2:$AH$2673,7,0)&gt;10,8,IF(VLOOKUP($C48,工时汇总!$B$2:$AH$2673,7,0)&gt;=8,4,IF(VLOOKUP($C48,工时汇总!$B$2:$AH$2673,7,0)&lt;8,0))))</f>
        <v>4</v>
      </c>
      <c r="J48" s="24">
        <f ca="1">IF(VLOOKUP($C48,工时汇总!$B$2:$AH$2673,8,0)&gt;15,12,IF(VLOOKUP($C48,工时汇总!$B$2:$AH$2673,8,0)&gt;10,8,IF(VLOOKUP($C48,工时汇总!$B$2:$AH$2673,8,0)&gt;=8,4,IF(VLOOKUP($C48,工时汇总!$B$2:$AH$2673,8,0)&lt;8,0))))</f>
        <v>8</v>
      </c>
      <c r="K48" s="24">
        <f ca="1">IF(VLOOKUP($C48,工时汇总!$B$2:$AH$2673,9,0)&gt;15,12,IF(VLOOKUP($C48,工时汇总!$B$2:$AH$2673,9,0)&gt;10,8,IF(VLOOKUP($C48,工时汇总!$B$2:$AH$2673,9,0)&gt;=8,4,IF(VLOOKUP($C48,工时汇总!$B$2:$AH$2673,9,0)&lt;8,0))))</f>
        <v>4</v>
      </c>
      <c r="L48" s="24">
        <f ca="1">IF(VLOOKUP($C48,工时汇总!$B$2:$AH$2673,10,0)&gt;15,12,IF(VLOOKUP($C48,工时汇总!$B$2:$AH$2673,10,0)&gt;10,8,IF(VLOOKUP($C48,工时汇总!$B$2:$AH$2673,10,0)&gt;=8,4,IF(VLOOKUP($C48,工时汇总!$B$2:$AH$2673,10,0)&lt;8,0))))</f>
        <v>8</v>
      </c>
      <c r="M48" s="24">
        <f ca="1">IF(VLOOKUP($C48,工时汇总!$B$2:$AH$2673,11,0)&gt;15,12,IF(VLOOKUP($C48,工时汇总!$B$2:$AH$2673,11,0)&gt;10,8,IF(VLOOKUP($C48,工时汇总!$B$2:$AH$2673,11,0)&gt;=8,4,IF(VLOOKUP($C48,工时汇总!$B$2:$AH$2673,11,0)&lt;8,0))))</f>
        <v>8</v>
      </c>
      <c r="N48" s="24">
        <f ca="1">IF(VLOOKUP($C48,工时汇总!$B$2:$AH$2673,12,0)&gt;15,12,IF(VLOOKUP($C48,工时汇总!$B$2:$AH$2673,12,0)&gt;10,8,IF(VLOOKUP($C48,工时汇总!$B$2:$AH$2673,12,0)&gt;=8,4,IF(VLOOKUP($C48,工时汇总!$B$2:$AH$2673,12,0)&lt;8,0))))</f>
        <v>8</v>
      </c>
      <c r="O48" s="24">
        <f ca="1">IF(VLOOKUP($C48,工时汇总!$B$2:$AH$2673,13,0)&gt;15,12,IF(VLOOKUP($C48,工时汇总!$B$2:$AH$2673,13,0)&gt;10,8,IF(VLOOKUP($C48,工时汇总!$B$2:$AH$2673,13,0)&gt;=8,4,IF(VLOOKUP($C48,工时汇总!$B$2:$AH$2673,13,0)&lt;8,0))))</f>
        <v>8</v>
      </c>
      <c r="P48" s="24">
        <f ca="1">IF(VLOOKUP($C48,工时汇总!$B$2:$AH$2673,14,0)&gt;15,12,IF(VLOOKUP($C48,工时汇总!$B$2:$AH$2673,14,0)&gt;10,8,IF(VLOOKUP($C48,工时汇总!$B$2:$AH$2673,14,0)&gt;=8,4,IF(VLOOKUP($C48,工时汇总!$B$2:$AH$2673,14,0)&lt;8,0))))</f>
        <v>8</v>
      </c>
      <c r="Q48" s="24">
        <f ca="1">IF(VLOOKUP($C48,工时汇总!$B$2:$AH$2673,15,0)&gt;15,12,IF(VLOOKUP($C48,工时汇总!$B$2:$AH$2673,15,0)&gt;10,8,IF(VLOOKUP($C48,工时汇总!$B$2:$AH$2673,15,0)&gt;=8,4,IF(VLOOKUP($C48,工时汇总!$B$2:$AH$2673,15,0)&lt;8,0))))</f>
        <v>8</v>
      </c>
      <c r="R48" s="24">
        <f ca="1">IF(VLOOKUP($C48,工时汇总!$B$2:$AH$2673,16,0)&gt;15,12,IF(VLOOKUP($C48,工时汇总!$B$2:$AH$2673,16,0)&gt;10,8,IF(VLOOKUP($C48,工时汇总!$B$2:$AH$2673,16,0)&gt;=8,4,IF(VLOOKUP($C48,工时汇总!$B$2:$AH$2673,16,0)&lt;8,0))))</f>
        <v>4</v>
      </c>
      <c r="S48" s="24">
        <f ca="1">IF(VLOOKUP($C48,工时汇总!$B$2:$AH$2673,17,0)&gt;15,12,IF(VLOOKUP($C48,工时汇总!$B$2:$AH$2673,17,0)&gt;10,8,IF(VLOOKUP($C48,工时汇总!$B$2:$AH$2673,17,0)&gt;=8,4,IF(VLOOKUP($C48,工时汇总!$B$2:$AH$2673,17,0)&lt;8,0))))</f>
        <v>8</v>
      </c>
      <c r="T48" s="24">
        <f ca="1">IF(VLOOKUP($C48,工时汇总!$B$2:$AH$2673,18,0)&gt;15,12,IF(VLOOKUP($C48,工时汇总!$B$2:$AH$2673,18,0)&gt;10,8,IF(VLOOKUP($C48,工时汇总!$B$2:$AH$2673,18,0)&gt;=8,4,IF(VLOOKUP($C48,工时汇总!$B$2:$AH$2673,18,0)&lt;8,0))))</f>
        <v>8</v>
      </c>
      <c r="U48" s="24">
        <f ca="1">IF(VLOOKUP($C48,工时汇总!$B$2:$AH$2673,19,0)&gt;15,12,IF(VLOOKUP($C48,工时汇总!$B$2:$AH$2673,19,0)&gt;10,8,IF(VLOOKUP($C48,工时汇总!$B$2:$AH$2673,19,0)&gt;=8,4,IF(VLOOKUP($C48,工时汇总!$B$2:$AH$2673,19,0)&lt;8,0))))</f>
        <v>8</v>
      </c>
      <c r="V48" s="24">
        <f ca="1">IF(VLOOKUP($C48,工时汇总!$B$2:$AH$2673,20,0)&gt;15,12,IF(VLOOKUP($C48,工时汇总!$B$2:$AH$2673,20,0)&gt;10,8,IF(VLOOKUP($C48,工时汇总!$B$2:$AH$2673,20,0)&gt;=8,4,IF(VLOOKUP($C48,工时汇总!$B$2:$AH$2673,20,0)&lt;8,0))))</f>
        <v>8</v>
      </c>
      <c r="W48" s="24">
        <f ca="1">IF(VLOOKUP($C48,工时汇总!$B$2:$AH$2673,21,0)&gt;15,12,IF(VLOOKUP($C48,工时汇总!$B$2:$AH$2673,21,0)&gt;10,8,IF(VLOOKUP($C48,工时汇总!$B$2:$AH$2673,21,0)&gt;=8,4,IF(VLOOKUP($C48,工时汇总!$B$2:$AH$2673,21,0)&lt;8,0))))</f>
        <v>4</v>
      </c>
      <c r="X48" s="24">
        <f ca="1">IF(VLOOKUP($C48,工时汇总!$B$2:$AH$2673,22,0)&gt;15,12,IF(VLOOKUP($C48,工时汇总!$B$2:$AH$2673,22,0)&gt;10,8,IF(VLOOKUP($C48,工时汇总!$B$2:$AH$2673,22,0)&gt;=8,4,IF(VLOOKUP($C48,工时汇总!$B$2:$AH$2673,22,0)&lt;8,0))))</f>
        <v>4</v>
      </c>
      <c r="Y48" s="24">
        <f ca="1">IF(VLOOKUP($C48,工时汇总!$B$2:$AH$2673,23,0)&gt;15,12,IF(VLOOKUP($C48,工时汇总!$B$2:$AH$2673,23,0)&gt;10,8,IF(VLOOKUP($C48,工时汇总!$B$2:$AH$2673,23,0)&gt;=8,4,IF(VLOOKUP($C48,工时汇总!$B$2:$AH$2673,23,0)&lt;8,0))))</f>
        <v>4</v>
      </c>
      <c r="Z48" s="24">
        <f ca="1">IF(VLOOKUP($C48,工时汇总!$B$2:$AH$2673,24,0)&gt;15,12,IF(VLOOKUP($C48,工时汇总!$B$2:$AH$2673,24,0)&gt;10,8,IF(VLOOKUP($C48,工时汇总!$B$2:$AH$2673,24,0)&gt;=8,4,IF(VLOOKUP($C48,工时汇总!$B$2:$AH$2673,24,0)&lt;8,0))))</f>
        <v>4</v>
      </c>
      <c r="AA48" s="24">
        <f ca="1">IF(VLOOKUP($C48,工时汇总!$B$2:$AH$2673,25,0)&gt;15,12,IF(VLOOKUP($C48,工时汇总!$B$2:$AH$2673,25,0)&gt;10,8,IF(VLOOKUP($C48,工时汇总!$B$2:$AH$2673,25,0)&gt;=8,4,IF(VLOOKUP($C48,工时汇总!$B$2:$AH$2673,25,0)&lt;8,0))))</f>
        <v>4</v>
      </c>
      <c r="AB48" s="24">
        <f ca="1">IF(VLOOKUP($C48,工时汇总!$B$2:$AH$2673,26,0)&gt;15,12,IF(VLOOKUP($C48,工时汇总!$B$2:$AH$2673,26,0)&gt;10,8,IF(VLOOKUP($C48,工时汇总!$B$2:$AH$2673,26,0)&gt;=8,4,IF(VLOOKUP($C48,工时汇总!$B$2:$AH$2673,26,0)&lt;8,0))))</f>
        <v>8</v>
      </c>
      <c r="AC48" s="24">
        <f ca="1">IF(VLOOKUP($C48,工时汇总!$B$2:$AH$2673,27,0)&gt;15,12,IF(VLOOKUP($C48,工时汇总!$B$2:$AH$2673,27,0)&gt;10,8,IF(VLOOKUP($C48,工时汇总!$B$2:$AH$2673,27,0)&gt;=8,4,IF(VLOOKUP($C48,工时汇总!$B$2:$AH$2673,27,0)&lt;8,0))))</f>
        <v>4</v>
      </c>
      <c r="AD48" s="24">
        <f ca="1">IF(VLOOKUP($C48,工时汇总!$B$2:$AH$2673,28,0)&gt;15,12,IF(VLOOKUP($C48,工时汇总!$B$2:$AH$2673,28,0)&gt;10,8,IF(VLOOKUP($C48,工时汇总!$B$2:$AH$2673,28,0)&gt;=8,4,IF(VLOOKUP($C48,工时汇总!$B$2:$AH$2673,28,0)&lt;8,0))))</f>
        <v>0</v>
      </c>
      <c r="AE48" s="24">
        <f ca="1">IF(VLOOKUP($C48,工时汇总!$B$2:$AH$2673,29,0)&gt;15,12,IF(VLOOKUP($C48,工时汇总!$B$2:$AH$2673,29,0)&gt;10,8,IF(VLOOKUP($C48,工时汇总!$B$2:$AH$2673,29,0)&gt;=8,4,IF(VLOOKUP($C48,工时汇总!$B$2:$AH$2673,29,0)&lt;8,0))))</f>
        <v>0</v>
      </c>
      <c r="AF48" s="24">
        <f ca="1">IF(VLOOKUP($C48,工时汇总!$B$2:$AH$2673,30,0)&gt;15,12,IF(VLOOKUP($C48,工时汇总!$B$2:$AH$2673,30,0)&gt;10,8,IF(VLOOKUP($C48,工时汇总!$B$2:$AH$2673,30,0)&gt;=8,4,IF(VLOOKUP($C48,工时汇总!$B$2:$AH$2673,30,0)&lt;8,0))))</f>
        <v>0</v>
      </c>
      <c r="AG48" s="24">
        <f ca="1">IF(VLOOKUP($C48,工时汇总!$B$2:$AH$2673,31,0)&gt;15,12,IF(VLOOKUP($C48,工时汇总!$B$2:$AH$2673,31,0)&gt;10,8,IF(VLOOKUP($C48,工时汇总!$B$2:$AH$2673,31,0)&gt;=8,4,IF(VLOOKUP($C48,工时汇总!$B$2:$AH$2673,31,0)&lt;8,0))))</f>
        <v>0</v>
      </c>
      <c r="AH48" s="24">
        <f ca="1">IF(VLOOKUP($C48,工时汇总!$B$2:$AH$2673,32,0)&gt;15,12,IF(VLOOKUP($C48,工时汇总!$B$2:$AH$2673,32,0)&gt;10,8,IF(VLOOKUP($C48,工时汇总!$B$2:$AH$2673,32,0)&gt;=8,4,IF(VLOOKUP($C48,工时汇总!$B$2:$AH$2673,32,0)&lt;8,0))))</f>
        <v>0</v>
      </c>
      <c r="AI48" s="24">
        <f ca="1">IF(VLOOKUP($C48,工时汇总!$B$2:$AH$2673,33,0)&gt;15,12,IF(VLOOKUP($C48,工时汇总!$B$2:$AH$2673,33,0)&gt;10,8,IF(VLOOKUP($C48,工时汇总!$B$2:$AH$2673,33,0)&gt;=8,4,IF(VLOOKUP($C48,工时汇总!$B$2:$AH$2673,33,0)&lt;8,0))))</f>
        <v>0</v>
      </c>
    </row>
    <row r="49" spans="1:35" ht="19.5" customHeight="1" x14ac:dyDescent="0.25">
      <c r="A49" s="36" t="s">
        <v>406</v>
      </c>
      <c r="B49" s="129" t="s">
        <v>507</v>
      </c>
      <c r="C49" s="128" t="s">
        <v>516</v>
      </c>
      <c r="D49" s="23">
        <f t="shared" ca="1" si="17"/>
        <v>52</v>
      </c>
      <c r="E49" s="24">
        <f ca="1">IF(VLOOKUP($C49,工时汇总!$B$2:$AH$2673,3,0)&gt;15,12,IF(VLOOKUP($C49,工时汇总!$B$2:$AH$2673,3,0)&gt;10,8,IF(VLOOKUP($C49,工时汇总!$B$2:$AH$2673,3,0)&gt;=8,4,IF(VLOOKUP($C49,工时汇总!$B$2:$AH$2673,3,0)&lt;8,0))))</f>
        <v>0</v>
      </c>
      <c r="F49" s="24">
        <f ca="1">IF(VLOOKUP($C49,工时汇总!$B$2:$AH$2673,4,0)&gt;15,12,IF(VLOOKUP($C49,工时汇总!$B$2:$AH$2673,4,0)&gt;10,8,IF(VLOOKUP($C49,工时汇总!$B$2:$AH$2673,4,0)&gt;=8,4,IF(VLOOKUP($C49,工时汇总!$B$2:$AH$2673,4,0)&lt;8,0))))</f>
        <v>0</v>
      </c>
      <c r="G49" s="24">
        <f ca="1">IF(VLOOKUP($C49,工时汇总!$B$2:$AH$2673,5,0)&gt;15,12,IF(VLOOKUP($C49,工时汇总!$B$2:$AH$2673,5,0)&gt;10,8,IF(VLOOKUP($C49,工时汇总!$B$2:$AH$2673,5,0)&gt;=8,4,IF(VLOOKUP($C49,工时汇总!$B$2:$AH$2673,5,0)&lt;8,0))))</f>
        <v>8</v>
      </c>
      <c r="H49" s="24">
        <f ca="1">IF(VLOOKUP($C49,工时汇总!$B$2:$AH$2673,6,0)&gt;15,12,IF(VLOOKUP($C49,工时汇总!$B$2:$AH$2673,6,0)&gt;10,8,IF(VLOOKUP($C49,工时汇总!$B$2:$AH$2673,6,0)&gt;=8,4,IF(VLOOKUP($C49,工时汇总!$B$2:$AH$2673,6,0)&lt;8,0))))</f>
        <v>4</v>
      </c>
      <c r="I49" s="24">
        <f ca="1">IF(VLOOKUP($C49,工时汇总!$B$2:$AH$2673,7,0)&gt;15,12,IF(VLOOKUP($C49,工时汇总!$B$2:$AH$2673,7,0)&gt;10,8,IF(VLOOKUP($C49,工时汇总!$B$2:$AH$2673,7,0)&gt;=8,4,IF(VLOOKUP($C49,工时汇总!$B$2:$AH$2673,7,0)&lt;8,0))))</f>
        <v>4</v>
      </c>
      <c r="J49" s="24">
        <f ca="1">IF(VLOOKUP($C49,工时汇总!$B$2:$AH$2673,8,0)&gt;15,12,IF(VLOOKUP($C49,工时汇总!$B$2:$AH$2673,8,0)&gt;10,8,IF(VLOOKUP($C49,工时汇总!$B$2:$AH$2673,8,0)&gt;=8,4,IF(VLOOKUP($C49,工时汇总!$B$2:$AH$2673,8,0)&lt;8,0))))</f>
        <v>8</v>
      </c>
      <c r="K49" s="24">
        <f ca="1">IF(VLOOKUP($C49,工时汇总!$B$2:$AH$2673,9,0)&gt;15,12,IF(VLOOKUP($C49,工时汇总!$B$2:$AH$2673,9,0)&gt;10,8,IF(VLOOKUP($C49,工时汇总!$B$2:$AH$2673,9,0)&gt;=8,4,IF(VLOOKUP($C49,工时汇总!$B$2:$AH$2673,9,0)&lt;8,0))))</f>
        <v>4</v>
      </c>
      <c r="L49" s="24">
        <f ca="1">IF(VLOOKUP($C49,工时汇总!$B$2:$AH$2673,10,0)&gt;15,12,IF(VLOOKUP($C49,工时汇总!$B$2:$AH$2673,10,0)&gt;10,8,IF(VLOOKUP($C49,工时汇总!$B$2:$AH$2673,10,0)&gt;=8,4,IF(VLOOKUP($C49,工时汇总!$B$2:$AH$2673,10,0)&lt;8,0))))</f>
        <v>8</v>
      </c>
      <c r="M49" s="24">
        <f ca="1">IF(VLOOKUP($C49,工时汇总!$B$2:$AH$2673,11,0)&gt;15,12,IF(VLOOKUP($C49,工时汇总!$B$2:$AH$2673,11,0)&gt;10,8,IF(VLOOKUP($C49,工时汇总!$B$2:$AH$2673,11,0)&gt;=8,4,IF(VLOOKUP($C49,工时汇总!$B$2:$AH$2673,11,0)&lt;8,0))))</f>
        <v>0</v>
      </c>
      <c r="N49" s="24">
        <f ca="1">IF(VLOOKUP($C49,工时汇总!$B$2:$AH$2673,12,0)&gt;15,12,IF(VLOOKUP($C49,工时汇总!$B$2:$AH$2673,12,0)&gt;10,8,IF(VLOOKUP($C49,工时汇总!$B$2:$AH$2673,12,0)&gt;=8,4,IF(VLOOKUP($C49,工时汇总!$B$2:$AH$2673,12,0)&lt;8,0))))</f>
        <v>8</v>
      </c>
      <c r="O49" s="24">
        <f ca="1">IF(VLOOKUP($C49,工时汇总!$B$2:$AH$2673,13,0)&gt;15,12,IF(VLOOKUP($C49,工时汇总!$B$2:$AH$2673,13,0)&gt;10,8,IF(VLOOKUP($C49,工时汇总!$B$2:$AH$2673,13,0)&gt;=8,4,IF(VLOOKUP($C49,工时汇总!$B$2:$AH$2673,13,0)&lt;8,0))))</f>
        <v>8</v>
      </c>
      <c r="P49" s="24">
        <f ca="1">IF(VLOOKUP($C49,工时汇总!$B$2:$AH$2673,14,0)&gt;15,12,IF(VLOOKUP($C49,工时汇总!$B$2:$AH$2673,14,0)&gt;10,8,IF(VLOOKUP($C49,工时汇总!$B$2:$AH$2673,14,0)&gt;=8,4,IF(VLOOKUP($C49,工时汇总!$B$2:$AH$2673,14,0)&lt;8,0))))</f>
        <v>0</v>
      </c>
      <c r="Q49" s="24">
        <f ca="1">IF(VLOOKUP($C49,工时汇总!$B$2:$AH$2673,15,0)&gt;15,12,IF(VLOOKUP($C49,工时汇总!$B$2:$AH$2673,15,0)&gt;10,8,IF(VLOOKUP($C49,工时汇总!$B$2:$AH$2673,15,0)&gt;=8,4,IF(VLOOKUP($C49,工时汇总!$B$2:$AH$2673,15,0)&lt;8,0))))</f>
        <v>0</v>
      </c>
      <c r="R49" s="24">
        <f ca="1">IF(VLOOKUP($C49,工时汇总!$B$2:$AH$2673,16,0)&gt;15,12,IF(VLOOKUP($C49,工时汇总!$B$2:$AH$2673,16,0)&gt;10,8,IF(VLOOKUP($C49,工时汇总!$B$2:$AH$2673,16,0)&gt;=8,4,IF(VLOOKUP($C49,工时汇总!$B$2:$AH$2673,16,0)&lt;8,0))))</f>
        <v>0</v>
      </c>
      <c r="S49" s="24">
        <f ca="1">IF(VLOOKUP($C49,工时汇总!$B$2:$AH$2673,17,0)&gt;15,12,IF(VLOOKUP($C49,工时汇总!$B$2:$AH$2673,17,0)&gt;10,8,IF(VLOOKUP($C49,工时汇总!$B$2:$AH$2673,17,0)&gt;=8,4,IF(VLOOKUP($C49,工时汇总!$B$2:$AH$2673,17,0)&lt;8,0))))</f>
        <v>0</v>
      </c>
      <c r="T49" s="24">
        <f ca="1">IF(VLOOKUP($C49,工时汇总!$B$2:$AH$2673,18,0)&gt;15,12,IF(VLOOKUP($C49,工时汇总!$B$2:$AH$2673,18,0)&gt;10,8,IF(VLOOKUP($C49,工时汇总!$B$2:$AH$2673,18,0)&gt;=8,4,IF(VLOOKUP($C49,工时汇总!$B$2:$AH$2673,18,0)&lt;8,0))))</f>
        <v>0</v>
      </c>
      <c r="U49" s="24">
        <f ca="1">IF(VLOOKUP($C49,工时汇总!$B$2:$AH$2673,19,0)&gt;15,12,IF(VLOOKUP($C49,工时汇总!$B$2:$AH$2673,19,0)&gt;10,8,IF(VLOOKUP($C49,工时汇总!$B$2:$AH$2673,19,0)&gt;=8,4,IF(VLOOKUP($C49,工时汇总!$B$2:$AH$2673,19,0)&lt;8,0))))</f>
        <v>0</v>
      </c>
      <c r="V49" s="24">
        <f ca="1">IF(VLOOKUP($C49,工时汇总!$B$2:$AH$2673,20,0)&gt;15,12,IF(VLOOKUP($C49,工时汇总!$B$2:$AH$2673,20,0)&gt;10,8,IF(VLOOKUP($C49,工时汇总!$B$2:$AH$2673,20,0)&gt;=8,4,IF(VLOOKUP($C49,工时汇总!$B$2:$AH$2673,20,0)&lt;8,0))))</f>
        <v>0</v>
      </c>
      <c r="W49" s="24">
        <f ca="1">IF(VLOOKUP($C49,工时汇总!$B$2:$AH$2673,21,0)&gt;15,12,IF(VLOOKUP($C49,工时汇总!$B$2:$AH$2673,21,0)&gt;10,8,IF(VLOOKUP($C49,工时汇总!$B$2:$AH$2673,21,0)&gt;=8,4,IF(VLOOKUP($C49,工时汇总!$B$2:$AH$2673,21,0)&lt;8,0))))</f>
        <v>0</v>
      </c>
      <c r="X49" s="24">
        <f ca="1">IF(VLOOKUP($C49,工时汇总!$B$2:$AH$2673,22,0)&gt;15,12,IF(VLOOKUP($C49,工时汇总!$B$2:$AH$2673,22,0)&gt;10,8,IF(VLOOKUP($C49,工时汇总!$B$2:$AH$2673,22,0)&gt;=8,4,IF(VLOOKUP($C49,工时汇总!$B$2:$AH$2673,22,0)&lt;8,0))))</f>
        <v>0</v>
      </c>
      <c r="Y49" s="24">
        <f ca="1">IF(VLOOKUP($C49,工时汇总!$B$2:$AH$2673,23,0)&gt;15,12,IF(VLOOKUP($C49,工时汇总!$B$2:$AH$2673,23,0)&gt;10,8,IF(VLOOKUP($C49,工时汇总!$B$2:$AH$2673,23,0)&gt;=8,4,IF(VLOOKUP($C49,工时汇总!$B$2:$AH$2673,23,0)&lt;8,0))))</f>
        <v>0</v>
      </c>
      <c r="Z49" s="24">
        <f ca="1">IF(VLOOKUP($C49,工时汇总!$B$2:$AH$2673,24,0)&gt;15,12,IF(VLOOKUP($C49,工时汇总!$B$2:$AH$2673,24,0)&gt;10,8,IF(VLOOKUP($C49,工时汇总!$B$2:$AH$2673,24,0)&gt;=8,4,IF(VLOOKUP($C49,工时汇总!$B$2:$AH$2673,24,0)&lt;8,0))))</f>
        <v>0</v>
      </c>
      <c r="AA49" s="24">
        <f ca="1">IF(VLOOKUP($C49,工时汇总!$B$2:$AH$2673,25,0)&gt;15,12,IF(VLOOKUP($C49,工时汇总!$B$2:$AH$2673,25,0)&gt;10,8,IF(VLOOKUP($C49,工时汇总!$B$2:$AH$2673,25,0)&gt;=8,4,IF(VLOOKUP($C49,工时汇总!$B$2:$AH$2673,25,0)&lt;8,0))))</f>
        <v>0</v>
      </c>
      <c r="AB49" s="24">
        <f ca="1">IF(VLOOKUP($C49,工时汇总!$B$2:$AH$2673,26,0)&gt;15,12,IF(VLOOKUP($C49,工时汇总!$B$2:$AH$2673,26,0)&gt;10,8,IF(VLOOKUP($C49,工时汇总!$B$2:$AH$2673,26,0)&gt;=8,4,IF(VLOOKUP($C49,工时汇总!$B$2:$AH$2673,26,0)&lt;8,0))))</f>
        <v>0</v>
      </c>
      <c r="AC49" s="24">
        <f ca="1">IF(VLOOKUP($C49,工时汇总!$B$2:$AH$2673,27,0)&gt;15,12,IF(VLOOKUP($C49,工时汇总!$B$2:$AH$2673,27,0)&gt;10,8,IF(VLOOKUP($C49,工时汇总!$B$2:$AH$2673,27,0)&gt;=8,4,IF(VLOOKUP($C49,工时汇总!$B$2:$AH$2673,27,0)&lt;8,0))))</f>
        <v>0</v>
      </c>
      <c r="AD49" s="24">
        <f ca="1">IF(VLOOKUP($C49,工时汇总!$B$2:$AH$2673,28,0)&gt;15,12,IF(VLOOKUP($C49,工时汇总!$B$2:$AH$2673,28,0)&gt;10,8,IF(VLOOKUP($C49,工时汇总!$B$2:$AH$2673,28,0)&gt;=8,4,IF(VLOOKUP($C49,工时汇总!$B$2:$AH$2673,28,0)&lt;8,0))))</f>
        <v>0</v>
      </c>
      <c r="AE49" s="24">
        <f ca="1">IF(VLOOKUP($C49,工时汇总!$B$2:$AH$2673,29,0)&gt;15,12,IF(VLOOKUP($C49,工时汇总!$B$2:$AH$2673,29,0)&gt;10,8,IF(VLOOKUP($C49,工时汇总!$B$2:$AH$2673,29,0)&gt;=8,4,IF(VLOOKUP($C49,工时汇总!$B$2:$AH$2673,29,0)&lt;8,0))))</f>
        <v>0</v>
      </c>
      <c r="AF49" s="24">
        <f ca="1">IF(VLOOKUP($C49,工时汇总!$B$2:$AH$2673,30,0)&gt;15,12,IF(VLOOKUP($C49,工时汇总!$B$2:$AH$2673,30,0)&gt;10,8,IF(VLOOKUP($C49,工时汇总!$B$2:$AH$2673,30,0)&gt;=8,4,IF(VLOOKUP($C49,工时汇总!$B$2:$AH$2673,30,0)&lt;8,0))))</f>
        <v>0</v>
      </c>
      <c r="AG49" s="24">
        <f ca="1">IF(VLOOKUP($C49,工时汇总!$B$2:$AH$2673,31,0)&gt;15,12,IF(VLOOKUP($C49,工时汇总!$B$2:$AH$2673,31,0)&gt;10,8,IF(VLOOKUP($C49,工时汇总!$B$2:$AH$2673,31,0)&gt;=8,4,IF(VLOOKUP($C49,工时汇总!$B$2:$AH$2673,31,0)&lt;8,0))))</f>
        <v>0</v>
      </c>
      <c r="AH49" s="24">
        <f ca="1">IF(VLOOKUP($C49,工时汇总!$B$2:$AH$2673,32,0)&gt;15,12,IF(VLOOKUP($C49,工时汇总!$B$2:$AH$2673,32,0)&gt;10,8,IF(VLOOKUP($C49,工时汇总!$B$2:$AH$2673,32,0)&gt;=8,4,IF(VLOOKUP($C49,工时汇总!$B$2:$AH$2673,32,0)&lt;8,0))))</f>
        <v>0</v>
      </c>
      <c r="AI49" s="24">
        <f ca="1">IF(VLOOKUP($C49,工时汇总!$B$2:$AH$2673,33,0)&gt;15,12,IF(VLOOKUP($C49,工时汇总!$B$2:$AH$2673,33,0)&gt;10,8,IF(VLOOKUP($C49,工时汇总!$B$2:$AH$2673,33,0)&gt;=8,4,IF(VLOOKUP($C49,工时汇总!$B$2:$AH$2673,33,0)&lt;8,0))))</f>
        <v>0</v>
      </c>
    </row>
    <row r="50" spans="1:35" ht="19.5" customHeight="1" x14ac:dyDescent="0.25">
      <c r="A50" s="36" t="s">
        <v>406</v>
      </c>
      <c r="B50" s="129" t="s">
        <v>615</v>
      </c>
      <c r="C50" s="128" t="s">
        <v>617</v>
      </c>
      <c r="D50" s="23">
        <f t="shared" ca="1" si="17"/>
        <v>208</v>
      </c>
      <c r="E50" s="24">
        <f ca="1">IF(VLOOKUP($C50,工时汇总!$B$2:$AH$2673,3,0)&gt;15,12,IF(VLOOKUP($C50,工时汇总!$B$2:$AH$2673,3,0)&gt;10,8,IF(VLOOKUP($C50,工时汇总!$B$2:$AH$2673,3,0)&gt;=8,4,IF(VLOOKUP($C50,工时汇总!$B$2:$AH$2673,3,0)&lt;8,0))))</f>
        <v>0</v>
      </c>
      <c r="F50" s="24">
        <f ca="1">IF(VLOOKUP($C50,工时汇总!$B$2:$AH$2673,4,0)&gt;15,12,IF(VLOOKUP($C50,工时汇总!$B$2:$AH$2673,4,0)&gt;10,8,IF(VLOOKUP($C50,工时汇总!$B$2:$AH$2673,4,0)&gt;=8,4,IF(VLOOKUP($C50,工时汇总!$B$2:$AH$2673,4,0)&lt;8,0))))</f>
        <v>8</v>
      </c>
      <c r="G50" s="24">
        <f ca="1">IF(VLOOKUP($C50,工时汇总!$B$2:$AH$2673,5,0)&gt;15,12,IF(VLOOKUP($C50,工时汇总!$B$2:$AH$2673,5,0)&gt;10,8,IF(VLOOKUP($C50,工时汇总!$B$2:$AH$2673,5,0)&gt;=8,4,IF(VLOOKUP($C50,工时汇总!$B$2:$AH$2673,5,0)&lt;8,0))))</f>
        <v>8</v>
      </c>
      <c r="H50" s="24">
        <f ca="1">IF(VLOOKUP($C50,工时汇总!$B$2:$AH$2673,6,0)&gt;15,12,IF(VLOOKUP($C50,工时汇总!$B$2:$AH$2673,6,0)&gt;10,8,IF(VLOOKUP($C50,工时汇总!$B$2:$AH$2673,6,0)&gt;=8,4,IF(VLOOKUP($C50,工时汇总!$B$2:$AH$2673,6,0)&lt;8,0))))</f>
        <v>4</v>
      </c>
      <c r="I50" s="24">
        <f ca="1">IF(VLOOKUP($C50,工时汇总!$B$2:$AH$2673,7,0)&gt;15,12,IF(VLOOKUP($C50,工时汇总!$B$2:$AH$2673,7,0)&gt;10,8,IF(VLOOKUP($C50,工时汇总!$B$2:$AH$2673,7,0)&gt;=8,4,IF(VLOOKUP($C50,工时汇总!$B$2:$AH$2673,7,0)&lt;8,0))))</f>
        <v>8</v>
      </c>
      <c r="J50" s="24">
        <f ca="1">IF(VLOOKUP($C50,工时汇总!$B$2:$AH$2673,8,0)&gt;15,12,IF(VLOOKUP($C50,工时汇总!$B$2:$AH$2673,8,0)&gt;10,8,IF(VLOOKUP($C50,工时汇总!$B$2:$AH$2673,8,0)&gt;=8,4,IF(VLOOKUP($C50,工时汇总!$B$2:$AH$2673,8,0)&lt;8,0))))</f>
        <v>8</v>
      </c>
      <c r="K50" s="24">
        <f ca="1">IF(VLOOKUP($C50,工时汇总!$B$2:$AH$2673,9,0)&gt;15,12,IF(VLOOKUP($C50,工时汇总!$B$2:$AH$2673,9,0)&gt;10,8,IF(VLOOKUP($C50,工时汇总!$B$2:$AH$2673,9,0)&gt;=8,4,IF(VLOOKUP($C50,工时汇总!$B$2:$AH$2673,9,0)&lt;8,0))))</f>
        <v>4</v>
      </c>
      <c r="L50" s="24">
        <f ca="1">IF(VLOOKUP($C50,工时汇总!$B$2:$AH$2673,10,0)&gt;15,12,IF(VLOOKUP($C50,工时汇总!$B$2:$AH$2673,10,0)&gt;10,8,IF(VLOOKUP($C50,工时汇总!$B$2:$AH$2673,10,0)&gt;=8,4,IF(VLOOKUP($C50,工时汇总!$B$2:$AH$2673,10,0)&lt;8,0))))</f>
        <v>8</v>
      </c>
      <c r="M50" s="24">
        <f ca="1">IF(VLOOKUP($C50,工时汇总!$B$2:$AH$2673,11,0)&gt;15,12,IF(VLOOKUP($C50,工时汇总!$B$2:$AH$2673,11,0)&gt;10,8,IF(VLOOKUP($C50,工时汇总!$B$2:$AH$2673,11,0)&gt;=8,4,IF(VLOOKUP($C50,工时汇总!$B$2:$AH$2673,11,0)&lt;8,0))))</f>
        <v>8</v>
      </c>
      <c r="N50" s="24">
        <f ca="1">IF(VLOOKUP($C50,工时汇总!$B$2:$AH$2673,12,0)&gt;15,12,IF(VLOOKUP($C50,工时汇总!$B$2:$AH$2673,12,0)&gt;10,8,IF(VLOOKUP($C50,工时汇总!$B$2:$AH$2673,12,0)&gt;=8,4,IF(VLOOKUP($C50,工时汇总!$B$2:$AH$2673,12,0)&lt;8,0))))</f>
        <v>8</v>
      </c>
      <c r="O50" s="24">
        <f ca="1">IF(VLOOKUP($C50,工时汇总!$B$2:$AH$2673,13,0)&gt;15,12,IF(VLOOKUP($C50,工时汇总!$B$2:$AH$2673,13,0)&gt;10,8,IF(VLOOKUP($C50,工时汇总!$B$2:$AH$2673,13,0)&gt;=8,4,IF(VLOOKUP($C50,工时汇总!$B$2:$AH$2673,13,0)&lt;8,0))))</f>
        <v>8</v>
      </c>
      <c r="P50" s="24">
        <f ca="1">IF(VLOOKUP($C50,工时汇总!$B$2:$AH$2673,14,0)&gt;15,12,IF(VLOOKUP($C50,工时汇总!$B$2:$AH$2673,14,0)&gt;10,8,IF(VLOOKUP($C50,工时汇总!$B$2:$AH$2673,14,0)&gt;=8,4,IF(VLOOKUP($C50,工时汇总!$B$2:$AH$2673,14,0)&lt;8,0))))</f>
        <v>8</v>
      </c>
      <c r="Q50" s="24">
        <f ca="1">IF(VLOOKUP($C50,工时汇总!$B$2:$AH$2673,15,0)&gt;15,12,IF(VLOOKUP($C50,工时汇总!$B$2:$AH$2673,15,0)&gt;10,8,IF(VLOOKUP($C50,工时汇总!$B$2:$AH$2673,15,0)&gt;=8,4,IF(VLOOKUP($C50,工时汇总!$B$2:$AH$2673,15,0)&lt;8,0))))</f>
        <v>8</v>
      </c>
      <c r="R50" s="24">
        <f ca="1">IF(VLOOKUP($C50,工时汇总!$B$2:$AH$2673,16,0)&gt;15,12,IF(VLOOKUP($C50,工时汇总!$B$2:$AH$2673,16,0)&gt;10,8,IF(VLOOKUP($C50,工时汇总!$B$2:$AH$2673,16,0)&gt;=8,4,IF(VLOOKUP($C50,工时汇总!$B$2:$AH$2673,16,0)&lt;8,0))))</f>
        <v>8</v>
      </c>
      <c r="S50" s="24">
        <f ca="1">IF(VLOOKUP($C50,工时汇总!$B$2:$AH$2673,17,0)&gt;15,12,IF(VLOOKUP($C50,工时汇总!$B$2:$AH$2673,17,0)&gt;10,8,IF(VLOOKUP($C50,工时汇总!$B$2:$AH$2673,17,0)&gt;=8,4,IF(VLOOKUP($C50,工时汇总!$B$2:$AH$2673,17,0)&lt;8,0))))</f>
        <v>8</v>
      </c>
      <c r="T50" s="24">
        <f ca="1">IF(VLOOKUP($C50,工时汇总!$B$2:$AH$2673,18,0)&gt;15,12,IF(VLOOKUP($C50,工时汇总!$B$2:$AH$2673,18,0)&gt;10,8,IF(VLOOKUP($C50,工时汇总!$B$2:$AH$2673,18,0)&gt;=8,4,IF(VLOOKUP($C50,工时汇总!$B$2:$AH$2673,18,0)&lt;8,0))))</f>
        <v>8</v>
      </c>
      <c r="U50" s="24">
        <f ca="1">IF(VLOOKUP($C50,工时汇总!$B$2:$AH$2673,19,0)&gt;15,12,IF(VLOOKUP($C50,工时汇总!$B$2:$AH$2673,19,0)&gt;10,8,IF(VLOOKUP($C50,工时汇总!$B$2:$AH$2673,19,0)&gt;=8,4,IF(VLOOKUP($C50,工时汇总!$B$2:$AH$2673,19,0)&lt;8,0))))</f>
        <v>4</v>
      </c>
      <c r="V50" s="24">
        <f ca="1">IF(VLOOKUP($C50,工时汇总!$B$2:$AH$2673,20,0)&gt;15,12,IF(VLOOKUP($C50,工时汇总!$B$2:$AH$2673,20,0)&gt;10,8,IF(VLOOKUP($C50,工时汇总!$B$2:$AH$2673,20,0)&gt;=8,4,IF(VLOOKUP($C50,工时汇总!$B$2:$AH$2673,20,0)&lt;8,0))))</f>
        <v>8</v>
      </c>
      <c r="W50" s="24">
        <f ca="1">IF(VLOOKUP($C50,工时汇总!$B$2:$AH$2673,21,0)&gt;15,12,IF(VLOOKUP($C50,工时汇总!$B$2:$AH$2673,21,0)&gt;10,8,IF(VLOOKUP($C50,工时汇总!$B$2:$AH$2673,21,0)&gt;=8,4,IF(VLOOKUP($C50,工时汇总!$B$2:$AH$2673,21,0)&lt;8,0))))</f>
        <v>8</v>
      </c>
      <c r="X50" s="24">
        <f ca="1">IF(VLOOKUP($C50,工时汇总!$B$2:$AH$2673,22,0)&gt;15,12,IF(VLOOKUP($C50,工时汇总!$B$2:$AH$2673,22,0)&gt;10,8,IF(VLOOKUP($C50,工时汇总!$B$2:$AH$2673,22,0)&gt;=8,4,IF(VLOOKUP($C50,工时汇总!$B$2:$AH$2673,22,0)&lt;8,0))))</f>
        <v>8</v>
      </c>
      <c r="Y50" s="24">
        <f ca="1">IF(VLOOKUP($C50,工时汇总!$B$2:$AH$2673,23,0)&gt;15,12,IF(VLOOKUP($C50,工时汇总!$B$2:$AH$2673,23,0)&gt;10,8,IF(VLOOKUP($C50,工时汇总!$B$2:$AH$2673,23,0)&gt;=8,4,IF(VLOOKUP($C50,工时汇总!$B$2:$AH$2673,23,0)&lt;8,0))))</f>
        <v>8</v>
      </c>
      <c r="Z50" s="24">
        <f ca="1">IF(VLOOKUP($C50,工时汇总!$B$2:$AH$2673,24,0)&gt;15,12,IF(VLOOKUP($C50,工时汇总!$B$2:$AH$2673,24,0)&gt;10,8,IF(VLOOKUP($C50,工时汇总!$B$2:$AH$2673,24,0)&gt;=8,4,IF(VLOOKUP($C50,工时汇总!$B$2:$AH$2673,24,0)&lt;8,0))))</f>
        <v>8</v>
      </c>
      <c r="AA50" s="24">
        <f ca="1">IF(VLOOKUP($C50,工时汇总!$B$2:$AH$2673,25,0)&gt;15,12,IF(VLOOKUP($C50,工时汇总!$B$2:$AH$2673,25,0)&gt;10,8,IF(VLOOKUP($C50,工时汇总!$B$2:$AH$2673,25,0)&gt;=8,4,IF(VLOOKUP($C50,工时汇总!$B$2:$AH$2673,25,0)&lt;8,0))))</f>
        <v>8</v>
      </c>
      <c r="AB50" s="24">
        <f ca="1">IF(VLOOKUP($C50,工时汇总!$B$2:$AH$2673,26,0)&gt;15,12,IF(VLOOKUP($C50,工时汇总!$B$2:$AH$2673,26,0)&gt;10,8,IF(VLOOKUP($C50,工时汇总!$B$2:$AH$2673,26,0)&gt;=8,4,IF(VLOOKUP($C50,工时汇总!$B$2:$AH$2673,26,0)&lt;8,0))))</f>
        <v>8</v>
      </c>
      <c r="AC50" s="24">
        <f ca="1">IF(VLOOKUP($C50,工时汇总!$B$2:$AH$2673,27,0)&gt;15,12,IF(VLOOKUP($C50,工时汇总!$B$2:$AH$2673,27,0)&gt;10,8,IF(VLOOKUP($C50,工时汇总!$B$2:$AH$2673,27,0)&gt;=8,4,IF(VLOOKUP($C50,工时汇总!$B$2:$AH$2673,27,0)&lt;8,0))))</f>
        <v>8</v>
      </c>
      <c r="AD50" s="24">
        <f ca="1">IF(VLOOKUP($C50,工时汇总!$B$2:$AH$2673,28,0)&gt;15,12,IF(VLOOKUP($C50,工时汇总!$B$2:$AH$2673,28,0)&gt;10,8,IF(VLOOKUP($C50,工时汇总!$B$2:$AH$2673,28,0)&gt;=8,4,IF(VLOOKUP($C50,工时汇总!$B$2:$AH$2673,28,0)&lt;8,0))))</f>
        <v>8</v>
      </c>
      <c r="AE50" s="24">
        <f ca="1">IF(VLOOKUP($C50,工时汇总!$B$2:$AH$2673,29,0)&gt;15,12,IF(VLOOKUP($C50,工时汇总!$B$2:$AH$2673,29,0)&gt;10,8,IF(VLOOKUP($C50,工时汇总!$B$2:$AH$2673,29,0)&gt;=8,4,IF(VLOOKUP($C50,工时汇总!$B$2:$AH$2673,29,0)&lt;8,0))))</f>
        <v>4</v>
      </c>
      <c r="AF50" s="24">
        <f ca="1">IF(VLOOKUP($C50,工时汇总!$B$2:$AH$2673,30,0)&gt;15,12,IF(VLOOKUP($C50,工时汇总!$B$2:$AH$2673,30,0)&gt;10,8,IF(VLOOKUP($C50,工时汇总!$B$2:$AH$2673,30,0)&gt;=8,4,IF(VLOOKUP($C50,工时汇总!$B$2:$AH$2673,30,0)&lt;8,0))))</f>
        <v>4</v>
      </c>
      <c r="AG50" s="24">
        <f ca="1">IF(VLOOKUP($C50,工时汇总!$B$2:$AH$2673,31,0)&gt;15,12,IF(VLOOKUP($C50,工时汇总!$B$2:$AH$2673,31,0)&gt;10,8,IF(VLOOKUP($C50,工时汇总!$B$2:$AH$2673,31,0)&gt;=8,4,IF(VLOOKUP($C50,工时汇总!$B$2:$AH$2673,31,0)&lt;8,0))))</f>
        <v>8</v>
      </c>
      <c r="AH50" s="24">
        <f ca="1">IF(VLOOKUP($C50,工时汇总!$B$2:$AH$2673,32,0)&gt;15,12,IF(VLOOKUP($C50,工时汇总!$B$2:$AH$2673,32,0)&gt;10,8,IF(VLOOKUP($C50,工时汇总!$B$2:$AH$2673,32,0)&gt;=8,4,IF(VLOOKUP($C50,工时汇总!$B$2:$AH$2673,32,0)&lt;8,0))))</f>
        <v>4</v>
      </c>
      <c r="AI50" s="24">
        <f ca="1">IF(VLOOKUP($C50,工时汇总!$B$2:$AH$2673,33,0)&gt;15,12,IF(VLOOKUP($C50,工时汇总!$B$2:$AH$2673,33,0)&gt;10,8,IF(VLOOKUP($C50,工时汇总!$B$2:$AH$2673,33,0)&gt;=8,4,IF(VLOOKUP($C50,工时汇总!$B$2:$AH$2673,33,0)&lt;8,0))))</f>
        <v>0</v>
      </c>
    </row>
    <row r="51" spans="1:35" ht="19.5" customHeight="1" x14ac:dyDescent="0.25">
      <c r="A51" s="36" t="s">
        <v>406</v>
      </c>
      <c r="B51" s="129" t="s">
        <v>670</v>
      </c>
      <c r="C51" s="128" t="s">
        <v>618</v>
      </c>
      <c r="D51" s="23">
        <f t="shared" ca="1" si="17"/>
        <v>12</v>
      </c>
      <c r="E51" s="24">
        <f ca="1">IF(VLOOKUP($C51,工时汇总!$B$2:$AH$2673,3,0)&gt;15,12,IF(VLOOKUP($C51,工时汇总!$B$2:$AH$2673,3,0)&gt;10,8,IF(VLOOKUP($C51,工时汇总!$B$2:$AH$2673,3,0)&gt;=8,4,IF(VLOOKUP($C51,工时汇总!$B$2:$AH$2673,3,0)&lt;8,0))))</f>
        <v>0</v>
      </c>
      <c r="F51" s="24">
        <f ca="1">IF(VLOOKUP($C51,工时汇总!$B$2:$AH$2673,4,0)&gt;15,12,IF(VLOOKUP($C51,工时汇总!$B$2:$AH$2673,4,0)&gt;10,8,IF(VLOOKUP($C51,工时汇总!$B$2:$AH$2673,4,0)&gt;=8,4,IF(VLOOKUP($C51,工时汇总!$B$2:$AH$2673,4,0)&lt;8,0))))</f>
        <v>0</v>
      </c>
      <c r="G51" s="24">
        <f ca="1">IF(VLOOKUP($C51,工时汇总!$B$2:$AH$2673,5,0)&gt;15,12,IF(VLOOKUP($C51,工时汇总!$B$2:$AH$2673,5,0)&gt;10,8,IF(VLOOKUP($C51,工时汇总!$B$2:$AH$2673,5,0)&gt;=8,4,IF(VLOOKUP($C51,工时汇总!$B$2:$AH$2673,5,0)&lt;8,0))))</f>
        <v>0</v>
      </c>
      <c r="H51" s="24">
        <f ca="1">IF(VLOOKUP($C51,工时汇总!$B$2:$AH$2673,6,0)&gt;15,12,IF(VLOOKUP($C51,工时汇总!$B$2:$AH$2673,6,0)&gt;10,8,IF(VLOOKUP($C51,工时汇总!$B$2:$AH$2673,6,0)&gt;=8,4,IF(VLOOKUP($C51,工时汇总!$B$2:$AH$2673,6,0)&lt;8,0))))</f>
        <v>0</v>
      </c>
      <c r="I51" s="24">
        <f ca="1">IF(VLOOKUP($C51,工时汇总!$B$2:$AH$2673,7,0)&gt;15,12,IF(VLOOKUP($C51,工时汇总!$B$2:$AH$2673,7,0)&gt;10,8,IF(VLOOKUP($C51,工时汇总!$B$2:$AH$2673,7,0)&gt;=8,4,IF(VLOOKUP($C51,工时汇总!$B$2:$AH$2673,7,0)&lt;8,0))))</f>
        <v>0</v>
      </c>
      <c r="J51" s="24">
        <f ca="1">IF(VLOOKUP($C51,工时汇总!$B$2:$AH$2673,8,0)&gt;15,12,IF(VLOOKUP($C51,工时汇总!$B$2:$AH$2673,8,0)&gt;10,8,IF(VLOOKUP($C51,工时汇总!$B$2:$AH$2673,8,0)&gt;=8,4,IF(VLOOKUP($C51,工时汇总!$B$2:$AH$2673,8,0)&lt;8,0))))</f>
        <v>0</v>
      </c>
      <c r="K51" s="24">
        <f ca="1">IF(VLOOKUP($C51,工时汇总!$B$2:$AH$2673,9,0)&gt;15,12,IF(VLOOKUP($C51,工时汇总!$B$2:$AH$2673,9,0)&gt;10,8,IF(VLOOKUP($C51,工时汇总!$B$2:$AH$2673,9,0)&gt;=8,4,IF(VLOOKUP($C51,工时汇总!$B$2:$AH$2673,9,0)&lt;8,0))))</f>
        <v>4</v>
      </c>
      <c r="L51" s="24">
        <f ca="1">IF(VLOOKUP($C51,工时汇总!$B$2:$AH$2673,10,0)&gt;15,12,IF(VLOOKUP($C51,工时汇总!$B$2:$AH$2673,10,0)&gt;10,8,IF(VLOOKUP($C51,工时汇总!$B$2:$AH$2673,10,0)&gt;=8,4,IF(VLOOKUP($C51,工时汇总!$B$2:$AH$2673,10,0)&lt;8,0))))</f>
        <v>8</v>
      </c>
      <c r="M51" s="24">
        <f ca="1">IF(VLOOKUP($C51,工时汇总!$B$2:$AH$2673,11,0)&gt;15,12,IF(VLOOKUP($C51,工时汇总!$B$2:$AH$2673,11,0)&gt;10,8,IF(VLOOKUP($C51,工时汇总!$B$2:$AH$2673,11,0)&gt;=8,4,IF(VLOOKUP($C51,工时汇总!$B$2:$AH$2673,11,0)&lt;8,0))))</f>
        <v>0</v>
      </c>
      <c r="N51" s="24">
        <f ca="1">IF(VLOOKUP($C51,工时汇总!$B$2:$AH$2673,12,0)&gt;15,12,IF(VLOOKUP($C51,工时汇总!$B$2:$AH$2673,12,0)&gt;10,8,IF(VLOOKUP($C51,工时汇总!$B$2:$AH$2673,12,0)&gt;=8,4,IF(VLOOKUP($C51,工时汇总!$B$2:$AH$2673,12,0)&lt;8,0))))</f>
        <v>0</v>
      </c>
      <c r="O51" s="24">
        <f ca="1">IF(VLOOKUP($C51,工时汇总!$B$2:$AH$2673,13,0)&gt;15,12,IF(VLOOKUP($C51,工时汇总!$B$2:$AH$2673,13,0)&gt;10,8,IF(VLOOKUP($C51,工时汇总!$B$2:$AH$2673,13,0)&gt;=8,4,IF(VLOOKUP($C51,工时汇总!$B$2:$AH$2673,13,0)&lt;8,0))))</f>
        <v>0</v>
      </c>
      <c r="P51" s="24">
        <f ca="1">IF(VLOOKUP($C51,工时汇总!$B$2:$AH$2673,14,0)&gt;15,12,IF(VLOOKUP($C51,工时汇总!$B$2:$AH$2673,14,0)&gt;10,8,IF(VLOOKUP($C51,工时汇总!$B$2:$AH$2673,14,0)&gt;=8,4,IF(VLOOKUP($C51,工时汇总!$B$2:$AH$2673,14,0)&lt;8,0))))</f>
        <v>0</v>
      </c>
      <c r="Q51" s="24">
        <f ca="1">IF(VLOOKUP($C51,工时汇总!$B$2:$AH$2673,15,0)&gt;15,12,IF(VLOOKUP($C51,工时汇总!$B$2:$AH$2673,15,0)&gt;10,8,IF(VLOOKUP($C51,工时汇总!$B$2:$AH$2673,15,0)&gt;=8,4,IF(VLOOKUP($C51,工时汇总!$B$2:$AH$2673,15,0)&lt;8,0))))</f>
        <v>0</v>
      </c>
      <c r="R51" s="24">
        <f ca="1">IF(VLOOKUP($C51,工时汇总!$B$2:$AH$2673,16,0)&gt;15,12,IF(VLOOKUP($C51,工时汇总!$B$2:$AH$2673,16,0)&gt;10,8,IF(VLOOKUP($C51,工时汇总!$B$2:$AH$2673,16,0)&gt;=8,4,IF(VLOOKUP($C51,工时汇总!$B$2:$AH$2673,16,0)&lt;8,0))))</f>
        <v>0</v>
      </c>
      <c r="S51" s="24">
        <f ca="1">IF(VLOOKUP($C51,工时汇总!$B$2:$AH$2673,17,0)&gt;15,12,IF(VLOOKUP($C51,工时汇总!$B$2:$AH$2673,17,0)&gt;10,8,IF(VLOOKUP($C51,工时汇总!$B$2:$AH$2673,17,0)&gt;=8,4,IF(VLOOKUP($C51,工时汇总!$B$2:$AH$2673,17,0)&lt;8,0))))</f>
        <v>0</v>
      </c>
      <c r="T51" s="24">
        <f ca="1">IF(VLOOKUP($C51,工时汇总!$B$2:$AH$2673,18,0)&gt;15,12,IF(VLOOKUP($C51,工时汇总!$B$2:$AH$2673,18,0)&gt;10,8,IF(VLOOKUP($C51,工时汇总!$B$2:$AH$2673,18,0)&gt;=8,4,IF(VLOOKUP($C51,工时汇总!$B$2:$AH$2673,18,0)&lt;8,0))))</f>
        <v>0</v>
      </c>
      <c r="U51" s="24">
        <f ca="1">IF(VLOOKUP($C51,工时汇总!$B$2:$AH$2673,19,0)&gt;15,12,IF(VLOOKUP($C51,工时汇总!$B$2:$AH$2673,19,0)&gt;10,8,IF(VLOOKUP($C51,工时汇总!$B$2:$AH$2673,19,0)&gt;=8,4,IF(VLOOKUP($C51,工时汇总!$B$2:$AH$2673,19,0)&lt;8,0))))</f>
        <v>0</v>
      </c>
      <c r="V51" s="24">
        <f ca="1">IF(VLOOKUP($C51,工时汇总!$B$2:$AH$2673,20,0)&gt;15,12,IF(VLOOKUP($C51,工时汇总!$B$2:$AH$2673,20,0)&gt;10,8,IF(VLOOKUP($C51,工时汇总!$B$2:$AH$2673,20,0)&gt;=8,4,IF(VLOOKUP($C51,工时汇总!$B$2:$AH$2673,20,0)&lt;8,0))))</f>
        <v>0</v>
      </c>
      <c r="W51" s="24">
        <f ca="1">IF(VLOOKUP($C51,工时汇总!$B$2:$AH$2673,21,0)&gt;15,12,IF(VLOOKUP($C51,工时汇总!$B$2:$AH$2673,21,0)&gt;10,8,IF(VLOOKUP($C51,工时汇总!$B$2:$AH$2673,21,0)&gt;=8,4,IF(VLOOKUP($C51,工时汇总!$B$2:$AH$2673,21,0)&lt;8,0))))</f>
        <v>0</v>
      </c>
      <c r="X51" s="24">
        <f ca="1">IF(VLOOKUP($C51,工时汇总!$B$2:$AH$2673,22,0)&gt;15,12,IF(VLOOKUP($C51,工时汇总!$B$2:$AH$2673,22,0)&gt;10,8,IF(VLOOKUP($C51,工时汇总!$B$2:$AH$2673,22,0)&gt;=8,4,IF(VLOOKUP($C51,工时汇总!$B$2:$AH$2673,22,0)&lt;8,0))))</f>
        <v>0</v>
      </c>
      <c r="Y51" s="24">
        <f ca="1">IF(VLOOKUP($C51,工时汇总!$B$2:$AH$2673,23,0)&gt;15,12,IF(VLOOKUP($C51,工时汇总!$B$2:$AH$2673,23,0)&gt;10,8,IF(VLOOKUP($C51,工时汇总!$B$2:$AH$2673,23,0)&gt;=8,4,IF(VLOOKUP($C51,工时汇总!$B$2:$AH$2673,23,0)&lt;8,0))))</f>
        <v>0</v>
      </c>
      <c r="Z51" s="24">
        <f ca="1">IF(VLOOKUP($C51,工时汇总!$B$2:$AH$2673,24,0)&gt;15,12,IF(VLOOKUP($C51,工时汇总!$B$2:$AH$2673,24,0)&gt;10,8,IF(VLOOKUP($C51,工时汇总!$B$2:$AH$2673,24,0)&gt;=8,4,IF(VLOOKUP($C51,工时汇总!$B$2:$AH$2673,24,0)&lt;8,0))))</f>
        <v>0</v>
      </c>
      <c r="AA51" s="24">
        <f ca="1">IF(VLOOKUP($C51,工时汇总!$B$2:$AH$2673,25,0)&gt;15,12,IF(VLOOKUP($C51,工时汇总!$B$2:$AH$2673,25,0)&gt;10,8,IF(VLOOKUP($C51,工时汇总!$B$2:$AH$2673,25,0)&gt;=8,4,IF(VLOOKUP($C51,工时汇总!$B$2:$AH$2673,25,0)&lt;8,0))))</f>
        <v>0</v>
      </c>
      <c r="AB51" s="24">
        <f ca="1">IF(VLOOKUP($C51,工时汇总!$B$2:$AH$2673,26,0)&gt;15,12,IF(VLOOKUP($C51,工时汇总!$B$2:$AH$2673,26,0)&gt;10,8,IF(VLOOKUP($C51,工时汇总!$B$2:$AH$2673,26,0)&gt;=8,4,IF(VLOOKUP($C51,工时汇总!$B$2:$AH$2673,26,0)&lt;8,0))))</f>
        <v>0</v>
      </c>
      <c r="AC51" s="24">
        <f ca="1">IF(VLOOKUP($C51,工时汇总!$B$2:$AH$2673,27,0)&gt;15,12,IF(VLOOKUP($C51,工时汇总!$B$2:$AH$2673,27,0)&gt;10,8,IF(VLOOKUP($C51,工时汇总!$B$2:$AH$2673,27,0)&gt;=8,4,IF(VLOOKUP($C51,工时汇总!$B$2:$AH$2673,27,0)&lt;8,0))))</f>
        <v>0</v>
      </c>
      <c r="AD51" s="24">
        <f ca="1">IF(VLOOKUP($C51,工时汇总!$B$2:$AH$2673,28,0)&gt;15,12,IF(VLOOKUP($C51,工时汇总!$B$2:$AH$2673,28,0)&gt;10,8,IF(VLOOKUP($C51,工时汇总!$B$2:$AH$2673,28,0)&gt;=8,4,IF(VLOOKUP($C51,工时汇总!$B$2:$AH$2673,28,0)&lt;8,0))))</f>
        <v>0</v>
      </c>
      <c r="AE51" s="24">
        <f ca="1">IF(VLOOKUP($C51,工时汇总!$B$2:$AH$2673,29,0)&gt;15,12,IF(VLOOKUP($C51,工时汇总!$B$2:$AH$2673,29,0)&gt;10,8,IF(VLOOKUP($C51,工时汇总!$B$2:$AH$2673,29,0)&gt;=8,4,IF(VLOOKUP($C51,工时汇总!$B$2:$AH$2673,29,0)&lt;8,0))))</f>
        <v>0</v>
      </c>
      <c r="AF51" s="24">
        <f ca="1">IF(VLOOKUP($C51,工时汇总!$B$2:$AH$2673,30,0)&gt;15,12,IF(VLOOKUP($C51,工时汇总!$B$2:$AH$2673,30,0)&gt;10,8,IF(VLOOKUP($C51,工时汇总!$B$2:$AH$2673,30,0)&gt;=8,4,IF(VLOOKUP($C51,工时汇总!$B$2:$AH$2673,30,0)&lt;8,0))))</f>
        <v>0</v>
      </c>
      <c r="AG51" s="24">
        <f ca="1">IF(VLOOKUP($C51,工时汇总!$B$2:$AH$2673,31,0)&gt;15,12,IF(VLOOKUP($C51,工时汇总!$B$2:$AH$2673,31,0)&gt;10,8,IF(VLOOKUP($C51,工时汇总!$B$2:$AH$2673,31,0)&gt;=8,4,IF(VLOOKUP($C51,工时汇总!$B$2:$AH$2673,31,0)&lt;8,0))))</f>
        <v>0</v>
      </c>
      <c r="AH51" s="24">
        <f ca="1">IF(VLOOKUP($C51,工时汇总!$B$2:$AH$2673,32,0)&gt;15,12,IF(VLOOKUP($C51,工时汇总!$B$2:$AH$2673,32,0)&gt;10,8,IF(VLOOKUP($C51,工时汇总!$B$2:$AH$2673,32,0)&gt;=8,4,IF(VLOOKUP($C51,工时汇总!$B$2:$AH$2673,32,0)&lt;8,0))))</f>
        <v>0</v>
      </c>
      <c r="AI51" s="24">
        <f ca="1">IF(VLOOKUP($C51,工时汇总!$B$2:$AH$2673,33,0)&gt;15,12,IF(VLOOKUP($C51,工时汇总!$B$2:$AH$2673,33,0)&gt;10,8,IF(VLOOKUP($C51,工时汇总!$B$2:$AH$2673,33,0)&gt;=8,4,IF(VLOOKUP($C51,工时汇总!$B$2:$AH$2673,33,0)&lt;8,0))))</f>
        <v>0</v>
      </c>
    </row>
    <row r="52" spans="1:35" ht="19.5" customHeight="1" x14ac:dyDescent="0.25">
      <c r="A52" s="36" t="s">
        <v>406</v>
      </c>
      <c r="B52" s="129" t="s">
        <v>508</v>
      </c>
      <c r="C52" s="128" t="s">
        <v>517</v>
      </c>
      <c r="D52" s="23">
        <f t="shared" ca="1" si="17"/>
        <v>192</v>
      </c>
      <c r="E52" s="24">
        <f ca="1">IF(VLOOKUP($C52,工时汇总!$B$2:$AH$2673,3,0)&gt;15,12,IF(VLOOKUP($C52,工时汇总!$B$2:$AH$2673,3,0)&gt;10,8,IF(VLOOKUP($C52,工时汇总!$B$2:$AH$2673,3,0)&gt;=8,4,IF(VLOOKUP($C52,工时汇总!$B$2:$AH$2673,3,0)&lt;8,0))))</f>
        <v>0</v>
      </c>
      <c r="F52" s="24">
        <f ca="1">IF(VLOOKUP($C52,工时汇总!$B$2:$AH$2673,4,0)&gt;15,12,IF(VLOOKUP($C52,工时汇总!$B$2:$AH$2673,4,0)&gt;10,8,IF(VLOOKUP($C52,工时汇总!$B$2:$AH$2673,4,0)&gt;=8,4,IF(VLOOKUP($C52,工时汇总!$B$2:$AH$2673,4,0)&lt;8,0))))</f>
        <v>8</v>
      </c>
      <c r="G52" s="24">
        <f ca="1">IF(VLOOKUP($C52,工时汇总!$B$2:$AH$2673,5,0)&gt;15,12,IF(VLOOKUP($C52,工时汇总!$B$2:$AH$2673,5,0)&gt;10,8,IF(VLOOKUP($C52,工时汇总!$B$2:$AH$2673,5,0)&gt;=8,4,IF(VLOOKUP($C52,工时汇总!$B$2:$AH$2673,5,0)&lt;8,0))))</f>
        <v>8</v>
      </c>
      <c r="H52" s="24">
        <f ca="1">IF(VLOOKUP($C52,工时汇总!$B$2:$AH$2673,6,0)&gt;15,12,IF(VLOOKUP($C52,工时汇总!$B$2:$AH$2673,6,0)&gt;10,8,IF(VLOOKUP($C52,工时汇总!$B$2:$AH$2673,6,0)&gt;=8,4,IF(VLOOKUP($C52,工时汇总!$B$2:$AH$2673,6,0)&lt;8,0))))</f>
        <v>8</v>
      </c>
      <c r="I52" s="24">
        <f ca="1">IF(VLOOKUP($C52,工时汇总!$B$2:$AH$2673,7,0)&gt;15,12,IF(VLOOKUP($C52,工时汇总!$B$2:$AH$2673,7,0)&gt;10,8,IF(VLOOKUP($C52,工时汇总!$B$2:$AH$2673,7,0)&gt;=8,4,IF(VLOOKUP($C52,工时汇总!$B$2:$AH$2673,7,0)&lt;8,0))))</f>
        <v>8</v>
      </c>
      <c r="J52" s="24">
        <f ca="1">IF(VLOOKUP($C52,工时汇总!$B$2:$AH$2673,8,0)&gt;15,12,IF(VLOOKUP($C52,工时汇总!$B$2:$AH$2673,8,0)&gt;10,8,IF(VLOOKUP($C52,工时汇总!$B$2:$AH$2673,8,0)&gt;=8,4,IF(VLOOKUP($C52,工时汇总!$B$2:$AH$2673,8,0)&lt;8,0))))</f>
        <v>8</v>
      </c>
      <c r="K52" s="24">
        <f ca="1">IF(VLOOKUP($C52,工时汇总!$B$2:$AH$2673,9,0)&gt;15,12,IF(VLOOKUP($C52,工时汇总!$B$2:$AH$2673,9,0)&gt;10,8,IF(VLOOKUP($C52,工时汇总!$B$2:$AH$2673,9,0)&gt;=8,4,IF(VLOOKUP($C52,工时汇总!$B$2:$AH$2673,9,0)&lt;8,0))))</f>
        <v>4</v>
      </c>
      <c r="L52" s="24">
        <f ca="1">IF(VLOOKUP($C52,工时汇总!$B$2:$AH$2673,10,0)&gt;15,12,IF(VLOOKUP($C52,工时汇总!$B$2:$AH$2673,10,0)&gt;10,8,IF(VLOOKUP($C52,工时汇总!$B$2:$AH$2673,10,0)&gt;=8,4,IF(VLOOKUP($C52,工时汇总!$B$2:$AH$2673,10,0)&lt;8,0))))</f>
        <v>8</v>
      </c>
      <c r="M52" s="24">
        <f ca="1">IF(VLOOKUP($C52,工时汇总!$B$2:$AH$2673,11,0)&gt;15,12,IF(VLOOKUP($C52,工时汇总!$B$2:$AH$2673,11,0)&gt;10,8,IF(VLOOKUP($C52,工时汇总!$B$2:$AH$2673,11,0)&gt;=8,4,IF(VLOOKUP($C52,工时汇总!$B$2:$AH$2673,11,0)&lt;8,0))))</f>
        <v>0</v>
      </c>
      <c r="N52" s="24">
        <f ca="1">IF(VLOOKUP($C52,工时汇总!$B$2:$AH$2673,12,0)&gt;15,12,IF(VLOOKUP($C52,工时汇总!$B$2:$AH$2673,12,0)&gt;10,8,IF(VLOOKUP($C52,工时汇总!$B$2:$AH$2673,12,0)&gt;=8,4,IF(VLOOKUP($C52,工时汇总!$B$2:$AH$2673,12,0)&lt;8,0))))</f>
        <v>8</v>
      </c>
      <c r="O52" s="24">
        <f ca="1">IF(VLOOKUP($C52,工时汇总!$B$2:$AH$2673,13,0)&gt;15,12,IF(VLOOKUP($C52,工时汇总!$B$2:$AH$2673,13,0)&gt;10,8,IF(VLOOKUP($C52,工时汇总!$B$2:$AH$2673,13,0)&gt;=8,4,IF(VLOOKUP($C52,工时汇总!$B$2:$AH$2673,13,0)&lt;8,0))))</f>
        <v>8</v>
      </c>
      <c r="P52" s="24">
        <f ca="1">IF(VLOOKUP($C52,工时汇总!$B$2:$AH$2673,14,0)&gt;15,12,IF(VLOOKUP($C52,工时汇总!$B$2:$AH$2673,14,0)&gt;10,8,IF(VLOOKUP($C52,工时汇总!$B$2:$AH$2673,14,0)&gt;=8,4,IF(VLOOKUP($C52,工时汇总!$B$2:$AH$2673,14,0)&lt;8,0))))</f>
        <v>8</v>
      </c>
      <c r="Q52" s="24">
        <f ca="1">IF(VLOOKUP($C52,工时汇总!$B$2:$AH$2673,15,0)&gt;15,12,IF(VLOOKUP($C52,工时汇总!$B$2:$AH$2673,15,0)&gt;10,8,IF(VLOOKUP($C52,工时汇总!$B$2:$AH$2673,15,0)&gt;=8,4,IF(VLOOKUP($C52,工时汇总!$B$2:$AH$2673,15,0)&lt;8,0))))</f>
        <v>8</v>
      </c>
      <c r="R52" s="24">
        <f ca="1">IF(VLOOKUP($C52,工时汇总!$B$2:$AH$2673,16,0)&gt;15,12,IF(VLOOKUP($C52,工时汇总!$B$2:$AH$2673,16,0)&gt;10,8,IF(VLOOKUP($C52,工时汇总!$B$2:$AH$2673,16,0)&gt;=8,4,IF(VLOOKUP($C52,工时汇总!$B$2:$AH$2673,16,0)&lt;8,0))))</f>
        <v>8</v>
      </c>
      <c r="S52" s="24">
        <f ca="1">IF(VLOOKUP($C52,工时汇总!$B$2:$AH$2673,17,0)&gt;15,12,IF(VLOOKUP($C52,工时汇总!$B$2:$AH$2673,17,0)&gt;10,8,IF(VLOOKUP($C52,工时汇总!$B$2:$AH$2673,17,0)&gt;=8,4,IF(VLOOKUP($C52,工时汇总!$B$2:$AH$2673,17,0)&lt;8,0))))</f>
        <v>8</v>
      </c>
      <c r="T52" s="24">
        <f ca="1">IF(VLOOKUP($C52,工时汇总!$B$2:$AH$2673,18,0)&gt;15,12,IF(VLOOKUP($C52,工时汇总!$B$2:$AH$2673,18,0)&gt;10,8,IF(VLOOKUP($C52,工时汇总!$B$2:$AH$2673,18,0)&gt;=8,4,IF(VLOOKUP($C52,工时汇总!$B$2:$AH$2673,18,0)&lt;8,0))))</f>
        <v>8</v>
      </c>
      <c r="U52" s="24">
        <f ca="1">IF(VLOOKUP($C52,工时汇总!$B$2:$AH$2673,19,0)&gt;15,12,IF(VLOOKUP($C52,工时汇总!$B$2:$AH$2673,19,0)&gt;10,8,IF(VLOOKUP($C52,工时汇总!$B$2:$AH$2673,19,0)&gt;=8,4,IF(VLOOKUP($C52,工时汇总!$B$2:$AH$2673,19,0)&lt;8,0))))</f>
        <v>8</v>
      </c>
      <c r="V52" s="24">
        <f ca="1">IF(VLOOKUP($C52,工时汇总!$B$2:$AH$2673,20,0)&gt;15,12,IF(VLOOKUP($C52,工时汇总!$B$2:$AH$2673,20,0)&gt;10,8,IF(VLOOKUP($C52,工时汇总!$B$2:$AH$2673,20,0)&gt;=8,4,IF(VLOOKUP($C52,工时汇总!$B$2:$AH$2673,20,0)&lt;8,0))))</f>
        <v>8</v>
      </c>
      <c r="W52" s="24">
        <f ca="1">IF(VLOOKUP($C52,工时汇总!$B$2:$AH$2673,21,0)&gt;15,12,IF(VLOOKUP($C52,工时汇总!$B$2:$AH$2673,21,0)&gt;10,8,IF(VLOOKUP($C52,工时汇总!$B$2:$AH$2673,21,0)&gt;=8,4,IF(VLOOKUP($C52,工时汇总!$B$2:$AH$2673,21,0)&lt;8,0))))</f>
        <v>4</v>
      </c>
      <c r="X52" s="24">
        <f ca="1">IF(VLOOKUP($C52,工时汇总!$B$2:$AH$2673,22,0)&gt;15,12,IF(VLOOKUP($C52,工时汇总!$B$2:$AH$2673,22,0)&gt;10,8,IF(VLOOKUP($C52,工时汇总!$B$2:$AH$2673,22,0)&gt;=8,4,IF(VLOOKUP($C52,工时汇总!$B$2:$AH$2673,22,0)&lt;8,0))))</f>
        <v>0</v>
      </c>
      <c r="Y52" s="24">
        <f ca="1">IF(VLOOKUP($C52,工时汇总!$B$2:$AH$2673,23,0)&gt;15,12,IF(VLOOKUP($C52,工时汇总!$B$2:$AH$2673,23,0)&gt;10,8,IF(VLOOKUP($C52,工时汇总!$B$2:$AH$2673,23,0)&gt;=8,4,IF(VLOOKUP($C52,工时汇总!$B$2:$AH$2673,23,0)&lt;8,0))))</f>
        <v>0</v>
      </c>
      <c r="Z52" s="24">
        <f ca="1">IF(VLOOKUP($C52,工时汇总!$B$2:$AH$2673,24,0)&gt;15,12,IF(VLOOKUP($C52,工时汇总!$B$2:$AH$2673,24,0)&gt;10,8,IF(VLOOKUP($C52,工时汇总!$B$2:$AH$2673,24,0)&gt;=8,4,IF(VLOOKUP($C52,工时汇总!$B$2:$AH$2673,24,0)&lt;8,0))))</f>
        <v>4</v>
      </c>
      <c r="AA52" s="24">
        <f ca="1">IF(VLOOKUP($C52,工时汇总!$B$2:$AH$2673,25,0)&gt;15,12,IF(VLOOKUP($C52,工时汇总!$B$2:$AH$2673,25,0)&gt;10,8,IF(VLOOKUP($C52,工时汇总!$B$2:$AH$2673,25,0)&gt;=8,4,IF(VLOOKUP($C52,工时汇总!$B$2:$AH$2673,25,0)&lt;8,0))))</f>
        <v>4</v>
      </c>
      <c r="AB52" s="24">
        <f ca="1">IF(VLOOKUP($C52,工时汇总!$B$2:$AH$2673,26,0)&gt;15,12,IF(VLOOKUP($C52,工时汇总!$B$2:$AH$2673,26,0)&gt;10,8,IF(VLOOKUP($C52,工时汇总!$B$2:$AH$2673,26,0)&gt;=8,4,IF(VLOOKUP($C52,工时汇总!$B$2:$AH$2673,26,0)&lt;8,0))))</f>
        <v>8</v>
      </c>
      <c r="AC52" s="24">
        <f ca="1">IF(VLOOKUP($C52,工时汇总!$B$2:$AH$2673,27,0)&gt;15,12,IF(VLOOKUP($C52,工时汇总!$B$2:$AH$2673,27,0)&gt;10,8,IF(VLOOKUP($C52,工时汇总!$B$2:$AH$2673,27,0)&gt;=8,4,IF(VLOOKUP($C52,工时汇总!$B$2:$AH$2673,27,0)&lt;8,0))))</f>
        <v>8</v>
      </c>
      <c r="AD52" s="24">
        <f ca="1">IF(VLOOKUP($C52,工时汇总!$B$2:$AH$2673,28,0)&gt;15,12,IF(VLOOKUP($C52,工时汇总!$B$2:$AH$2673,28,0)&gt;10,8,IF(VLOOKUP($C52,工时汇总!$B$2:$AH$2673,28,0)&gt;=8,4,IF(VLOOKUP($C52,工时汇总!$B$2:$AH$2673,28,0)&lt;8,0))))</f>
        <v>8</v>
      </c>
      <c r="AE52" s="24">
        <f ca="1">IF(VLOOKUP($C52,工时汇总!$B$2:$AH$2673,29,0)&gt;15,12,IF(VLOOKUP($C52,工时汇总!$B$2:$AH$2673,29,0)&gt;10,8,IF(VLOOKUP($C52,工时汇总!$B$2:$AH$2673,29,0)&gt;=8,4,IF(VLOOKUP($C52,工时汇总!$B$2:$AH$2673,29,0)&lt;8,0))))</f>
        <v>8</v>
      </c>
      <c r="AF52" s="24">
        <f ca="1">IF(VLOOKUP($C52,工时汇总!$B$2:$AH$2673,30,0)&gt;15,12,IF(VLOOKUP($C52,工时汇总!$B$2:$AH$2673,30,0)&gt;10,8,IF(VLOOKUP($C52,工时汇总!$B$2:$AH$2673,30,0)&gt;=8,4,IF(VLOOKUP($C52,工时汇总!$B$2:$AH$2673,30,0)&lt;8,0))))</f>
        <v>8</v>
      </c>
      <c r="AG52" s="24">
        <f ca="1">IF(VLOOKUP($C52,工时汇总!$B$2:$AH$2673,31,0)&gt;15,12,IF(VLOOKUP($C52,工时汇总!$B$2:$AH$2673,31,0)&gt;10,8,IF(VLOOKUP($C52,工时汇总!$B$2:$AH$2673,31,0)&gt;=8,4,IF(VLOOKUP($C52,工时汇总!$B$2:$AH$2673,31,0)&lt;8,0))))</f>
        <v>8</v>
      </c>
      <c r="AH52" s="24">
        <f ca="1">IF(VLOOKUP($C52,工时汇总!$B$2:$AH$2673,32,0)&gt;15,12,IF(VLOOKUP($C52,工时汇总!$B$2:$AH$2673,32,0)&gt;10,8,IF(VLOOKUP($C52,工时汇总!$B$2:$AH$2673,32,0)&gt;=8,4,IF(VLOOKUP($C52,工时汇总!$B$2:$AH$2673,32,0)&lt;8,0))))</f>
        <v>8</v>
      </c>
      <c r="AI52" s="24">
        <f ca="1">IF(VLOOKUP($C52,工时汇总!$B$2:$AH$2673,33,0)&gt;15,12,IF(VLOOKUP($C52,工时汇总!$B$2:$AH$2673,33,0)&gt;10,8,IF(VLOOKUP($C52,工时汇总!$B$2:$AH$2673,33,0)&gt;=8,4,IF(VLOOKUP($C52,工时汇总!$B$2:$AH$2673,33,0)&lt;8,0))))</f>
        <v>0</v>
      </c>
    </row>
    <row r="53" spans="1:35" ht="19.5" customHeight="1" x14ac:dyDescent="0.25">
      <c r="A53" s="36" t="s">
        <v>406</v>
      </c>
      <c r="B53" s="129" t="s">
        <v>509</v>
      </c>
      <c r="C53" s="128" t="s">
        <v>518</v>
      </c>
      <c r="D53" s="23">
        <f t="shared" ca="1" si="17"/>
        <v>196</v>
      </c>
      <c r="E53" s="24">
        <f ca="1">IF(VLOOKUP($C53,工时汇总!$B$2:$AH$2673,3,0)&gt;15,12,IF(VLOOKUP($C53,工时汇总!$B$2:$AH$2673,3,0)&gt;10,8,IF(VLOOKUP($C53,工时汇总!$B$2:$AH$2673,3,0)&gt;=8,4,IF(VLOOKUP($C53,工时汇总!$B$2:$AH$2673,3,0)&lt;8,0))))</f>
        <v>0</v>
      </c>
      <c r="F53" s="24">
        <f ca="1">IF(VLOOKUP($C53,工时汇总!$B$2:$AH$2673,4,0)&gt;15,12,IF(VLOOKUP($C53,工时汇总!$B$2:$AH$2673,4,0)&gt;10,8,IF(VLOOKUP($C53,工时汇总!$B$2:$AH$2673,4,0)&gt;=8,4,IF(VLOOKUP($C53,工时汇总!$B$2:$AH$2673,4,0)&lt;8,0))))</f>
        <v>8</v>
      </c>
      <c r="G53" s="24">
        <f ca="1">IF(VLOOKUP($C53,工时汇总!$B$2:$AH$2673,5,0)&gt;15,12,IF(VLOOKUP($C53,工时汇总!$B$2:$AH$2673,5,0)&gt;10,8,IF(VLOOKUP($C53,工时汇总!$B$2:$AH$2673,5,0)&gt;=8,4,IF(VLOOKUP($C53,工时汇总!$B$2:$AH$2673,5,0)&lt;8,0))))</f>
        <v>8</v>
      </c>
      <c r="H53" s="24">
        <f ca="1">IF(VLOOKUP($C53,工时汇总!$B$2:$AH$2673,6,0)&gt;15,12,IF(VLOOKUP($C53,工时汇总!$B$2:$AH$2673,6,0)&gt;10,8,IF(VLOOKUP($C53,工时汇总!$B$2:$AH$2673,6,0)&gt;=8,4,IF(VLOOKUP($C53,工时汇总!$B$2:$AH$2673,6,0)&lt;8,0))))</f>
        <v>8</v>
      </c>
      <c r="I53" s="24">
        <f ca="1">IF(VLOOKUP($C53,工时汇总!$B$2:$AH$2673,7,0)&gt;15,12,IF(VLOOKUP($C53,工时汇总!$B$2:$AH$2673,7,0)&gt;10,8,IF(VLOOKUP($C53,工时汇总!$B$2:$AH$2673,7,0)&gt;=8,4,IF(VLOOKUP($C53,工时汇总!$B$2:$AH$2673,7,0)&lt;8,0))))</f>
        <v>8</v>
      </c>
      <c r="J53" s="24">
        <f ca="1">IF(VLOOKUP($C53,工时汇总!$B$2:$AH$2673,8,0)&gt;15,12,IF(VLOOKUP($C53,工时汇总!$B$2:$AH$2673,8,0)&gt;10,8,IF(VLOOKUP($C53,工时汇总!$B$2:$AH$2673,8,0)&gt;=8,4,IF(VLOOKUP($C53,工时汇总!$B$2:$AH$2673,8,0)&lt;8,0))))</f>
        <v>8</v>
      </c>
      <c r="K53" s="24">
        <f ca="1">IF(VLOOKUP($C53,工时汇总!$B$2:$AH$2673,9,0)&gt;15,12,IF(VLOOKUP($C53,工时汇总!$B$2:$AH$2673,9,0)&gt;10,8,IF(VLOOKUP($C53,工时汇总!$B$2:$AH$2673,9,0)&gt;=8,4,IF(VLOOKUP($C53,工时汇总!$B$2:$AH$2673,9,0)&lt;8,0))))</f>
        <v>4</v>
      </c>
      <c r="L53" s="24">
        <f ca="1">IF(VLOOKUP($C53,工时汇总!$B$2:$AH$2673,10,0)&gt;15,12,IF(VLOOKUP($C53,工时汇总!$B$2:$AH$2673,10,0)&gt;10,8,IF(VLOOKUP($C53,工时汇总!$B$2:$AH$2673,10,0)&gt;=8,4,IF(VLOOKUP($C53,工时汇总!$B$2:$AH$2673,10,0)&lt;8,0))))</f>
        <v>8</v>
      </c>
      <c r="M53" s="24">
        <f ca="1">IF(VLOOKUP($C53,工时汇总!$B$2:$AH$2673,11,0)&gt;15,12,IF(VLOOKUP($C53,工时汇总!$B$2:$AH$2673,11,0)&gt;10,8,IF(VLOOKUP($C53,工时汇总!$B$2:$AH$2673,11,0)&gt;=8,4,IF(VLOOKUP($C53,工时汇总!$B$2:$AH$2673,11,0)&lt;8,0))))</f>
        <v>8</v>
      </c>
      <c r="N53" s="24">
        <f ca="1">IF(VLOOKUP($C53,工时汇总!$B$2:$AH$2673,12,0)&gt;15,12,IF(VLOOKUP($C53,工时汇总!$B$2:$AH$2673,12,0)&gt;10,8,IF(VLOOKUP($C53,工时汇总!$B$2:$AH$2673,12,0)&gt;=8,4,IF(VLOOKUP($C53,工时汇总!$B$2:$AH$2673,12,0)&lt;8,0))))</f>
        <v>8</v>
      </c>
      <c r="O53" s="24">
        <f ca="1">IF(VLOOKUP($C53,工时汇总!$B$2:$AH$2673,13,0)&gt;15,12,IF(VLOOKUP($C53,工时汇总!$B$2:$AH$2673,13,0)&gt;10,8,IF(VLOOKUP($C53,工时汇总!$B$2:$AH$2673,13,0)&gt;=8,4,IF(VLOOKUP($C53,工时汇总!$B$2:$AH$2673,13,0)&lt;8,0))))</f>
        <v>8</v>
      </c>
      <c r="P53" s="24">
        <f ca="1">IF(VLOOKUP($C53,工时汇总!$B$2:$AH$2673,14,0)&gt;15,12,IF(VLOOKUP($C53,工时汇总!$B$2:$AH$2673,14,0)&gt;10,8,IF(VLOOKUP($C53,工时汇总!$B$2:$AH$2673,14,0)&gt;=8,4,IF(VLOOKUP($C53,工时汇总!$B$2:$AH$2673,14,0)&lt;8,0))))</f>
        <v>8</v>
      </c>
      <c r="Q53" s="24">
        <f ca="1">IF(VLOOKUP($C53,工时汇总!$B$2:$AH$2673,15,0)&gt;15,12,IF(VLOOKUP($C53,工时汇总!$B$2:$AH$2673,15,0)&gt;10,8,IF(VLOOKUP($C53,工时汇总!$B$2:$AH$2673,15,0)&gt;=8,4,IF(VLOOKUP($C53,工时汇总!$B$2:$AH$2673,15,0)&lt;8,0))))</f>
        <v>8</v>
      </c>
      <c r="R53" s="24">
        <f ca="1">IF(VLOOKUP($C53,工时汇总!$B$2:$AH$2673,16,0)&gt;15,12,IF(VLOOKUP($C53,工时汇总!$B$2:$AH$2673,16,0)&gt;10,8,IF(VLOOKUP($C53,工时汇总!$B$2:$AH$2673,16,0)&gt;=8,4,IF(VLOOKUP($C53,工时汇总!$B$2:$AH$2673,16,0)&lt;8,0))))</f>
        <v>8</v>
      </c>
      <c r="S53" s="24">
        <f ca="1">IF(VLOOKUP($C53,工时汇总!$B$2:$AH$2673,17,0)&gt;15,12,IF(VLOOKUP($C53,工时汇总!$B$2:$AH$2673,17,0)&gt;10,8,IF(VLOOKUP($C53,工时汇总!$B$2:$AH$2673,17,0)&gt;=8,4,IF(VLOOKUP($C53,工时汇总!$B$2:$AH$2673,17,0)&lt;8,0))))</f>
        <v>8</v>
      </c>
      <c r="T53" s="24">
        <f ca="1">IF(VLOOKUP($C53,工时汇总!$B$2:$AH$2673,18,0)&gt;15,12,IF(VLOOKUP($C53,工时汇总!$B$2:$AH$2673,18,0)&gt;10,8,IF(VLOOKUP($C53,工时汇总!$B$2:$AH$2673,18,0)&gt;=8,4,IF(VLOOKUP($C53,工时汇总!$B$2:$AH$2673,18,0)&lt;8,0))))</f>
        <v>8</v>
      </c>
      <c r="U53" s="24">
        <f ca="1">IF(VLOOKUP($C53,工时汇总!$B$2:$AH$2673,19,0)&gt;15,12,IF(VLOOKUP($C53,工时汇总!$B$2:$AH$2673,19,0)&gt;10,8,IF(VLOOKUP($C53,工时汇总!$B$2:$AH$2673,19,0)&gt;=8,4,IF(VLOOKUP($C53,工时汇总!$B$2:$AH$2673,19,0)&lt;8,0))))</f>
        <v>8</v>
      </c>
      <c r="V53" s="24">
        <f ca="1">IF(VLOOKUP($C53,工时汇总!$B$2:$AH$2673,20,0)&gt;15,12,IF(VLOOKUP($C53,工时汇总!$B$2:$AH$2673,20,0)&gt;10,8,IF(VLOOKUP($C53,工时汇总!$B$2:$AH$2673,20,0)&gt;=8,4,IF(VLOOKUP($C53,工时汇总!$B$2:$AH$2673,20,0)&lt;8,0))))</f>
        <v>8</v>
      </c>
      <c r="W53" s="24">
        <f ca="1">IF(VLOOKUP($C53,工时汇总!$B$2:$AH$2673,21,0)&gt;15,12,IF(VLOOKUP($C53,工时汇总!$B$2:$AH$2673,21,0)&gt;10,8,IF(VLOOKUP($C53,工时汇总!$B$2:$AH$2673,21,0)&gt;=8,4,IF(VLOOKUP($C53,工时汇总!$B$2:$AH$2673,21,0)&lt;8,0))))</f>
        <v>4</v>
      </c>
      <c r="X53" s="24">
        <f ca="1">IF(VLOOKUP($C53,工时汇总!$B$2:$AH$2673,22,0)&gt;15,12,IF(VLOOKUP($C53,工时汇总!$B$2:$AH$2673,22,0)&gt;10,8,IF(VLOOKUP($C53,工时汇总!$B$2:$AH$2673,22,0)&gt;=8,4,IF(VLOOKUP($C53,工时汇总!$B$2:$AH$2673,22,0)&lt;8,0))))</f>
        <v>4</v>
      </c>
      <c r="Y53" s="24">
        <f ca="1">IF(VLOOKUP($C53,工时汇总!$B$2:$AH$2673,23,0)&gt;15,12,IF(VLOOKUP($C53,工时汇总!$B$2:$AH$2673,23,0)&gt;10,8,IF(VLOOKUP($C53,工时汇总!$B$2:$AH$2673,23,0)&gt;=8,4,IF(VLOOKUP($C53,工时汇总!$B$2:$AH$2673,23,0)&lt;8,0))))</f>
        <v>4</v>
      </c>
      <c r="Z53" s="24">
        <f ca="1">IF(VLOOKUP($C53,工时汇总!$B$2:$AH$2673,24,0)&gt;15,12,IF(VLOOKUP($C53,工时汇总!$B$2:$AH$2673,24,0)&gt;10,8,IF(VLOOKUP($C53,工时汇总!$B$2:$AH$2673,24,0)&gt;=8,4,IF(VLOOKUP($C53,工时汇总!$B$2:$AH$2673,24,0)&lt;8,0))))</f>
        <v>4</v>
      </c>
      <c r="AA53" s="24">
        <f ca="1">IF(VLOOKUP($C53,工时汇总!$B$2:$AH$2673,25,0)&gt;15,12,IF(VLOOKUP($C53,工时汇总!$B$2:$AH$2673,25,0)&gt;10,8,IF(VLOOKUP($C53,工时汇总!$B$2:$AH$2673,25,0)&gt;=8,4,IF(VLOOKUP($C53,工时汇总!$B$2:$AH$2673,25,0)&lt;8,0))))</f>
        <v>4</v>
      </c>
      <c r="AB53" s="24">
        <f ca="1">IF(VLOOKUP($C53,工时汇总!$B$2:$AH$2673,26,0)&gt;15,12,IF(VLOOKUP($C53,工时汇总!$B$2:$AH$2673,26,0)&gt;10,8,IF(VLOOKUP($C53,工时汇总!$B$2:$AH$2673,26,0)&gt;=8,4,IF(VLOOKUP($C53,工时汇总!$B$2:$AH$2673,26,0)&lt;8,0))))</f>
        <v>8</v>
      </c>
      <c r="AC53" s="24">
        <f ca="1">IF(VLOOKUP($C53,工时汇总!$B$2:$AH$2673,27,0)&gt;15,12,IF(VLOOKUP($C53,工时汇总!$B$2:$AH$2673,27,0)&gt;10,8,IF(VLOOKUP($C53,工时汇总!$B$2:$AH$2673,27,0)&gt;=8,4,IF(VLOOKUP($C53,工时汇总!$B$2:$AH$2673,27,0)&lt;8,0))))</f>
        <v>8</v>
      </c>
      <c r="AD53" s="24">
        <f ca="1">IF(VLOOKUP($C53,工时汇总!$B$2:$AH$2673,28,0)&gt;15,12,IF(VLOOKUP($C53,工时汇总!$B$2:$AH$2673,28,0)&gt;10,8,IF(VLOOKUP($C53,工时汇总!$B$2:$AH$2673,28,0)&gt;=8,4,IF(VLOOKUP($C53,工时汇总!$B$2:$AH$2673,28,0)&lt;8,0))))</f>
        <v>8</v>
      </c>
      <c r="AE53" s="24">
        <f ca="1">IF(VLOOKUP($C53,工时汇总!$B$2:$AH$2673,29,0)&gt;15,12,IF(VLOOKUP($C53,工时汇总!$B$2:$AH$2673,29,0)&gt;10,8,IF(VLOOKUP($C53,工时汇总!$B$2:$AH$2673,29,0)&gt;=8,4,IF(VLOOKUP($C53,工时汇总!$B$2:$AH$2673,29,0)&lt;8,0))))</f>
        <v>8</v>
      </c>
      <c r="AF53" s="24">
        <f ca="1">IF(VLOOKUP($C53,工时汇总!$B$2:$AH$2673,30,0)&gt;15,12,IF(VLOOKUP($C53,工时汇总!$B$2:$AH$2673,30,0)&gt;10,8,IF(VLOOKUP($C53,工时汇总!$B$2:$AH$2673,30,0)&gt;=8,4,IF(VLOOKUP($C53,工时汇总!$B$2:$AH$2673,30,0)&lt;8,0))))</f>
        <v>4</v>
      </c>
      <c r="AG53" s="24">
        <f ca="1">IF(VLOOKUP($C53,工时汇总!$B$2:$AH$2673,31,0)&gt;15,12,IF(VLOOKUP($C53,工时汇总!$B$2:$AH$2673,31,0)&gt;10,8,IF(VLOOKUP($C53,工时汇总!$B$2:$AH$2673,31,0)&gt;=8,4,IF(VLOOKUP($C53,工时汇总!$B$2:$AH$2673,31,0)&lt;8,0))))</f>
        <v>4</v>
      </c>
      <c r="AH53" s="24">
        <f ca="1">IF(VLOOKUP($C53,工时汇总!$B$2:$AH$2673,32,0)&gt;15,12,IF(VLOOKUP($C53,工时汇总!$B$2:$AH$2673,32,0)&gt;10,8,IF(VLOOKUP($C53,工时汇总!$B$2:$AH$2673,32,0)&gt;=8,4,IF(VLOOKUP($C53,工时汇总!$B$2:$AH$2673,32,0)&lt;8,0))))</f>
        <v>4</v>
      </c>
      <c r="AI53" s="24">
        <f ca="1">IF(VLOOKUP($C53,工时汇总!$B$2:$AH$2673,33,0)&gt;15,12,IF(VLOOKUP($C53,工时汇总!$B$2:$AH$2673,33,0)&gt;10,8,IF(VLOOKUP($C53,工时汇总!$B$2:$AH$2673,33,0)&gt;=8,4,IF(VLOOKUP($C53,工时汇总!$B$2:$AH$2673,33,0)&lt;8,0))))</f>
        <v>0</v>
      </c>
    </row>
    <row r="54" spans="1:35" ht="19.5" customHeight="1" x14ac:dyDescent="0.25">
      <c r="A54" s="36" t="s">
        <v>406</v>
      </c>
      <c r="B54" s="129" t="s">
        <v>510</v>
      </c>
      <c r="C54" s="128" t="s">
        <v>519</v>
      </c>
      <c r="D54" s="23">
        <f t="shared" ref="D54" ca="1" si="18">SUM(E54:AI54)</f>
        <v>152</v>
      </c>
      <c r="E54" s="24">
        <f ca="1">IF(VLOOKUP($C54,工时汇总!$B$2:$AH$2673,3,0)&gt;15,12,IF(VLOOKUP($C54,工时汇总!$B$2:$AH$2673,3,0)&gt;10,8,IF(VLOOKUP($C54,工时汇总!$B$2:$AH$2673,3,0)&gt;=8,4,IF(VLOOKUP($C54,工时汇总!$B$2:$AH$2673,3,0)&lt;8,0))))</f>
        <v>0</v>
      </c>
      <c r="F54" s="24">
        <f ca="1">IF(VLOOKUP($C54,工时汇总!$B$2:$AH$2673,4,0)&gt;15,12,IF(VLOOKUP($C54,工时汇总!$B$2:$AH$2673,4,0)&gt;10,8,IF(VLOOKUP($C54,工时汇总!$B$2:$AH$2673,4,0)&gt;=8,4,IF(VLOOKUP($C54,工时汇总!$B$2:$AH$2673,4,0)&lt;8,0))))</f>
        <v>0</v>
      </c>
      <c r="G54" s="24">
        <f ca="1">IF(VLOOKUP($C54,工时汇总!$B$2:$AH$2673,5,0)&gt;15,12,IF(VLOOKUP($C54,工时汇总!$B$2:$AH$2673,5,0)&gt;10,8,IF(VLOOKUP($C54,工时汇总!$B$2:$AH$2673,5,0)&gt;=8,4,IF(VLOOKUP($C54,工时汇总!$B$2:$AH$2673,5,0)&lt;8,0))))</f>
        <v>0</v>
      </c>
      <c r="H54" s="24">
        <f ca="1">IF(VLOOKUP($C54,工时汇总!$B$2:$AH$2673,6,0)&gt;15,12,IF(VLOOKUP($C54,工时汇总!$B$2:$AH$2673,6,0)&gt;10,8,IF(VLOOKUP($C54,工时汇总!$B$2:$AH$2673,6,0)&gt;=8,4,IF(VLOOKUP($C54,工时汇总!$B$2:$AH$2673,6,0)&lt;8,0))))</f>
        <v>4</v>
      </c>
      <c r="I54" s="24">
        <f ca="1">IF(VLOOKUP($C54,工时汇总!$B$2:$AH$2673,7,0)&gt;15,12,IF(VLOOKUP($C54,工时汇总!$B$2:$AH$2673,7,0)&gt;10,8,IF(VLOOKUP($C54,工时汇总!$B$2:$AH$2673,7,0)&gt;=8,4,IF(VLOOKUP($C54,工时汇总!$B$2:$AH$2673,7,0)&lt;8,0))))</f>
        <v>4</v>
      </c>
      <c r="J54" s="24">
        <f ca="1">IF(VLOOKUP($C54,工时汇总!$B$2:$AH$2673,8,0)&gt;15,12,IF(VLOOKUP($C54,工时汇总!$B$2:$AH$2673,8,0)&gt;10,8,IF(VLOOKUP($C54,工时汇总!$B$2:$AH$2673,8,0)&gt;=8,4,IF(VLOOKUP($C54,工时汇总!$B$2:$AH$2673,8,0)&lt;8,0))))</f>
        <v>8</v>
      </c>
      <c r="K54" s="24">
        <f ca="1">IF(VLOOKUP($C54,工时汇总!$B$2:$AH$2673,9,0)&gt;15,12,IF(VLOOKUP($C54,工时汇总!$B$2:$AH$2673,9,0)&gt;10,8,IF(VLOOKUP($C54,工时汇总!$B$2:$AH$2673,9,0)&gt;=8,4,IF(VLOOKUP($C54,工时汇总!$B$2:$AH$2673,9,0)&lt;8,0))))</f>
        <v>4</v>
      </c>
      <c r="L54" s="24">
        <f ca="1">IF(VLOOKUP($C54,工时汇总!$B$2:$AH$2673,10,0)&gt;15,12,IF(VLOOKUP($C54,工时汇总!$B$2:$AH$2673,10,0)&gt;10,8,IF(VLOOKUP($C54,工时汇总!$B$2:$AH$2673,10,0)&gt;=8,4,IF(VLOOKUP($C54,工时汇总!$B$2:$AH$2673,10,0)&lt;8,0))))</f>
        <v>8</v>
      </c>
      <c r="M54" s="24">
        <f ca="1">IF(VLOOKUP($C54,工时汇总!$B$2:$AH$2673,11,0)&gt;15,12,IF(VLOOKUP($C54,工时汇总!$B$2:$AH$2673,11,0)&gt;10,8,IF(VLOOKUP($C54,工时汇总!$B$2:$AH$2673,11,0)&gt;=8,4,IF(VLOOKUP($C54,工时汇总!$B$2:$AH$2673,11,0)&lt;8,0))))</f>
        <v>8</v>
      </c>
      <c r="N54" s="24">
        <f ca="1">IF(VLOOKUP($C54,工时汇总!$B$2:$AH$2673,12,0)&gt;15,12,IF(VLOOKUP($C54,工时汇总!$B$2:$AH$2673,12,0)&gt;10,8,IF(VLOOKUP($C54,工时汇总!$B$2:$AH$2673,12,0)&gt;=8,4,IF(VLOOKUP($C54,工时汇总!$B$2:$AH$2673,12,0)&lt;8,0))))</f>
        <v>8</v>
      </c>
      <c r="O54" s="24">
        <f ca="1">IF(VLOOKUP($C54,工时汇总!$B$2:$AH$2673,13,0)&gt;15,12,IF(VLOOKUP($C54,工时汇总!$B$2:$AH$2673,13,0)&gt;10,8,IF(VLOOKUP($C54,工时汇总!$B$2:$AH$2673,13,0)&gt;=8,4,IF(VLOOKUP($C54,工时汇总!$B$2:$AH$2673,13,0)&lt;8,0))))</f>
        <v>8</v>
      </c>
      <c r="P54" s="24">
        <f ca="1">IF(VLOOKUP($C54,工时汇总!$B$2:$AH$2673,14,0)&gt;15,12,IF(VLOOKUP($C54,工时汇总!$B$2:$AH$2673,14,0)&gt;10,8,IF(VLOOKUP($C54,工时汇总!$B$2:$AH$2673,14,0)&gt;=8,4,IF(VLOOKUP($C54,工时汇总!$B$2:$AH$2673,14,0)&lt;8,0))))</f>
        <v>8</v>
      </c>
      <c r="Q54" s="24">
        <f ca="1">IF(VLOOKUP($C54,工时汇总!$B$2:$AH$2673,15,0)&gt;15,12,IF(VLOOKUP($C54,工时汇总!$B$2:$AH$2673,15,0)&gt;10,8,IF(VLOOKUP($C54,工时汇总!$B$2:$AH$2673,15,0)&gt;=8,4,IF(VLOOKUP($C54,工时汇总!$B$2:$AH$2673,15,0)&lt;8,0))))</f>
        <v>8</v>
      </c>
      <c r="R54" s="24">
        <f ca="1">IF(VLOOKUP($C54,工时汇总!$B$2:$AH$2673,16,0)&gt;15,12,IF(VLOOKUP($C54,工时汇总!$B$2:$AH$2673,16,0)&gt;10,8,IF(VLOOKUP($C54,工时汇总!$B$2:$AH$2673,16,0)&gt;=8,4,IF(VLOOKUP($C54,工时汇总!$B$2:$AH$2673,16,0)&lt;8,0))))</f>
        <v>4</v>
      </c>
      <c r="S54" s="24">
        <f ca="1">IF(VLOOKUP($C54,工时汇总!$B$2:$AH$2673,17,0)&gt;15,12,IF(VLOOKUP($C54,工时汇总!$B$2:$AH$2673,17,0)&gt;10,8,IF(VLOOKUP($C54,工时汇总!$B$2:$AH$2673,17,0)&gt;=8,4,IF(VLOOKUP($C54,工时汇总!$B$2:$AH$2673,17,0)&lt;8,0))))</f>
        <v>8</v>
      </c>
      <c r="T54" s="24">
        <f ca="1">IF(VLOOKUP($C54,工时汇总!$B$2:$AH$2673,18,0)&gt;15,12,IF(VLOOKUP($C54,工时汇总!$B$2:$AH$2673,18,0)&gt;10,8,IF(VLOOKUP($C54,工时汇总!$B$2:$AH$2673,18,0)&gt;=8,4,IF(VLOOKUP($C54,工时汇总!$B$2:$AH$2673,18,0)&lt;8,0))))</f>
        <v>8</v>
      </c>
      <c r="U54" s="24">
        <f ca="1">IF(VLOOKUP($C54,工时汇总!$B$2:$AH$2673,19,0)&gt;15,12,IF(VLOOKUP($C54,工时汇总!$B$2:$AH$2673,19,0)&gt;10,8,IF(VLOOKUP($C54,工时汇总!$B$2:$AH$2673,19,0)&gt;=8,4,IF(VLOOKUP($C54,工时汇总!$B$2:$AH$2673,19,0)&lt;8,0))))</f>
        <v>8</v>
      </c>
      <c r="V54" s="24">
        <f ca="1">IF(VLOOKUP($C54,工时汇总!$B$2:$AH$2673,20,0)&gt;15,12,IF(VLOOKUP($C54,工时汇总!$B$2:$AH$2673,20,0)&gt;10,8,IF(VLOOKUP($C54,工时汇总!$B$2:$AH$2673,20,0)&gt;=8,4,IF(VLOOKUP($C54,工时汇总!$B$2:$AH$2673,20,0)&lt;8,0))))</f>
        <v>8</v>
      </c>
      <c r="W54" s="24">
        <f ca="1">IF(VLOOKUP($C54,工时汇总!$B$2:$AH$2673,21,0)&gt;15,12,IF(VLOOKUP($C54,工时汇总!$B$2:$AH$2673,21,0)&gt;10,8,IF(VLOOKUP($C54,工时汇总!$B$2:$AH$2673,21,0)&gt;=8,4,IF(VLOOKUP($C54,工时汇总!$B$2:$AH$2673,21,0)&lt;8,0))))</f>
        <v>0</v>
      </c>
      <c r="X54" s="24">
        <f ca="1">IF(VLOOKUP($C54,工时汇总!$B$2:$AH$2673,22,0)&gt;15,12,IF(VLOOKUP($C54,工时汇总!$B$2:$AH$2673,22,0)&gt;10,8,IF(VLOOKUP($C54,工时汇总!$B$2:$AH$2673,22,0)&gt;=8,4,IF(VLOOKUP($C54,工时汇总!$B$2:$AH$2673,22,0)&lt;8,0))))</f>
        <v>4</v>
      </c>
      <c r="Y54" s="24">
        <f ca="1">IF(VLOOKUP($C54,工时汇总!$B$2:$AH$2673,23,0)&gt;15,12,IF(VLOOKUP($C54,工时汇总!$B$2:$AH$2673,23,0)&gt;10,8,IF(VLOOKUP($C54,工时汇总!$B$2:$AH$2673,23,0)&gt;=8,4,IF(VLOOKUP($C54,工时汇总!$B$2:$AH$2673,23,0)&lt;8,0))))</f>
        <v>4</v>
      </c>
      <c r="Z54" s="24">
        <f ca="1">IF(VLOOKUP($C54,工时汇总!$B$2:$AH$2673,24,0)&gt;15,12,IF(VLOOKUP($C54,工时汇总!$B$2:$AH$2673,24,0)&gt;10,8,IF(VLOOKUP($C54,工时汇总!$B$2:$AH$2673,24,0)&gt;=8,4,IF(VLOOKUP($C54,工时汇总!$B$2:$AH$2673,24,0)&lt;8,0))))</f>
        <v>4</v>
      </c>
      <c r="AA54" s="24">
        <f ca="1">IF(VLOOKUP($C54,工时汇总!$B$2:$AH$2673,25,0)&gt;15,12,IF(VLOOKUP($C54,工时汇总!$B$2:$AH$2673,25,0)&gt;10,8,IF(VLOOKUP($C54,工时汇总!$B$2:$AH$2673,25,0)&gt;=8,4,IF(VLOOKUP($C54,工时汇总!$B$2:$AH$2673,25,0)&lt;8,0))))</f>
        <v>4</v>
      </c>
      <c r="AB54" s="24">
        <f ca="1">IF(VLOOKUP($C54,工时汇总!$B$2:$AH$2673,26,0)&gt;15,12,IF(VLOOKUP($C54,工时汇总!$B$2:$AH$2673,26,0)&gt;10,8,IF(VLOOKUP($C54,工时汇总!$B$2:$AH$2673,26,0)&gt;=8,4,IF(VLOOKUP($C54,工时汇总!$B$2:$AH$2673,26,0)&lt;8,0))))</f>
        <v>8</v>
      </c>
      <c r="AC54" s="24">
        <f ca="1">IF(VLOOKUP($C54,工时汇总!$B$2:$AH$2673,27,0)&gt;15,12,IF(VLOOKUP($C54,工时汇总!$B$2:$AH$2673,27,0)&gt;10,8,IF(VLOOKUP($C54,工时汇总!$B$2:$AH$2673,27,0)&gt;=8,4,IF(VLOOKUP($C54,工时汇总!$B$2:$AH$2673,27,0)&lt;8,0))))</f>
        <v>0</v>
      </c>
      <c r="AD54" s="24">
        <f ca="1">IF(VLOOKUP($C54,工时汇总!$B$2:$AH$2673,28,0)&gt;15,12,IF(VLOOKUP($C54,工时汇总!$B$2:$AH$2673,28,0)&gt;10,8,IF(VLOOKUP($C54,工时汇总!$B$2:$AH$2673,28,0)&gt;=8,4,IF(VLOOKUP($C54,工时汇总!$B$2:$AH$2673,28,0)&lt;8,0))))</f>
        <v>0</v>
      </c>
      <c r="AE54" s="24">
        <f ca="1">IF(VLOOKUP($C54,工时汇总!$B$2:$AH$2673,29,0)&gt;15,12,IF(VLOOKUP($C54,工时汇总!$B$2:$AH$2673,29,0)&gt;10,8,IF(VLOOKUP($C54,工时汇总!$B$2:$AH$2673,29,0)&gt;=8,4,IF(VLOOKUP($C54,工时汇总!$B$2:$AH$2673,29,0)&lt;8,0))))</f>
        <v>0</v>
      </c>
      <c r="AF54" s="24">
        <f ca="1">IF(VLOOKUP($C54,工时汇总!$B$2:$AH$2673,30,0)&gt;15,12,IF(VLOOKUP($C54,工时汇总!$B$2:$AH$2673,30,0)&gt;10,8,IF(VLOOKUP($C54,工时汇总!$B$2:$AH$2673,30,0)&gt;=8,4,IF(VLOOKUP($C54,工时汇总!$B$2:$AH$2673,30,0)&lt;8,0))))</f>
        <v>4</v>
      </c>
      <c r="AG54" s="24">
        <f ca="1">IF(VLOOKUP($C54,工时汇总!$B$2:$AH$2673,31,0)&gt;15,12,IF(VLOOKUP($C54,工时汇总!$B$2:$AH$2673,31,0)&gt;10,8,IF(VLOOKUP($C54,工时汇总!$B$2:$AH$2673,31,0)&gt;=8,4,IF(VLOOKUP($C54,工时汇总!$B$2:$AH$2673,31,0)&lt;8,0))))</f>
        <v>4</v>
      </c>
      <c r="AH54" s="24">
        <f ca="1">IF(VLOOKUP($C54,工时汇总!$B$2:$AH$2673,32,0)&gt;15,12,IF(VLOOKUP($C54,工时汇总!$B$2:$AH$2673,32,0)&gt;10,8,IF(VLOOKUP($C54,工时汇总!$B$2:$AH$2673,32,0)&gt;=8,4,IF(VLOOKUP($C54,工时汇总!$B$2:$AH$2673,32,0)&lt;8,0))))</f>
        <v>8</v>
      </c>
      <c r="AI54" s="24">
        <f ca="1">IF(VLOOKUP($C54,工时汇总!$B$2:$AH$2673,33,0)&gt;15,12,IF(VLOOKUP($C54,工时汇总!$B$2:$AH$2673,33,0)&gt;10,8,IF(VLOOKUP($C54,工时汇总!$B$2:$AH$2673,33,0)&gt;=8,4,IF(VLOOKUP($C54,工时汇总!$B$2:$AH$2673,33,0)&lt;8,0))))</f>
        <v>8</v>
      </c>
    </row>
    <row r="55" spans="1:35" ht="19.5" customHeight="1" x14ac:dyDescent="0.25">
      <c r="A55" s="36" t="s">
        <v>406</v>
      </c>
      <c r="B55" s="129" t="s">
        <v>512</v>
      </c>
      <c r="C55" s="128" t="s">
        <v>521</v>
      </c>
      <c r="D55" s="23">
        <f ca="1">SUM(E55:AI55)</f>
        <v>188</v>
      </c>
      <c r="E55" s="24">
        <f ca="1">IF(VLOOKUP($C55,工时汇总!$B$2:$AH$2673,3,0)&gt;15,12,IF(VLOOKUP($C55,工时汇总!$B$2:$AH$2673,3,0)&gt;10,8,IF(VLOOKUP($C55,工时汇总!$B$2:$AH$2673,3,0)&gt;=8,4,IF(VLOOKUP($C55,工时汇总!$B$2:$AH$2673,3,0)&lt;8,0))))</f>
        <v>0</v>
      </c>
      <c r="F55" s="24">
        <f ca="1">IF(VLOOKUP($C55,工时汇总!$B$2:$AH$2673,4,0)&gt;15,12,IF(VLOOKUP($C55,工时汇总!$B$2:$AH$2673,4,0)&gt;10,8,IF(VLOOKUP($C55,工时汇总!$B$2:$AH$2673,4,0)&gt;=8,4,IF(VLOOKUP($C55,工时汇总!$B$2:$AH$2673,4,0)&lt;8,0))))</f>
        <v>0</v>
      </c>
      <c r="G55" s="24">
        <f ca="1">IF(VLOOKUP($C55,工时汇总!$B$2:$AH$2673,5,0)&gt;15,12,IF(VLOOKUP($C55,工时汇总!$B$2:$AH$2673,5,0)&gt;10,8,IF(VLOOKUP($C55,工时汇总!$B$2:$AH$2673,5,0)&gt;=8,4,IF(VLOOKUP($C55,工时汇总!$B$2:$AH$2673,5,0)&lt;8,0))))</f>
        <v>8</v>
      </c>
      <c r="H55" s="24">
        <f ca="1">IF(VLOOKUP($C55,工时汇总!$B$2:$AH$2673,6,0)&gt;15,12,IF(VLOOKUP($C55,工时汇总!$B$2:$AH$2673,6,0)&gt;10,8,IF(VLOOKUP($C55,工时汇总!$B$2:$AH$2673,6,0)&gt;=8,4,IF(VLOOKUP($C55,工时汇总!$B$2:$AH$2673,6,0)&lt;8,0))))</f>
        <v>4</v>
      </c>
      <c r="I55" s="24">
        <f ca="1">IF(VLOOKUP($C55,工时汇总!$B$2:$AH$2673,7,0)&gt;15,12,IF(VLOOKUP($C55,工时汇总!$B$2:$AH$2673,7,0)&gt;10,8,IF(VLOOKUP($C55,工时汇总!$B$2:$AH$2673,7,0)&gt;=8,4,IF(VLOOKUP($C55,工时汇总!$B$2:$AH$2673,7,0)&lt;8,0))))</f>
        <v>4</v>
      </c>
      <c r="J55" s="24">
        <f ca="1">IF(VLOOKUP($C55,工时汇总!$B$2:$AH$2673,8,0)&gt;15,12,IF(VLOOKUP($C55,工时汇总!$B$2:$AH$2673,8,0)&gt;10,8,IF(VLOOKUP($C55,工时汇总!$B$2:$AH$2673,8,0)&gt;=8,4,IF(VLOOKUP($C55,工时汇总!$B$2:$AH$2673,8,0)&lt;8,0))))</f>
        <v>8</v>
      </c>
      <c r="K55" s="24">
        <f ca="1">IF(VLOOKUP($C55,工时汇总!$B$2:$AH$2673,9,0)&gt;15,12,IF(VLOOKUP($C55,工时汇总!$B$2:$AH$2673,9,0)&gt;10,8,IF(VLOOKUP($C55,工时汇总!$B$2:$AH$2673,9,0)&gt;=8,4,IF(VLOOKUP($C55,工时汇总!$B$2:$AH$2673,9,0)&lt;8,0))))</f>
        <v>4</v>
      </c>
      <c r="L55" s="24">
        <f ca="1">IF(VLOOKUP($C55,工时汇总!$B$2:$AH$2673,10,0)&gt;15,12,IF(VLOOKUP($C55,工时汇总!$B$2:$AH$2673,10,0)&gt;10,8,IF(VLOOKUP($C55,工时汇总!$B$2:$AH$2673,10,0)&gt;=8,4,IF(VLOOKUP($C55,工时汇总!$B$2:$AH$2673,10,0)&lt;8,0))))</f>
        <v>8</v>
      </c>
      <c r="M55" s="24">
        <f ca="1">IF(VLOOKUP($C55,工时汇总!$B$2:$AH$2673,11,0)&gt;15,12,IF(VLOOKUP($C55,工时汇总!$B$2:$AH$2673,11,0)&gt;10,8,IF(VLOOKUP($C55,工时汇总!$B$2:$AH$2673,11,0)&gt;=8,4,IF(VLOOKUP($C55,工时汇总!$B$2:$AH$2673,11,0)&lt;8,0))))</f>
        <v>8</v>
      </c>
      <c r="N55" s="24">
        <f ca="1">IF(VLOOKUP($C55,工时汇总!$B$2:$AH$2673,12,0)&gt;15,12,IF(VLOOKUP($C55,工时汇总!$B$2:$AH$2673,12,0)&gt;10,8,IF(VLOOKUP($C55,工时汇总!$B$2:$AH$2673,12,0)&gt;=8,4,IF(VLOOKUP($C55,工时汇总!$B$2:$AH$2673,12,0)&lt;8,0))))</f>
        <v>8</v>
      </c>
      <c r="O55" s="24">
        <f ca="1">IF(VLOOKUP($C55,工时汇总!$B$2:$AH$2673,13,0)&gt;15,12,IF(VLOOKUP($C55,工时汇总!$B$2:$AH$2673,13,0)&gt;10,8,IF(VLOOKUP($C55,工时汇总!$B$2:$AH$2673,13,0)&gt;=8,4,IF(VLOOKUP($C55,工时汇总!$B$2:$AH$2673,13,0)&lt;8,0))))</f>
        <v>8</v>
      </c>
      <c r="P55" s="24">
        <f ca="1">IF(VLOOKUP($C55,工时汇总!$B$2:$AH$2673,14,0)&gt;15,12,IF(VLOOKUP($C55,工时汇总!$B$2:$AH$2673,14,0)&gt;10,8,IF(VLOOKUP($C55,工时汇总!$B$2:$AH$2673,14,0)&gt;=8,4,IF(VLOOKUP($C55,工时汇总!$B$2:$AH$2673,14,0)&lt;8,0))))</f>
        <v>8</v>
      </c>
      <c r="Q55" s="24">
        <f ca="1">IF(VLOOKUP($C55,工时汇总!$B$2:$AH$2673,15,0)&gt;15,12,IF(VLOOKUP($C55,工时汇总!$B$2:$AH$2673,15,0)&gt;10,8,IF(VLOOKUP($C55,工时汇总!$B$2:$AH$2673,15,0)&gt;=8,4,IF(VLOOKUP($C55,工时汇总!$B$2:$AH$2673,15,0)&lt;8,0))))</f>
        <v>8</v>
      </c>
      <c r="R55" s="24">
        <f ca="1">IF(VLOOKUP($C55,工时汇总!$B$2:$AH$2673,16,0)&gt;15,12,IF(VLOOKUP($C55,工时汇总!$B$2:$AH$2673,16,0)&gt;10,8,IF(VLOOKUP($C55,工时汇总!$B$2:$AH$2673,16,0)&gt;=8,4,IF(VLOOKUP($C55,工时汇总!$B$2:$AH$2673,16,0)&lt;8,0))))</f>
        <v>4</v>
      </c>
      <c r="S55" s="24">
        <f ca="1">IF(VLOOKUP($C55,工时汇总!$B$2:$AH$2673,17,0)&gt;15,12,IF(VLOOKUP($C55,工时汇总!$B$2:$AH$2673,17,0)&gt;10,8,IF(VLOOKUP($C55,工时汇总!$B$2:$AH$2673,17,0)&gt;=8,4,IF(VLOOKUP($C55,工时汇总!$B$2:$AH$2673,17,0)&lt;8,0))))</f>
        <v>8</v>
      </c>
      <c r="T55" s="24">
        <f ca="1">IF(VLOOKUP($C55,工时汇总!$B$2:$AH$2673,18,0)&gt;15,12,IF(VLOOKUP($C55,工时汇总!$B$2:$AH$2673,18,0)&gt;10,8,IF(VLOOKUP($C55,工时汇总!$B$2:$AH$2673,18,0)&gt;=8,4,IF(VLOOKUP($C55,工时汇总!$B$2:$AH$2673,18,0)&lt;8,0))))</f>
        <v>8</v>
      </c>
      <c r="U55" s="24">
        <f ca="1">IF(VLOOKUP($C55,工时汇总!$B$2:$AH$2673,19,0)&gt;15,12,IF(VLOOKUP($C55,工时汇总!$B$2:$AH$2673,19,0)&gt;10,8,IF(VLOOKUP($C55,工时汇总!$B$2:$AH$2673,19,0)&gt;=8,4,IF(VLOOKUP($C55,工时汇总!$B$2:$AH$2673,19,0)&lt;8,0))))</f>
        <v>8</v>
      </c>
      <c r="V55" s="24">
        <f ca="1">IF(VLOOKUP($C55,工时汇总!$B$2:$AH$2673,20,0)&gt;15,12,IF(VLOOKUP($C55,工时汇总!$B$2:$AH$2673,20,0)&gt;10,8,IF(VLOOKUP($C55,工时汇总!$B$2:$AH$2673,20,0)&gt;=8,4,IF(VLOOKUP($C55,工时汇总!$B$2:$AH$2673,20,0)&lt;8,0))))</f>
        <v>8</v>
      </c>
      <c r="W55" s="24">
        <f ca="1">IF(VLOOKUP($C55,工时汇总!$B$2:$AH$2673,21,0)&gt;15,12,IF(VLOOKUP($C55,工时汇总!$B$2:$AH$2673,21,0)&gt;10,8,IF(VLOOKUP($C55,工时汇总!$B$2:$AH$2673,21,0)&gt;=8,4,IF(VLOOKUP($C55,工时汇总!$B$2:$AH$2673,21,0)&lt;8,0))))</f>
        <v>4</v>
      </c>
      <c r="X55" s="24">
        <f ca="1">IF(VLOOKUP($C55,工时汇总!$B$2:$AH$2673,22,0)&gt;15,12,IF(VLOOKUP($C55,工时汇总!$B$2:$AH$2673,22,0)&gt;10,8,IF(VLOOKUP($C55,工时汇总!$B$2:$AH$2673,22,0)&gt;=8,4,IF(VLOOKUP($C55,工时汇总!$B$2:$AH$2673,22,0)&lt;8,0))))</f>
        <v>4</v>
      </c>
      <c r="Y55" s="24">
        <f ca="1">IF(VLOOKUP($C55,工时汇总!$B$2:$AH$2673,23,0)&gt;15,12,IF(VLOOKUP($C55,工时汇总!$B$2:$AH$2673,23,0)&gt;10,8,IF(VLOOKUP($C55,工时汇总!$B$2:$AH$2673,23,0)&gt;=8,4,IF(VLOOKUP($C55,工时汇总!$B$2:$AH$2673,23,0)&lt;8,0))))</f>
        <v>4</v>
      </c>
      <c r="Z55" s="24">
        <f ca="1">IF(VLOOKUP($C55,工时汇总!$B$2:$AH$2673,24,0)&gt;15,12,IF(VLOOKUP($C55,工时汇总!$B$2:$AH$2673,24,0)&gt;10,8,IF(VLOOKUP($C55,工时汇总!$B$2:$AH$2673,24,0)&gt;=8,4,IF(VLOOKUP($C55,工时汇总!$B$2:$AH$2673,24,0)&lt;8,0))))</f>
        <v>4</v>
      </c>
      <c r="AA55" s="24">
        <f ca="1">IF(VLOOKUP($C55,工时汇总!$B$2:$AH$2673,25,0)&gt;15,12,IF(VLOOKUP($C55,工时汇总!$B$2:$AH$2673,25,0)&gt;10,8,IF(VLOOKUP($C55,工时汇总!$B$2:$AH$2673,25,0)&gt;=8,4,IF(VLOOKUP($C55,工时汇总!$B$2:$AH$2673,25,0)&lt;8,0))))</f>
        <v>4</v>
      </c>
      <c r="AB55" s="24">
        <f ca="1">IF(VLOOKUP($C55,工时汇总!$B$2:$AH$2673,26,0)&gt;15,12,IF(VLOOKUP($C55,工时汇总!$B$2:$AH$2673,26,0)&gt;10,8,IF(VLOOKUP($C55,工时汇总!$B$2:$AH$2673,26,0)&gt;=8,4,IF(VLOOKUP($C55,工时汇总!$B$2:$AH$2673,26,0)&lt;8,0))))</f>
        <v>8</v>
      </c>
      <c r="AC55" s="24">
        <f ca="1">IF(VLOOKUP($C55,工时汇总!$B$2:$AH$2673,27,0)&gt;15,12,IF(VLOOKUP($C55,工时汇总!$B$2:$AH$2673,27,0)&gt;10,8,IF(VLOOKUP($C55,工时汇总!$B$2:$AH$2673,27,0)&gt;=8,4,IF(VLOOKUP($C55,工时汇总!$B$2:$AH$2673,27,0)&lt;8,0))))</f>
        <v>8</v>
      </c>
      <c r="AD55" s="24">
        <f ca="1">IF(VLOOKUP($C55,工时汇总!$B$2:$AH$2673,28,0)&gt;15,12,IF(VLOOKUP($C55,工时汇总!$B$2:$AH$2673,28,0)&gt;10,8,IF(VLOOKUP($C55,工时汇总!$B$2:$AH$2673,28,0)&gt;=8,4,IF(VLOOKUP($C55,工时汇总!$B$2:$AH$2673,28,0)&lt;8,0))))</f>
        <v>8</v>
      </c>
      <c r="AE55" s="24">
        <f ca="1">IF(VLOOKUP($C55,工时汇总!$B$2:$AH$2673,29,0)&gt;15,12,IF(VLOOKUP($C55,工时汇总!$B$2:$AH$2673,29,0)&gt;10,8,IF(VLOOKUP($C55,工时汇总!$B$2:$AH$2673,29,0)&gt;=8,4,IF(VLOOKUP($C55,工时汇总!$B$2:$AH$2673,29,0)&lt;8,0))))</f>
        <v>8</v>
      </c>
      <c r="AF55" s="24">
        <f ca="1">IF(VLOOKUP($C55,工时汇总!$B$2:$AH$2673,30,0)&gt;15,12,IF(VLOOKUP($C55,工时汇总!$B$2:$AH$2673,30,0)&gt;10,8,IF(VLOOKUP($C55,工时汇总!$B$2:$AH$2673,30,0)&gt;=8,4,IF(VLOOKUP($C55,工时汇总!$B$2:$AH$2673,30,0)&lt;8,0))))</f>
        <v>8</v>
      </c>
      <c r="AG55" s="24">
        <f ca="1">IF(VLOOKUP($C55,工时汇总!$B$2:$AH$2673,31,0)&gt;15,12,IF(VLOOKUP($C55,工时汇总!$B$2:$AH$2673,31,0)&gt;10,8,IF(VLOOKUP($C55,工时汇总!$B$2:$AH$2673,31,0)&gt;=8,4,IF(VLOOKUP($C55,工时汇总!$B$2:$AH$2673,31,0)&lt;8,0))))</f>
        <v>8</v>
      </c>
      <c r="AH55" s="24">
        <f ca="1">IF(VLOOKUP($C55,工时汇总!$B$2:$AH$2673,32,0)&gt;15,12,IF(VLOOKUP($C55,工时汇总!$B$2:$AH$2673,32,0)&gt;10,8,IF(VLOOKUP($C55,工时汇总!$B$2:$AH$2673,32,0)&gt;=8,4,IF(VLOOKUP($C55,工时汇总!$B$2:$AH$2673,32,0)&lt;8,0))))</f>
        <v>8</v>
      </c>
      <c r="AI55" s="24">
        <f ca="1">IF(VLOOKUP($C55,工时汇总!$B$2:$AH$2673,33,0)&gt;15,12,IF(VLOOKUP($C55,工时汇总!$B$2:$AH$2673,33,0)&gt;10,8,IF(VLOOKUP($C55,工时汇总!$B$2:$AH$2673,33,0)&gt;=8,4,IF(VLOOKUP($C55,工时汇总!$B$2:$AH$2673,33,0)&lt;8,0))))</f>
        <v>0</v>
      </c>
    </row>
    <row r="56" spans="1:35" ht="19.5" customHeight="1" x14ac:dyDescent="0.25">
      <c r="A56" s="36" t="s">
        <v>406</v>
      </c>
      <c r="B56" s="129" t="s">
        <v>524</v>
      </c>
      <c r="C56" s="128" t="s">
        <v>467</v>
      </c>
      <c r="D56" s="23">
        <f ca="1">SUM(E56:AI56)</f>
        <v>204</v>
      </c>
      <c r="E56" s="24">
        <f ca="1">IF(VLOOKUP($C56,工时汇总!$B$2:$AH$2673,3,0)&gt;15,12,IF(VLOOKUP($C56,工时汇总!$B$2:$AH$2673,3,0)&gt;10,8,IF(VLOOKUP($C56,工时汇总!$B$2:$AH$2673,3,0)&gt;=8,4,IF(VLOOKUP($C56,工时汇总!$B$2:$AH$2673,3,0)&lt;8,0))))</f>
        <v>0</v>
      </c>
      <c r="F56" s="24">
        <f ca="1">IF(VLOOKUP($C56,工时汇总!$B$2:$AH$2673,4,0)&gt;15,12,IF(VLOOKUP($C56,工时汇总!$B$2:$AH$2673,4,0)&gt;10,8,IF(VLOOKUP($C56,工时汇总!$B$2:$AH$2673,4,0)&gt;=8,4,IF(VLOOKUP($C56,工时汇总!$B$2:$AH$2673,4,0)&lt;8,0))))</f>
        <v>0</v>
      </c>
      <c r="G56" s="24">
        <f ca="1">IF(VLOOKUP($C56,工时汇总!$B$2:$AH$2673,5,0)&gt;15,12,IF(VLOOKUP($C56,工时汇总!$B$2:$AH$2673,5,0)&gt;10,8,IF(VLOOKUP($C56,工时汇总!$B$2:$AH$2673,5,0)&gt;=8,4,IF(VLOOKUP($C56,工时汇总!$B$2:$AH$2673,5,0)&lt;8,0))))</f>
        <v>8</v>
      </c>
      <c r="H56" s="24">
        <f ca="1">IF(VLOOKUP($C56,工时汇总!$B$2:$AH$2673,6,0)&gt;15,12,IF(VLOOKUP($C56,工时汇总!$B$2:$AH$2673,6,0)&gt;10,8,IF(VLOOKUP($C56,工时汇总!$B$2:$AH$2673,6,0)&gt;=8,4,IF(VLOOKUP($C56,工时汇总!$B$2:$AH$2673,6,0)&lt;8,0))))</f>
        <v>8</v>
      </c>
      <c r="I56" s="24">
        <f ca="1">IF(VLOOKUP($C56,工时汇总!$B$2:$AH$2673,7,0)&gt;15,12,IF(VLOOKUP($C56,工时汇总!$B$2:$AH$2673,7,0)&gt;10,8,IF(VLOOKUP($C56,工时汇总!$B$2:$AH$2673,7,0)&gt;=8,4,IF(VLOOKUP($C56,工时汇总!$B$2:$AH$2673,7,0)&lt;8,0))))</f>
        <v>8</v>
      </c>
      <c r="J56" s="24">
        <f ca="1">IF(VLOOKUP($C56,工时汇总!$B$2:$AH$2673,8,0)&gt;15,12,IF(VLOOKUP($C56,工时汇总!$B$2:$AH$2673,8,0)&gt;10,8,IF(VLOOKUP($C56,工时汇总!$B$2:$AH$2673,8,0)&gt;=8,4,IF(VLOOKUP($C56,工时汇总!$B$2:$AH$2673,8,0)&lt;8,0))))</f>
        <v>8</v>
      </c>
      <c r="K56" s="24">
        <f ca="1">IF(VLOOKUP($C56,工时汇总!$B$2:$AH$2673,9,0)&gt;15,12,IF(VLOOKUP($C56,工时汇总!$B$2:$AH$2673,9,0)&gt;10,8,IF(VLOOKUP($C56,工时汇总!$B$2:$AH$2673,9,0)&gt;=8,4,IF(VLOOKUP($C56,工时汇总!$B$2:$AH$2673,9,0)&lt;8,0))))</f>
        <v>4</v>
      </c>
      <c r="L56" s="24">
        <f ca="1">IF(VLOOKUP($C56,工时汇总!$B$2:$AH$2673,10,0)&gt;15,12,IF(VLOOKUP($C56,工时汇总!$B$2:$AH$2673,10,0)&gt;10,8,IF(VLOOKUP($C56,工时汇总!$B$2:$AH$2673,10,0)&gt;=8,4,IF(VLOOKUP($C56,工时汇总!$B$2:$AH$2673,10,0)&lt;8,0))))</f>
        <v>8</v>
      </c>
      <c r="M56" s="24">
        <f ca="1">IF(VLOOKUP($C56,工时汇总!$B$2:$AH$2673,11,0)&gt;15,12,IF(VLOOKUP($C56,工时汇总!$B$2:$AH$2673,11,0)&gt;10,8,IF(VLOOKUP($C56,工时汇总!$B$2:$AH$2673,11,0)&gt;=8,4,IF(VLOOKUP($C56,工时汇总!$B$2:$AH$2673,11,0)&lt;8,0))))</f>
        <v>8</v>
      </c>
      <c r="N56" s="24">
        <f ca="1">IF(VLOOKUP($C56,工时汇总!$B$2:$AH$2673,12,0)&gt;15,12,IF(VLOOKUP($C56,工时汇总!$B$2:$AH$2673,12,0)&gt;10,8,IF(VLOOKUP($C56,工时汇总!$B$2:$AH$2673,12,0)&gt;=8,4,IF(VLOOKUP($C56,工时汇总!$B$2:$AH$2673,12,0)&lt;8,0))))</f>
        <v>8</v>
      </c>
      <c r="O56" s="24">
        <f ca="1">IF(VLOOKUP($C56,工时汇总!$B$2:$AH$2673,13,0)&gt;15,12,IF(VLOOKUP($C56,工时汇总!$B$2:$AH$2673,13,0)&gt;10,8,IF(VLOOKUP($C56,工时汇总!$B$2:$AH$2673,13,0)&gt;=8,4,IF(VLOOKUP($C56,工时汇总!$B$2:$AH$2673,13,0)&lt;8,0))))</f>
        <v>8</v>
      </c>
      <c r="P56" s="24">
        <f ca="1">IF(VLOOKUP($C56,工时汇总!$B$2:$AH$2673,14,0)&gt;15,12,IF(VLOOKUP($C56,工时汇总!$B$2:$AH$2673,14,0)&gt;10,8,IF(VLOOKUP($C56,工时汇总!$B$2:$AH$2673,14,0)&gt;=8,4,IF(VLOOKUP($C56,工时汇总!$B$2:$AH$2673,14,0)&lt;8,0))))</f>
        <v>8</v>
      </c>
      <c r="Q56" s="24">
        <f ca="1">IF(VLOOKUP($C56,工时汇总!$B$2:$AH$2673,15,0)&gt;15,12,IF(VLOOKUP($C56,工时汇总!$B$2:$AH$2673,15,0)&gt;10,8,IF(VLOOKUP($C56,工时汇总!$B$2:$AH$2673,15,0)&gt;=8,4,IF(VLOOKUP($C56,工时汇总!$B$2:$AH$2673,15,0)&lt;8,0))))</f>
        <v>8</v>
      </c>
      <c r="R56" s="24">
        <f ca="1">IF(VLOOKUP($C56,工时汇总!$B$2:$AH$2673,16,0)&gt;15,12,IF(VLOOKUP($C56,工时汇总!$B$2:$AH$2673,16,0)&gt;10,8,IF(VLOOKUP($C56,工时汇总!$B$2:$AH$2673,16,0)&gt;=8,4,IF(VLOOKUP($C56,工时汇总!$B$2:$AH$2673,16,0)&lt;8,0))))</f>
        <v>4</v>
      </c>
      <c r="S56" s="24">
        <f ca="1">IF(VLOOKUP($C56,工时汇总!$B$2:$AH$2673,17,0)&gt;15,12,IF(VLOOKUP($C56,工时汇总!$B$2:$AH$2673,17,0)&gt;10,8,IF(VLOOKUP($C56,工时汇总!$B$2:$AH$2673,17,0)&gt;=8,4,IF(VLOOKUP($C56,工时汇总!$B$2:$AH$2673,17,0)&lt;8,0))))</f>
        <v>8</v>
      </c>
      <c r="T56" s="24">
        <f ca="1">IF(VLOOKUP($C56,工时汇总!$B$2:$AH$2673,18,0)&gt;15,12,IF(VLOOKUP($C56,工时汇总!$B$2:$AH$2673,18,0)&gt;10,8,IF(VLOOKUP($C56,工时汇总!$B$2:$AH$2673,18,0)&gt;=8,4,IF(VLOOKUP($C56,工时汇总!$B$2:$AH$2673,18,0)&lt;8,0))))</f>
        <v>8</v>
      </c>
      <c r="U56" s="24">
        <f ca="1">IF(VLOOKUP($C56,工时汇总!$B$2:$AH$2673,19,0)&gt;15,12,IF(VLOOKUP($C56,工时汇总!$B$2:$AH$2673,19,0)&gt;10,8,IF(VLOOKUP($C56,工时汇总!$B$2:$AH$2673,19,0)&gt;=8,4,IF(VLOOKUP($C56,工时汇总!$B$2:$AH$2673,19,0)&lt;8,0))))</f>
        <v>8</v>
      </c>
      <c r="V56" s="24">
        <f ca="1">IF(VLOOKUP($C56,工时汇总!$B$2:$AH$2673,20,0)&gt;15,12,IF(VLOOKUP($C56,工时汇总!$B$2:$AH$2673,20,0)&gt;10,8,IF(VLOOKUP($C56,工时汇总!$B$2:$AH$2673,20,0)&gt;=8,4,IF(VLOOKUP($C56,工时汇总!$B$2:$AH$2673,20,0)&lt;8,0))))</f>
        <v>8</v>
      </c>
      <c r="W56" s="24">
        <f ca="1">IF(VLOOKUP($C56,工时汇总!$B$2:$AH$2673,21,0)&gt;15,12,IF(VLOOKUP($C56,工时汇总!$B$2:$AH$2673,21,0)&gt;10,8,IF(VLOOKUP($C56,工时汇总!$B$2:$AH$2673,21,0)&gt;=8,4,IF(VLOOKUP($C56,工时汇总!$B$2:$AH$2673,21,0)&lt;8,0))))</f>
        <v>4</v>
      </c>
      <c r="X56" s="24">
        <f ca="1">IF(VLOOKUP($C56,工时汇总!$B$2:$AH$2673,22,0)&gt;15,12,IF(VLOOKUP($C56,工时汇总!$B$2:$AH$2673,22,0)&gt;10,8,IF(VLOOKUP($C56,工时汇总!$B$2:$AH$2673,22,0)&gt;=8,4,IF(VLOOKUP($C56,工时汇总!$B$2:$AH$2673,22,0)&lt;8,0))))</f>
        <v>8</v>
      </c>
      <c r="Y56" s="24">
        <f ca="1">IF(VLOOKUP($C56,工时汇总!$B$2:$AH$2673,23,0)&gt;15,12,IF(VLOOKUP($C56,工时汇总!$B$2:$AH$2673,23,0)&gt;10,8,IF(VLOOKUP($C56,工时汇总!$B$2:$AH$2673,23,0)&gt;=8,4,IF(VLOOKUP($C56,工时汇总!$B$2:$AH$2673,23,0)&lt;8,0))))</f>
        <v>8</v>
      </c>
      <c r="Z56" s="24">
        <f ca="1">IF(VLOOKUP($C56,工时汇总!$B$2:$AH$2673,24,0)&gt;15,12,IF(VLOOKUP($C56,工时汇总!$B$2:$AH$2673,24,0)&gt;10,8,IF(VLOOKUP($C56,工时汇总!$B$2:$AH$2673,24,0)&gt;=8,4,IF(VLOOKUP($C56,工时汇总!$B$2:$AH$2673,24,0)&lt;8,0))))</f>
        <v>8</v>
      </c>
      <c r="AA56" s="24">
        <f ca="1">IF(VLOOKUP($C56,工时汇总!$B$2:$AH$2673,25,0)&gt;15,12,IF(VLOOKUP($C56,工时汇总!$B$2:$AH$2673,25,0)&gt;10,8,IF(VLOOKUP($C56,工时汇总!$B$2:$AH$2673,25,0)&gt;=8,4,IF(VLOOKUP($C56,工时汇总!$B$2:$AH$2673,25,0)&lt;8,0))))</f>
        <v>8</v>
      </c>
      <c r="AB56" s="24">
        <f ca="1">IF(VLOOKUP($C56,工时汇总!$B$2:$AH$2673,26,0)&gt;15,12,IF(VLOOKUP($C56,工时汇总!$B$2:$AH$2673,26,0)&gt;10,8,IF(VLOOKUP($C56,工时汇总!$B$2:$AH$2673,26,0)&gt;=8,4,IF(VLOOKUP($C56,工时汇总!$B$2:$AH$2673,26,0)&lt;8,0))))</f>
        <v>8</v>
      </c>
      <c r="AC56" s="24">
        <f ca="1">IF(VLOOKUP($C56,工时汇总!$B$2:$AH$2673,27,0)&gt;15,12,IF(VLOOKUP($C56,工时汇总!$B$2:$AH$2673,27,0)&gt;10,8,IF(VLOOKUP($C56,工时汇总!$B$2:$AH$2673,27,0)&gt;=8,4,IF(VLOOKUP($C56,工时汇总!$B$2:$AH$2673,27,0)&lt;8,0))))</f>
        <v>8</v>
      </c>
      <c r="AD56" s="24">
        <f ca="1">IF(VLOOKUP($C56,工时汇总!$B$2:$AH$2673,28,0)&gt;15,12,IF(VLOOKUP($C56,工时汇总!$B$2:$AH$2673,28,0)&gt;10,8,IF(VLOOKUP($C56,工时汇总!$B$2:$AH$2673,28,0)&gt;=8,4,IF(VLOOKUP($C56,工时汇总!$B$2:$AH$2673,28,0)&lt;8,0))))</f>
        <v>8</v>
      </c>
      <c r="AE56" s="24">
        <f ca="1">IF(VLOOKUP($C56,工时汇总!$B$2:$AH$2673,29,0)&gt;15,12,IF(VLOOKUP($C56,工时汇总!$B$2:$AH$2673,29,0)&gt;10,8,IF(VLOOKUP($C56,工时汇总!$B$2:$AH$2673,29,0)&gt;=8,4,IF(VLOOKUP($C56,工时汇总!$B$2:$AH$2673,29,0)&lt;8,0))))</f>
        <v>8</v>
      </c>
      <c r="AF56" s="24">
        <f ca="1">IF(VLOOKUP($C56,工时汇总!$B$2:$AH$2673,30,0)&gt;15,12,IF(VLOOKUP($C56,工时汇总!$B$2:$AH$2673,30,0)&gt;10,8,IF(VLOOKUP($C56,工时汇总!$B$2:$AH$2673,30,0)&gt;=8,4,IF(VLOOKUP($C56,工时汇总!$B$2:$AH$2673,30,0)&lt;8,0))))</f>
        <v>8</v>
      </c>
      <c r="AG56" s="24">
        <f ca="1">IF(VLOOKUP($C56,工时汇总!$B$2:$AH$2673,31,0)&gt;15,12,IF(VLOOKUP($C56,工时汇总!$B$2:$AH$2673,31,0)&gt;10,8,IF(VLOOKUP($C56,工时汇总!$B$2:$AH$2673,31,0)&gt;=8,4,IF(VLOOKUP($C56,工时汇总!$B$2:$AH$2673,31,0)&lt;8,0))))</f>
        <v>4</v>
      </c>
      <c r="AH56" s="24">
        <f ca="1">IF(VLOOKUP($C56,工时汇总!$B$2:$AH$2673,32,0)&gt;15,12,IF(VLOOKUP($C56,工时汇总!$B$2:$AH$2673,32,0)&gt;10,8,IF(VLOOKUP($C56,工时汇总!$B$2:$AH$2673,32,0)&gt;=8,4,IF(VLOOKUP($C56,工时汇总!$B$2:$AH$2673,32,0)&lt;8,0))))</f>
        <v>4</v>
      </c>
      <c r="AI56" s="24">
        <f ca="1">IF(VLOOKUP($C56,工时汇总!$B$2:$AH$2673,33,0)&gt;15,12,IF(VLOOKUP($C56,工时汇总!$B$2:$AH$2673,33,0)&gt;10,8,IF(VLOOKUP($C56,工时汇总!$B$2:$AH$2673,33,0)&gt;=8,4,IF(VLOOKUP($C56,工时汇总!$B$2:$AH$2673,33,0)&lt;8,0))))</f>
        <v>0</v>
      </c>
    </row>
    <row r="57" spans="1:35" ht="19.5" customHeight="1" x14ac:dyDescent="0.25">
      <c r="A57" s="36" t="s">
        <v>406</v>
      </c>
      <c r="B57" s="129" t="s">
        <v>671</v>
      </c>
      <c r="C57" s="128" t="s">
        <v>698</v>
      </c>
      <c r="D57" s="23">
        <f ca="1">SUM(E57:AI57)</f>
        <v>180</v>
      </c>
      <c r="E57" s="24">
        <f ca="1">IF(VLOOKUP($C57,工时汇总!$B$2:$AH$2673,3,0)&gt;15,12,IF(VLOOKUP($C57,工时汇总!$B$2:$AH$2673,3,0)&gt;10,8,IF(VLOOKUP($C57,工时汇总!$B$2:$AH$2673,3,0)&gt;=8,4,IF(VLOOKUP($C57,工时汇总!$B$2:$AH$2673,3,0)&lt;8,0))))</f>
        <v>0</v>
      </c>
      <c r="F57" s="24">
        <f ca="1">IF(VLOOKUP($C57,工时汇总!$B$2:$AH$2673,4,0)&gt;15,12,IF(VLOOKUP($C57,工时汇总!$B$2:$AH$2673,4,0)&gt;10,8,IF(VLOOKUP($C57,工时汇总!$B$2:$AH$2673,4,0)&gt;=8,4,IF(VLOOKUP($C57,工时汇总!$B$2:$AH$2673,4,0)&lt;8,0))))</f>
        <v>0</v>
      </c>
      <c r="G57" s="24">
        <f ca="1">IF(VLOOKUP($C57,工时汇总!$B$2:$AH$2673,5,0)&gt;15,12,IF(VLOOKUP($C57,工时汇总!$B$2:$AH$2673,5,0)&gt;10,8,IF(VLOOKUP($C57,工时汇总!$B$2:$AH$2673,5,0)&gt;=8,4,IF(VLOOKUP($C57,工时汇总!$B$2:$AH$2673,5,0)&lt;8,0))))</f>
        <v>0</v>
      </c>
      <c r="H57" s="24">
        <f ca="1">IF(VLOOKUP($C57,工时汇总!$B$2:$AH$2673,6,0)&gt;15,12,IF(VLOOKUP($C57,工时汇总!$B$2:$AH$2673,6,0)&gt;10,8,IF(VLOOKUP($C57,工时汇总!$B$2:$AH$2673,6,0)&gt;=8,4,IF(VLOOKUP($C57,工时汇总!$B$2:$AH$2673,6,0)&lt;8,0))))</f>
        <v>4</v>
      </c>
      <c r="I57" s="24">
        <f ca="1">IF(VLOOKUP($C57,工时汇总!$B$2:$AH$2673,7,0)&gt;15,12,IF(VLOOKUP($C57,工时汇总!$B$2:$AH$2673,7,0)&gt;10,8,IF(VLOOKUP($C57,工时汇总!$B$2:$AH$2673,7,0)&gt;=8,4,IF(VLOOKUP($C57,工时汇总!$B$2:$AH$2673,7,0)&lt;8,0))))</f>
        <v>4</v>
      </c>
      <c r="J57" s="24">
        <f ca="1">IF(VLOOKUP($C57,工时汇总!$B$2:$AH$2673,8,0)&gt;15,12,IF(VLOOKUP($C57,工时汇总!$B$2:$AH$2673,8,0)&gt;10,8,IF(VLOOKUP($C57,工时汇总!$B$2:$AH$2673,8,0)&gt;=8,4,IF(VLOOKUP($C57,工时汇总!$B$2:$AH$2673,8,0)&lt;8,0))))</f>
        <v>8</v>
      </c>
      <c r="K57" s="24">
        <f ca="1">IF(VLOOKUP($C57,工时汇总!$B$2:$AH$2673,9,0)&gt;15,12,IF(VLOOKUP($C57,工时汇总!$B$2:$AH$2673,9,0)&gt;10,8,IF(VLOOKUP($C57,工时汇总!$B$2:$AH$2673,9,0)&gt;=8,4,IF(VLOOKUP($C57,工时汇总!$B$2:$AH$2673,9,0)&lt;8,0))))</f>
        <v>4</v>
      </c>
      <c r="L57" s="24">
        <f ca="1">IF(VLOOKUP($C57,工时汇总!$B$2:$AH$2673,10,0)&gt;15,12,IF(VLOOKUP($C57,工时汇总!$B$2:$AH$2673,10,0)&gt;10,8,IF(VLOOKUP($C57,工时汇总!$B$2:$AH$2673,10,0)&gt;=8,4,IF(VLOOKUP($C57,工时汇总!$B$2:$AH$2673,10,0)&lt;8,0))))</f>
        <v>8</v>
      </c>
      <c r="M57" s="24">
        <f ca="1">IF(VLOOKUP($C57,工时汇总!$B$2:$AH$2673,11,0)&gt;15,12,IF(VLOOKUP($C57,工时汇总!$B$2:$AH$2673,11,0)&gt;10,8,IF(VLOOKUP($C57,工时汇总!$B$2:$AH$2673,11,0)&gt;=8,4,IF(VLOOKUP($C57,工时汇总!$B$2:$AH$2673,11,0)&lt;8,0))))</f>
        <v>8</v>
      </c>
      <c r="N57" s="24">
        <f ca="1">IF(VLOOKUP($C57,工时汇总!$B$2:$AH$2673,12,0)&gt;15,12,IF(VLOOKUP($C57,工时汇总!$B$2:$AH$2673,12,0)&gt;10,8,IF(VLOOKUP($C57,工时汇总!$B$2:$AH$2673,12,0)&gt;=8,4,IF(VLOOKUP($C57,工时汇总!$B$2:$AH$2673,12,0)&lt;8,0))))</f>
        <v>8</v>
      </c>
      <c r="O57" s="24">
        <f ca="1">IF(VLOOKUP($C57,工时汇总!$B$2:$AH$2673,13,0)&gt;15,12,IF(VLOOKUP($C57,工时汇总!$B$2:$AH$2673,13,0)&gt;10,8,IF(VLOOKUP($C57,工时汇总!$B$2:$AH$2673,13,0)&gt;=8,4,IF(VLOOKUP($C57,工时汇总!$B$2:$AH$2673,13,0)&lt;8,0))))</f>
        <v>8</v>
      </c>
      <c r="P57" s="24">
        <f ca="1">IF(VLOOKUP($C57,工时汇总!$B$2:$AH$2673,14,0)&gt;15,12,IF(VLOOKUP($C57,工时汇总!$B$2:$AH$2673,14,0)&gt;10,8,IF(VLOOKUP($C57,工时汇总!$B$2:$AH$2673,14,0)&gt;=8,4,IF(VLOOKUP($C57,工时汇总!$B$2:$AH$2673,14,0)&lt;8,0))))</f>
        <v>8</v>
      </c>
      <c r="Q57" s="24">
        <f ca="1">IF(VLOOKUP($C57,工时汇总!$B$2:$AH$2673,15,0)&gt;15,12,IF(VLOOKUP($C57,工时汇总!$B$2:$AH$2673,15,0)&gt;10,8,IF(VLOOKUP($C57,工时汇总!$B$2:$AH$2673,15,0)&gt;=8,4,IF(VLOOKUP($C57,工时汇总!$B$2:$AH$2673,15,0)&lt;8,0))))</f>
        <v>8</v>
      </c>
      <c r="R57" s="24">
        <f ca="1">IF(VLOOKUP($C57,工时汇总!$B$2:$AH$2673,16,0)&gt;15,12,IF(VLOOKUP($C57,工时汇总!$B$2:$AH$2673,16,0)&gt;10,8,IF(VLOOKUP($C57,工时汇总!$B$2:$AH$2673,16,0)&gt;=8,4,IF(VLOOKUP($C57,工时汇总!$B$2:$AH$2673,16,0)&lt;8,0))))</f>
        <v>4</v>
      </c>
      <c r="S57" s="24">
        <f ca="1">IF(VLOOKUP($C57,工时汇总!$B$2:$AH$2673,17,0)&gt;15,12,IF(VLOOKUP($C57,工时汇总!$B$2:$AH$2673,17,0)&gt;10,8,IF(VLOOKUP($C57,工时汇总!$B$2:$AH$2673,17,0)&gt;=8,4,IF(VLOOKUP($C57,工时汇总!$B$2:$AH$2673,17,0)&lt;8,0))))</f>
        <v>8</v>
      </c>
      <c r="T57" s="24">
        <f ca="1">IF(VLOOKUP($C57,工时汇总!$B$2:$AH$2673,18,0)&gt;15,12,IF(VLOOKUP($C57,工时汇总!$B$2:$AH$2673,18,0)&gt;10,8,IF(VLOOKUP($C57,工时汇总!$B$2:$AH$2673,18,0)&gt;=8,4,IF(VLOOKUP($C57,工时汇总!$B$2:$AH$2673,18,0)&lt;8,0))))</f>
        <v>8</v>
      </c>
      <c r="U57" s="24">
        <f ca="1">IF(VLOOKUP($C57,工时汇总!$B$2:$AH$2673,19,0)&gt;15,12,IF(VLOOKUP($C57,工时汇总!$B$2:$AH$2673,19,0)&gt;10,8,IF(VLOOKUP($C57,工时汇总!$B$2:$AH$2673,19,0)&gt;=8,4,IF(VLOOKUP($C57,工时汇总!$B$2:$AH$2673,19,0)&lt;8,0))))</f>
        <v>8</v>
      </c>
      <c r="V57" s="24">
        <f ca="1">IF(VLOOKUP($C57,工时汇总!$B$2:$AH$2673,20,0)&gt;15,12,IF(VLOOKUP($C57,工时汇总!$B$2:$AH$2673,20,0)&gt;10,8,IF(VLOOKUP($C57,工时汇总!$B$2:$AH$2673,20,0)&gt;=8,4,IF(VLOOKUP($C57,工时汇总!$B$2:$AH$2673,20,0)&lt;8,0))))</f>
        <v>8</v>
      </c>
      <c r="W57" s="24">
        <f ca="1">IF(VLOOKUP($C57,工时汇总!$B$2:$AH$2673,21,0)&gt;15,12,IF(VLOOKUP($C57,工时汇总!$B$2:$AH$2673,21,0)&gt;10,8,IF(VLOOKUP($C57,工时汇总!$B$2:$AH$2673,21,0)&gt;=8,4,IF(VLOOKUP($C57,工时汇总!$B$2:$AH$2673,21,0)&lt;8,0))))</f>
        <v>4</v>
      </c>
      <c r="X57" s="24">
        <f ca="1">IF(VLOOKUP($C57,工时汇总!$B$2:$AH$2673,22,0)&gt;15,12,IF(VLOOKUP($C57,工时汇总!$B$2:$AH$2673,22,0)&gt;10,8,IF(VLOOKUP($C57,工时汇总!$B$2:$AH$2673,22,0)&gt;=8,4,IF(VLOOKUP($C57,工时汇总!$B$2:$AH$2673,22,0)&lt;8,0))))</f>
        <v>4</v>
      </c>
      <c r="Y57" s="24">
        <f ca="1">IF(VLOOKUP($C57,工时汇总!$B$2:$AH$2673,23,0)&gt;15,12,IF(VLOOKUP($C57,工时汇总!$B$2:$AH$2673,23,0)&gt;10,8,IF(VLOOKUP($C57,工时汇总!$B$2:$AH$2673,23,0)&gt;=8,4,IF(VLOOKUP($C57,工时汇总!$B$2:$AH$2673,23,0)&lt;8,0))))</f>
        <v>4</v>
      </c>
      <c r="Z57" s="24">
        <f ca="1">IF(VLOOKUP($C57,工时汇总!$B$2:$AH$2673,24,0)&gt;15,12,IF(VLOOKUP($C57,工时汇总!$B$2:$AH$2673,24,0)&gt;10,8,IF(VLOOKUP($C57,工时汇总!$B$2:$AH$2673,24,0)&gt;=8,4,IF(VLOOKUP($C57,工时汇总!$B$2:$AH$2673,24,0)&lt;8,0))))</f>
        <v>4</v>
      </c>
      <c r="AA57" s="24">
        <f ca="1">IF(VLOOKUP($C57,工时汇总!$B$2:$AH$2673,25,0)&gt;15,12,IF(VLOOKUP($C57,工时汇总!$B$2:$AH$2673,25,0)&gt;10,8,IF(VLOOKUP($C57,工时汇总!$B$2:$AH$2673,25,0)&gt;=8,4,IF(VLOOKUP($C57,工时汇总!$B$2:$AH$2673,25,0)&lt;8,0))))</f>
        <v>4</v>
      </c>
      <c r="AB57" s="24">
        <f ca="1">IF(VLOOKUP($C57,工时汇总!$B$2:$AH$2673,26,0)&gt;15,12,IF(VLOOKUP($C57,工时汇总!$B$2:$AH$2673,26,0)&gt;10,8,IF(VLOOKUP($C57,工时汇总!$B$2:$AH$2673,26,0)&gt;=8,4,IF(VLOOKUP($C57,工时汇总!$B$2:$AH$2673,26,0)&lt;8,0))))</f>
        <v>8</v>
      </c>
      <c r="AC57" s="24">
        <f ca="1">IF(VLOOKUP($C57,工时汇总!$B$2:$AH$2673,27,0)&gt;15,12,IF(VLOOKUP($C57,工时汇总!$B$2:$AH$2673,27,0)&gt;10,8,IF(VLOOKUP($C57,工时汇总!$B$2:$AH$2673,27,0)&gt;=8,4,IF(VLOOKUP($C57,工时汇总!$B$2:$AH$2673,27,0)&lt;8,0))))</f>
        <v>8</v>
      </c>
      <c r="AD57" s="24">
        <f ca="1">IF(VLOOKUP($C57,工时汇总!$B$2:$AH$2673,28,0)&gt;15,12,IF(VLOOKUP($C57,工时汇总!$B$2:$AH$2673,28,0)&gt;10,8,IF(VLOOKUP($C57,工时汇总!$B$2:$AH$2673,28,0)&gt;=8,4,IF(VLOOKUP($C57,工时汇总!$B$2:$AH$2673,28,0)&lt;8,0))))</f>
        <v>8</v>
      </c>
      <c r="AE57" s="24">
        <f ca="1">IF(VLOOKUP($C57,工时汇总!$B$2:$AH$2673,29,0)&gt;15,12,IF(VLOOKUP($C57,工时汇总!$B$2:$AH$2673,29,0)&gt;10,8,IF(VLOOKUP($C57,工时汇总!$B$2:$AH$2673,29,0)&gt;=8,4,IF(VLOOKUP($C57,工时汇总!$B$2:$AH$2673,29,0)&lt;8,0))))</f>
        <v>8</v>
      </c>
      <c r="AF57" s="24">
        <f ca="1">IF(VLOOKUP($C57,工时汇总!$B$2:$AH$2673,30,0)&gt;15,12,IF(VLOOKUP($C57,工时汇总!$B$2:$AH$2673,30,0)&gt;10,8,IF(VLOOKUP($C57,工时汇总!$B$2:$AH$2673,30,0)&gt;=8,4,IF(VLOOKUP($C57,工时汇总!$B$2:$AH$2673,30,0)&lt;8,0))))</f>
        <v>8</v>
      </c>
      <c r="AG57" s="24">
        <f ca="1">IF(VLOOKUP($C57,工时汇总!$B$2:$AH$2673,31,0)&gt;15,12,IF(VLOOKUP($C57,工时汇总!$B$2:$AH$2673,31,0)&gt;10,8,IF(VLOOKUP($C57,工时汇总!$B$2:$AH$2673,31,0)&gt;=8,4,IF(VLOOKUP($C57,工时汇总!$B$2:$AH$2673,31,0)&lt;8,0))))</f>
        <v>8</v>
      </c>
      <c r="AH57" s="24">
        <f ca="1">IF(VLOOKUP($C57,工时汇总!$B$2:$AH$2673,32,0)&gt;15,12,IF(VLOOKUP($C57,工时汇总!$B$2:$AH$2673,32,0)&gt;10,8,IF(VLOOKUP($C57,工时汇总!$B$2:$AH$2673,32,0)&gt;=8,4,IF(VLOOKUP($C57,工时汇总!$B$2:$AH$2673,32,0)&lt;8,0))))</f>
        <v>8</v>
      </c>
      <c r="AI57" s="24">
        <f ca="1">IF(VLOOKUP($C57,工时汇总!$B$2:$AH$2673,33,0)&gt;15,12,IF(VLOOKUP($C57,工时汇总!$B$2:$AH$2673,33,0)&gt;10,8,IF(VLOOKUP($C57,工时汇总!$B$2:$AH$2673,33,0)&gt;=8,4,IF(VLOOKUP($C57,工时汇总!$B$2:$AH$2673,33,0)&lt;8,0))))</f>
        <v>0</v>
      </c>
    </row>
    <row r="58" spans="1:35" ht="19.5" customHeight="1" x14ac:dyDescent="0.25">
      <c r="A58" s="36" t="s">
        <v>406</v>
      </c>
      <c r="B58" s="129" t="s">
        <v>672</v>
      </c>
      <c r="C58" s="128" t="s">
        <v>614</v>
      </c>
      <c r="D58" s="23">
        <f ca="1">SUM(E58:AI58)</f>
        <v>188</v>
      </c>
      <c r="E58" s="24">
        <f ca="1">IF(VLOOKUP($C58,工时汇总!$B$2:$AH$2673,3,0)&gt;15,12,IF(VLOOKUP($C58,工时汇总!$B$2:$AH$2673,3,0)&gt;10,8,IF(VLOOKUP($C58,工时汇总!$B$2:$AH$2673,3,0)&gt;=8,4,IF(VLOOKUP($C58,工时汇总!$B$2:$AH$2673,3,0)&lt;8,0))))</f>
        <v>0</v>
      </c>
      <c r="F58" s="24">
        <f ca="1">IF(VLOOKUP($C58,工时汇总!$B$2:$AH$2673,4,0)&gt;15,12,IF(VLOOKUP($C58,工时汇总!$B$2:$AH$2673,4,0)&gt;10,8,IF(VLOOKUP($C58,工时汇总!$B$2:$AH$2673,4,0)&gt;=8,4,IF(VLOOKUP($C58,工时汇总!$B$2:$AH$2673,4,0)&lt;8,0))))</f>
        <v>8</v>
      </c>
      <c r="G58" s="24">
        <f ca="1">IF(VLOOKUP($C58,工时汇总!$B$2:$AH$2673,5,0)&gt;15,12,IF(VLOOKUP($C58,工时汇总!$B$2:$AH$2673,5,0)&gt;10,8,IF(VLOOKUP($C58,工时汇总!$B$2:$AH$2673,5,0)&gt;=8,4,IF(VLOOKUP($C58,工时汇总!$B$2:$AH$2673,5,0)&lt;8,0))))</f>
        <v>8</v>
      </c>
      <c r="H58" s="24">
        <f ca="1">IF(VLOOKUP($C58,工时汇总!$B$2:$AH$2673,6,0)&gt;15,12,IF(VLOOKUP($C58,工时汇总!$B$2:$AH$2673,6,0)&gt;10,8,IF(VLOOKUP($C58,工时汇总!$B$2:$AH$2673,6,0)&gt;=8,4,IF(VLOOKUP($C58,工时汇总!$B$2:$AH$2673,6,0)&lt;8,0))))</f>
        <v>8</v>
      </c>
      <c r="I58" s="24">
        <f ca="1">IF(VLOOKUP($C58,工时汇总!$B$2:$AH$2673,7,0)&gt;15,12,IF(VLOOKUP($C58,工时汇总!$B$2:$AH$2673,7,0)&gt;10,8,IF(VLOOKUP($C58,工时汇总!$B$2:$AH$2673,7,0)&gt;=8,4,IF(VLOOKUP($C58,工时汇总!$B$2:$AH$2673,7,0)&lt;8,0))))</f>
        <v>8</v>
      </c>
      <c r="J58" s="24">
        <f ca="1">IF(VLOOKUP($C58,工时汇总!$B$2:$AH$2673,8,0)&gt;15,12,IF(VLOOKUP($C58,工时汇总!$B$2:$AH$2673,8,0)&gt;10,8,IF(VLOOKUP($C58,工时汇总!$B$2:$AH$2673,8,0)&gt;=8,4,IF(VLOOKUP($C58,工时汇总!$B$2:$AH$2673,8,0)&lt;8,0))))</f>
        <v>8</v>
      </c>
      <c r="K58" s="24">
        <f ca="1">IF(VLOOKUP($C58,工时汇总!$B$2:$AH$2673,9,0)&gt;15,12,IF(VLOOKUP($C58,工时汇总!$B$2:$AH$2673,9,0)&gt;10,8,IF(VLOOKUP($C58,工时汇总!$B$2:$AH$2673,9,0)&gt;=8,4,IF(VLOOKUP($C58,工时汇总!$B$2:$AH$2673,9,0)&lt;8,0))))</f>
        <v>4</v>
      </c>
      <c r="L58" s="24">
        <f ca="1">IF(VLOOKUP($C58,工时汇总!$B$2:$AH$2673,10,0)&gt;15,12,IF(VLOOKUP($C58,工时汇总!$B$2:$AH$2673,10,0)&gt;10,8,IF(VLOOKUP($C58,工时汇总!$B$2:$AH$2673,10,0)&gt;=8,4,IF(VLOOKUP($C58,工时汇总!$B$2:$AH$2673,10,0)&lt;8,0))))</f>
        <v>8</v>
      </c>
      <c r="M58" s="24">
        <f ca="1">IF(VLOOKUP($C58,工时汇总!$B$2:$AH$2673,11,0)&gt;15,12,IF(VLOOKUP($C58,工时汇总!$B$2:$AH$2673,11,0)&gt;10,8,IF(VLOOKUP($C58,工时汇总!$B$2:$AH$2673,11,0)&gt;=8,4,IF(VLOOKUP($C58,工时汇总!$B$2:$AH$2673,11,0)&lt;8,0))))</f>
        <v>8</v>
      </c>
      <c r="N58" s="24">
        <f ca="1">IF(VLOOKUP($C58,工时汇总!$B$2:$AH$2673,12,0)&gt;15,12,IF(VLOOKUP($C58,工时汇总!$B$2:$AH$2673,12,0)&gt;10,8,IF(VLOOKUP($C58,工时汇总!$B$2:$AH$2673,12,0)&gt;=8,4,IF(VLOOKUP($C58,工时汇总!$B$2:$AH$2673,12,0)&lt;8,0))))</f>
        <v>8</v>
      </c>
      <c r="O58" s="24">
        <f ca="1">IF(VLOOKUP($C58,工时汇总!$B$2:$AH$2673,13,0)&gt;15,12,IF(VLOOKUP($C58,工时汇总!$B$2:$AH$2673,13,0)&gt;10,8,IF(VLOOKUP($C58,工时汇总!$B$2:$AH$2673,13,0)&gt;=8,4,IF(VLOOKUP($C58,工时汇总!$B$2:$AH$2673,13,0)&lt;8,0))))</f>
        <v>8</v>
      </c>
      <c r="P58" s="24">
        <f ca="1">IF(VLOOKUP($C58,工时汇总!$B$2:$AH$2673,14,0)&gt;15,12,IF(VLOOKUP($C58,工时汇总!$B$2:$AH$2673,14,0)&gt;10,8,IF(VLOOKUP($C58,工时汇总!$B$2:$AH$2673,14,0)&gt;=8,4,IF(VLOOKUP($C58,工时汇总!$B$2:$AH$2673,14,0)&lt;8,0))))</f>
        <v>8</v>
      </c>
      <c r="Q58" s="24">
        <f ca="1">IF(VLOOKUP($C58,工时汇总!$B$2:$AH$2673,15,0)&gt;15,12,IF(VLOOKUP($C58,工时汇总!$B$2:$AH$2673,15,0)&gt;10,8,IF(VLOOKUP($C58,工时汇总!$B$2:$AH$2673,15,0)&gt;=8,4,IF(VLOOKUP($C58,工时汇总!$B$2:$AH$2673,15,0)&lt;8,0))))</f>
        <v>8</v>
      </c>
      <c r="R58" s="24">
        <f ca="1">IF(VLOOKUP($C58,工时汇总!$B$2:$AH$2673,16,0)&gt;15,12,IF(VLOOKUP($C58,工时汇总!$B$2:$AH$2673,16,0)&gt;10,8,IF(VLOOKUP($C58,工时汇总!$B$2:$AH$2673,16,0)&gt;=8,4,IF(VLOOKUP($C58,工时汇总!$B$2:$AH$2673,16,0)&lt;8,0))))</f>
        <v>4</v>
      </c>
      <c r="S58" s="24">
        <f ca="1">IF(VLOOKUP($C58,工时汇总!$B$2:$AH$2673,17,0)&gt;15,12,IF(VLOOKUP($C58,工时汇总!$B$2:$AH$2673,17,0)&gt;10,8,IF(VLOOKUP($C58,工时汇总!$B$2:$AH$2673,17,0)&gt;=8,4,IF(VLOOKUP($C58,工时汇总!$B$2:$AH$2673,17,0)&lt;8,0))))</f>
        <v>8</v>
      </c>
      <c r="T58" s="24">
        <f ca="1">IF(VLOOKUP($C58,工时汇总!$B$2:$AH$2673,18,0)&gt;15,12,IF(VLOOKUP($C58,工时汇总!$B$2:$AH$2673,18,0)&gt;10,8,IF(VLOOKUP($C58,工时汇总!$B$2:$AH$2673,18,0)&gt;=8,4,IF(VLOOKUP($C58,工时汇总!$B$2:$AH$2673,18,0)&lt;8,0))))</f>
        <v>8</v>
      </c>
      <c r="U58" s="24">
        <f ca="1">IF(VLOOKUP($C58,工时汇总!$B$2:$AH$2673,19,0)&gt;15,12,IF(VLOOKUP($C58,工时汇总!$B$2:$AH$2673,19,0)&gt;10,8,IF(VLOOKUP($C58,工时汇总!$B$2:$AH$2673,19,0)&gt;=8,4,IF(VLOOKUP($C58,工时汇总!$B$2:$AH$2673,19,0)&lt;8,0))))</f>
        <v>8</v>
      </c>
      <c r="V58" s="24">
        <f ca="1">IF(VLOOKUP($C58,工时汇总!$B$2:$AH$2673,20,0)&gt;15,12,IF(VLOOKUP($C58,工时汇总!$B$2:$AH$2673,20,0)&gt;10,8,IF(VLOOKUP($C58,工时汇总!$B$2:$AH$2673,20,0)&gt;=8,4,IF(VLOOKUP($C58,工时汇总!$B$2:$AH$2673,20,0)&lt;8,0))))</f>
        <v>8</v>
      </c>
      <c r="W58" s="24">
        <f ca="1">IF(VLOOKUP($C58,工时汇总!$B$2:$AH$2673,21,0)&gt;15,12,IF(VLOOKUP($C58,工时汇总!$B$2:$AH$2673,21,0)&gt;10,8,IF(VLOOKUP($C58,工时汇总!$B$2:$AH$2673,21,0)&gt;=8,4,IF(VLOOKUP($C58,工时汇总!$B$2:$AH$2673,21,0)&lt;8,0))))</f>
        <v>4</v>
      </c>
      <c r="X58" s="24">
        <f ca="1">IF(VLOOKUP($C58,工时汇总!$B$2:$AH$2673,22,0)&gt;15,12,IF(VLOOKUP($C58,工时汇总!$B$2:$AH$2673,22,0)&gt;10,8,IF(VLOOKUP($C58,工时汇总!$B$2:$AH$2673,22,0)&gt;=8,4,IF(VLOOKUP($C58,工时汇总!$B$2:$AH$2673,22,0)&lt;8,0))))</f>
        <v>4</v>
      </c>
      <c r="Y58" s="24">
        <f ca="1">IF(VLOOKUP($C58,工时汇总!$B$2:$AH$2673,23,0)&gt;15,12,IF(VLOOKUP($C58,工时汇总!$B$2:$AH$2673,23,0)&gt;10,8,IF(VLOOKUP($C58,工时汇总!$B$2:$AH$2673,23,0)&gt;=8,4,IF(VLOOKUP($C58,工时汇总!$B$2:$AH$2673,23,0)&lt;8,0))))</f>
        <v>4</v>
      </c>
      <c r="Z58" s="24">
        <f ca="1">IF(VLOOKUP($C58,工时汇总!$B$2:$AH$2673,24,0)&gt;15,12,IF(VLOOKUP($C58,工时汇总!$B$2:$AH$2673,24,0)&gt;10,8,IF(VLOOKUP($C58,工时汇总!$B$2:$AH$2673,24,0)&gt;=8,4,IF(VLOOKUP($C58,工时汇总!$B$2:$AH$2673,24,0)&lt;8,0))))</f>
        <v>4</v>
      </c>
      <c r="AA58" s="24">
        <f ca="1">IF(VLOOKUP($C58,工时汇总!$B$2:$AH$2673,25,0)&gt;15,12,IF(VLOOKUP($C58,工时汇总!$B$2:$AH$2673,25,0)&gt;10,8,IF(VLOOKUP($C58,工时汇总!$B$2:$AH$2673,25,0)&gt;=8,4,IF(VLOOKUP($C58,工时汇总!$B$2:$AH$2673,25,0)&lt;8,0))))</f>
        <v>4</v>
      </c>
      <c r="AB58" s="24">
        <f ca="1">IF(VLOOKUP($C58,工时汇总!$B$2:$AH$2673,26,0)&gt;15,12,IF(VLOOKUP($C58,工时汇总!$B$2:$AH$2673,26,0)&gt;10,8,IF(VLOOKUP($C58,工时汇总!$B$2:$AH$2673,26,0)&gt;=8,4,IF(VLOOKUP($C58,工时汇总!$B$2:$AH$2673,26,0)&lt;8,0))))</f>
        <v>8</v>
      </c>
      <c r="AC58" s="24">
        <f ca="1">IF(VLOOKUP($C58,工时汇总!$B$2:$AH$2673,27,0)&gt;15,12,IF(VLOOKUP($C58,工时汇总!$B$2:$AH$2673,27,0)&gt;10,8,IF(VLOOKUP($C58,工时汇总!$B$2:$AH$2673,27,0)&gt;=8,4,IF(VLOOKUP($C58,工时汇总!$B$2:$AH$2673,27,0)&lt;8,0))))</f>
        <v>8</v>
      </c>
      <c r="AD58" s="24">
        <f ca="1">IF(VLOOKUP($C58,工时汇总!$B$2:$AH$2673,28,0)&gt;15,12,IF(VLOOKUP($C58,工时汇总!$B$2:$AH$2673,28,0)&gt;10,8,IF(VLOOKUP($C58,工时汇总!$B$2:$AH$2673,28,0)&gt;=8,4,IF(VLOOKUP($C58,工时汇总!$B$2:$AH$2673,28,0)&lt;8,0))))</f>
        <v>8</v>
      </c>
      <c r="AE58" s="24">
        <f ca="1">IF(VLOOKUP($C58,工时汇总!$B$2:$AH$2673,29,0)&gt;15,12,IF(VLOOKUP($C58,工时汇总!$B$2:$AH$2673,29,0)&gt;10,8,IF(VLOOKUP($C58,工时汇总!$B$2:$AH$2673,29,0)&gt;=8,4,IF(VLOOKUP($C58,工时汇总!$B$2:$AH$2673,29,0)&lt;8,0))))</f>
        <v>8</v>
      </c>
      <c r="AF58" s="24">
        <f ca="1">IF(VLOOKUP($C58,工时汇总!$B$2:$AH$2673,30,0)&gt;15,12,IF(VLOOKUP($C58,工时汇总!$B$2:$AH$2673,30,0)&gt;10,8,IF(VLOOKUP($C58,工时汇总!$B$2:$AH$2673,30,0)&gt;=8,4,IF(VLOOKUP($C58,工时汇总!$B$2:$AH$2673,30,0)&lt;8,0))))</f>
        <v>4</v>
      </c>
      <c r="AG58" s="24">
        <f ca="1">IF(VLOOKUP($C58,工时汇总!$B$2:$AH$2673,31,0)&gt;15,12,IF(VLOOKUP($C58,工时汇总!$B$2:$AH$2673,31,0)&gt;10,8,IF(VLOOKUP($C58,工时汇总!$B$2:$AH$2673,31,0)&gt;=8,4,IF(VLOOKUP($C58,工时汇总!$B$2:$AH$2673,31,0)&lt;8,0))))</f>
        <v>0</v>
      </c>
      <c r="AH58" s="24">
        <f ca="1">IF(VLOOKUP($C58,工时汇总!$B$2:$AH$2673,32,0)&gt;15,12,IF(VLOOKUP($C58,工时汇总!$B$2:$AH$2673,32,0)&gt;10,8,IF(VLOOKUP($C58,工时汇总!$B$2:$AH$2673,32,0)&gt;=8,4,IF(VLOOKUP($C58,工时汇总!$B$2:$AH$2673,32,0)&lt;8,0))))</f>
        <v>4</v>
      </c>
      <c r="AI58" s="24">
        <f ca="1">IF(VLOOKUP($C58,工时汇总!$B$2:$AH$2673,33,0)&gt;15,12,IF(VLOOKUP($C58,工时汇总!$B$2:$AH$2673,33,0)&gt;10,8,IF(VLOOKUP($C58,工时汇总!$B$2:$AH$2673,33,0)&gt;=8,4,IF(VLOOKUP($C58,工时汇总!$B$2:$AH$2673,33,0)&lt;8,0))))</f>
        <v>0</v>
      </c>
    </row>
    <row r="59" spans="1:35" ht="19.5" customHeight="1" x14ac:dyDescent="0.25">
      <c r="A59" s="36" t="s">
        <v>406</v>
      </c>
      <c r="B59" s="129" t="s">
        <v>673</v>
      </c>
      <c r="C59" s="128" t="s">
        <v>613</v>
      </c>
      <c r="D59" s="23">
        <f ca="1">SUM(E59:AI59)</f>
        <v>28</v>
      </c>
      <c r="E59" s="24">
        <f ca="1">IF(VLOOKUP($C59,工时汇总!$B$2:$AH$2673,3,0)&gt;15,12,IF(VLOOKUP($C59,工时汇总!$B$2:$AH$2673,3,0)&gt;10,8,IF(VLOOKUP($C59,工时汇总!$B$2:$AH$2673,3,0)&gt;=8,4,IF(VLOOKUP($C59,工时汇总!$B$2:$AH$2673,3,0)&lt;8,0))))</f>
        <v>0</v>
      </c>
      <c r="F59" s="24">
        <f ca="1">IF(VLOOKUP($C59,工时汇总!$B$2:$AH$2673,4,0)&gt;15,12,IF(VLOOKUP($C59,工时汇总!$B$2:$AH$2673,4,0)&gt;10,8,IF(VLOOKUP($C59,工时汇总!$B$2:$AH$2673,4,0)&gt;=8,4,IF(VLOOKUP($C59,工时汇总!$B$2:$AH$2673,4,0)&lt;8,0))))</f>
        <v>0</v>
      </c>
      <c r="G59" s="24">
        <f ca="1">IF(VLOOKUP($C59,工时汇总!$B$2:$AH$2673,5,0)&gt;15,12,IF(VLOOKUP($C59,工时汇总!$B$2:$AH$2673,5,0)&gt;10,8,IF(VLOOKUP($C59,工时汇总!$B$2:$AH$2673,5,0)&gt;=8,4,IF(VLOOKUP($C59,工时汇总!$B$2:$AH$2673,5,0)&lt;8,0))))</f>
        <v>0</v>
      </c>
      <c r="H59" s="24">
        <f ca="1">IF(VLOOKUP($C59,工时汇总!$B$2:$AH$2673,6,0)&gt;15,12,IF(VLOOKUP($C59,工时汇总!$B$2:$AH$2673,6,0)&gt;10,8,IF(VLOOKUP($C59,工时汇总!$B$2:$AH$2673,6,0)&gt;=8,4,IF(VLOOKUP($C59,工时汇总!$B$2:$AH$2673,6,0)&lt;8,0))))</f>
        <v>0</v>
      </c>
      <c r="I59" s="24">
        <f ca="1">IF(VLOOKUP($C59,工时汇总!$B$2:$AH$2673,7,0)&gt;15,12,IF(VLOOKUP($C59,工时汇总!$B$2:$AH$2673,7,0)&gt;10,8,IF(VLOOKUP($C59,工时汇总!$B$2:$AH$2673,7,0)&gt;=8,4,IF(VLOOKUP($C59,工时汇总!$B$2:$AH$2673,7,0)&lt;8,0))))</f>
        <v>0</v>
      </c>
      <c r="J59" s="24">
        <f ca="1">IF(VLOOKUP($C59,工时汇总!$B$2:$AH$2673,8,0)&gt;15,12,IF(VLOOKUP($C59,工时汇总!$B$2:$AH$2673,8,0)&gt;10,8,IF(VLOOKUP($C59,工时汇总!$B$2:$AH$2673,8,0)&gt;=8,4,IF(VLOOKUP($C59,工时汇总!$B$2:$AH$2673,8,0)&lt;8,0))))</f>
        <v>0</v>
      </c>
      <c r="K59" s="24">
        <f ca="1">IF(VLOOKUP($C59,工时汇总!$B$2:$AH$2673,9,0)&gt;15,12,IF(VLOOKUP($C59,工时汇总!$B$2:$AH$2673,9,0)&gt;10,8,IF(VLOOKUP($C59,工时汇总!$B$2:$AH$2673,9,0)&gt;=8,4,IF(VLOOKUP($C59,工时汇总!$B$2:$AH$2673,9,0)&lt;8,0))))</f>
        <v>4</v>
      </c>
      <c r="L59" s="24">
        <f ca="1">IF(VLOOKUP($C59,工时汇总!$B$2:$AH$2673,10,0)&gt;15,12,IF(VLOOKUP($C59,工时汇总!$B$2:$AH$2673,10,0)&gt;10,8,IF(VLOOKUP($C59,工时汇总!$B$2:$AH$2673,10,0)&gt;=8,4,IF(VLOOKUP($C59,工时汇总!$B$2:$AH$2673,10,0)&lt;8,0))))</f>
        <v>8</v>
      </c>
      <c r="M59" s="24">
        <f ca="1">IF(VLOOKUP($C59,工时汇总!$B$2:$AH$2673,11,0)&gt;15,12,IF(VLOOKUP($C59,工时汇总!$B$2:$AH$2673,11,0)&gt;10,8,IF(VLOOKUP($C59,工时汇总!$B$2:$AH$2673,11,0)&gt;=8,4,IF(VLOOKUP($C59,工时汇总!$B$2:$AH$2673,11,0)&lt;8,0))))</f>
        <v>8</v>
      </c>
      <c r="N59" s="24">
        <f ca="1">IF(VLOOKUP($C59,工时汇总!$B$2:$AH$2673,12,0)&gt;15,12,IF(VLOOKUP($C59,工时汇总!$B$2:$AH$2673,12,0)&gt;10,8,IF(VLOOKUP($C59,工时汇总!$B$2:$AH$2673,12,0)&gt;=8,4,IF(VLOOKUP($C59,工时汇总!$B$2:$AH$2673,12,0)&lt;8,0))))</f>
        <v>0</v>
      </c>
      <c r="O59" s="24">
        <f ca="1">IF(VLOOKUP($C59,工时汇总!$B$2:$AH$2673,13,0)&gt;15,12,IF(VLOOKUP($C59,工时汇总!$B$2:$AH$2673,13,0)&gt;10,8,IF(VLOOKUP($C59,工时汇总!$B$2:$AH$2673,13,0)&gt;=8,4,IF(VLOOKUP($C59,工时汇总!$B$2:$AH$2673,13,0)&lt;8,0))))</f>
        <v>8</v>
      </c>
      <c r="P59" s="24">
        <f ca="1">IF(VLOOKUP($C59,工时汇总!$B$2:$AH$2673,14,0)&gt;15,12,IF(VLOOKUP($C59,工时汇总!$B$2:$AH$2673,14,0)&gt;10,8,IF(VLOOKUP($C59,工时汇总!$B$2:$AH$2673,14,0)&gt;=8,4,IF(VLOOKUP($C59,工时汇总!$B$2:$AH$2673,14,0)&lt;8,0))))</f>
        <v>0</v>
      </c>
      <c r="Q59" s="24">
        <f ca="1">IF(VLOOKUP($C59,工时汇总!$B$2:$AH$2673,15,0)&gt;15,12,IF(VLOOKUP($C59,工时汇总!$B$2:$AH$2673,15,0)&gt;10,8,IF(VLOOKUP($C59,工时汇总!$B$2:$AH$2673,15,0)&gt;=8,4,IF(VLOOKUP($C59,工时汇总!$B$2:$AH$2673,15,0)&lt;8,0))))</f>
        <v>0</v>
      </c>
      <c r="R59" s="24">
        <f ca="1">IF(VLOOKUP($C59,工时汇总!$B$2:$AH$2673,16,0)&gt;15,12,IF(VLOOKUP($C59,工时汇总!$B$2:$AH$2673,16,0)&gt;10,8,IF(VLOOKUP($C59,工时汇总!$B$2:$AH$2673,16,0)&gt;=8,4,IF(VLOOKUP($C59,工时汇总!$B$2:$AH$2673,16,0)&lt;8,0))))</f>
        <v>0</v>
      </c>
      <c r="S59" s="24">
        <f ca="1">IF(VLOOKUP($C59,工时汇总!$B$2:$AH$2673,17,0)&gt;15,12,IF(VLOOKUP($C59,工时汇总!$B$2:$AH$2673,17,0)&gt;10,8,IF(VLOOKUP($C59,工时汇总!$B$2:$AH$2673,17,0)&gt;=8,4,IF(VLOOKUP($C59,工时汇总!$B$2:$AH$2673,17,0)&lt;8,0))))</f>
        <v>0</v>
      </c>
      <c r="T59" s="24">
        <f ca="1">IF(VLOOKUP($C59,工时汇总!$B$2:$AH$2673,18,0)&gt;15,12,IF(VLOOKUP($C59,工时汇总!$B$2:$AH$2673,18,0)&gt;10,8,IF(VLOOKUP($C59,工时汇总!$B$2:$AH$2673,18,0)&gt;=8,4,IF(VLOOKUP($C59,工时汇总!$B$2:$AH$2673,18,0)&lt;8,0))))</f>
        <v>0</v>
      </c>
      <c r="U59" s="24">
        <f ca="1">IF(VLOOKUP($C59,工时汇总!$B$2:$AH$2673,19,0)&gt;15,12,IF(VLOOKUP($C59,工时汇总!$B$2:$AH$2673,19,0)&gt;10,8,IF(VLOOKUP($C59,工时汇总!$B$2:$AH$2673,19,0)&gt;=8,4,IF(VLOOKUP($C59,工时汇总!$B$2:$AH$2673,19,0)&lt;8,0))))</f>
        <v>0</v>
      </c>
      <c r="V59" s="24">
        <f ca="1">IF(VLOOKUP($C59,工时汇总!$B$2:$AH$2673,20,0)&gt;15,12,IF(VLOOKUP($C59,工时汇总!$B$2:$AH$2673,20,0)&gt;10,8,IF(VLOOKUP($C59,工时汇总!$B$2:$AH$2673,20,0)&gt;=8,4,IF(VLOOKUP($C59,工时汇总!$B$2:$AH$2673,20,0)&lt;8,0))))</f>
        <v>0</v>
      </c>
      <c r="W59" s="24">
        <f ca="1">IF(VLOOKUP($C59,工时汇总!$B$2:$AH$2673,21,0)&gt;15,12,IF(VLOOKUP($C59,工时汇总!$B$2:$AH$2673,21,0)&gt;10,8,IF(VLOOKUP($C59,工时汇总!$B$2:$AH$2673,21,0)&gt;=8,4,IF(VLOOKUP($C59,工时汇总!$B$2:$AH$2673,21,0)&lt;8,0))))</f>
        <v>0</v>
      </c>
      <c r="X59" s="24">
        <f ca="1">IF(VLOOKUP($C59,工时汇总!$B$2:$AH$2673,22,0)&gt;15,12,IF(VLOOKUP($C59,工时汇总!$B$2:$AH$2673,22,0)&gt;10,8,IF(VLOOKUP($C59,工时汇总!$B$2:$AH$2673,22,0)&gt;=8,4,IF(VLOOKUP($C59,工时汇总!$B$2:$AH$2673,22,0)&lt;8,0))))</f>
        <v>0</v>
      </c>
      <c r="Y59" s="24">
        <f ca="1">IF(VLOOKUP($C59,工时汇总!$B$2:$AH$2673,23,0)&gt;15,12,IF(VLOOKUP($C59,工时汇总!$B$2:$AH$2673,23,0)&gt;10,8,IF(VLOOKUP($C59,工时汇总!$B$2:$AH$2673,23,0)&gt;=8,4,IF(VLOOKUP($C59,工时汇总!$B$2:$AH$2673,23,0)&lt;8,0))))</f>
        <v>0</v>
      </c>
      <c r="Z59" s="24">
        <f ca="1">IF(VLOOKUP($C59,工时汇总!$B$2:$AH$2673,24,0)&gt;15,12,IF(VLOOKUP($C59,工时汇总!$B$2:$AH$2673,24,0)&gt;10,8,IF(VLOOKUP($C59,工时汇总!$B$2:$AH$2673,24,0)&gt;=8,4,IF(VLOOKUP($C59,工时汇总!$B$2:$AH$2673,24,0)&lt;8,0))))</f>
        <v>0</v>
      </c>
      <c r="AA59" s="24">
        <f ca="1">IF(VLOOKUP($C59,工时汇总!$B$2:$AH$2673,25,0)&gt;15,12,IF(VLOOKUP($C59,工时汇总!$B$2:$AH$2673,25,0)&gt;10,8,IF(VLOOKUP($C59,工时汇总!$B$2:$AH$2673,25,0)&gt;=8,4,IF(VLOOKUP($C59,工时汇总!$B$2:$AH$2673,25,0)&lt;8,0))))</f>
        <v>0</v>
      </c>
      <c r="AB59" s="24">
        <f ca="1">IF(VLOOKUP($C59,工时汇总!$B$2:$AH$2673,26,0)&gt;15,12,IF(VLOOKUP($C59,工时汇总!$B$2:$AH$2673,26,0)&gt;10,8,IF(VLOOKUP($C59,工时汇总!$B$2:$AH$2673,26,0)&gt;=8,4,IF(VLOOKUP($C59,工时汇总!$B$2:$AH$2673,26,0)&lt;8,0))))</f>
        <v>0</v>
      </c>
      <c r="AC59" s="24">
        <f ca="1">IF(VLOOKUP($C59,工时汇总!$B$2:$AH$2673,27,0)&gt;15,12,IF(VLOOKUP($C59,工时汇总!$B$2:$AH$2673,27,0)&gt;10,8,IF(VLOOKUP($C59,工时汇总!$B$2:$AH$2673,27,0)&gt;=8,4,IF(VLOOKUP($C59,工时汇总!$B$2:$AH$2673,27,0)&lt;8,0))))</f>
        <v>0</v>
      </c>
      <c r="AD59" s="24">
        <f ca="1">IF(VLOOKUP($C59,工时汇总!$B$2:$AH$2673,28,0)&gt;15,12,IF(VLOOKUP($C59,工时汇总!$B$2:$AH$2673,28,0)&gt;10,8,IF(VLOOKUP($C59,工时汇总!$B$2:$AH$2673,28,0)&gt;=8,4,IF(VLOOKUP($C59,工时汇总!$B$2:$AH$2673,28,0)&lt;8,0))))</f>
        <v>0</v>
      </c>
      <c r="AE59" s="24">
        <f ca="1">IF(VLOOKUP($C59,工时汇总!$B$2:$AH$2673,29,0)&gt;15,12,IF(VLOOKUP($C59,工时汇总!$B$2:$AH$2673,29,0)&gt;10,8,IF(VLOOKUP($C59,工时汇总!$B$2:$AH$2673,29,0)&gt;=8,4,IF(VLOOKUP($C59,工时汇总!$B$2:$AH$2673,29,0)&lt;8,0))))</f>
        <v>0</v>
      </c>
      <c r="AF59" s="24">
        <f ca="1">IF(VLOOKUP($C59,工时汇总!$B$2:$AH$2673,30,0)&gt;15,12,IF(VLOOKUP($C59,工时汇总!$B$2:$AH$2673,30,0)&gt;10,8,IF(VLOOKUP($C59,工时汇总!$B$2:$AH$2673,30,0)&gt;=8,4,IF(VLOOKUP($C59,工时汇总!$B$2:$AH$2673,30,0)&lt;8,0))))</f>
        <v>0</v>
      </c>
      <c r="AG59" s="24">
        <f ca="1">IF(VLOOKUP($C59,工时汇总!$B$2:$AH$2673,31,0)&gt;15,12,IF(VLOOKUP($C59,工时汇总!$B$2:$AH$2673,31,0)&gt;10,8,IF(VLOOKUP($C59,工时汇总!$B$2:$AH$2673,31,0)&gt;=8,4,IF(VLOOKUP($C59,工时汇总!$B$2:$AH$2673,31,0)&lt;8,0))))</f>
        <v>0</v>
      </c>
      <c r="AH59" s="24">
        <f ca="1">IF(VLOOKUP($C59,工时汇总!$B$2:$AH$2673,32,0)&gt;15,12,IF(VLOOKUP($C59,工时汇总!$B$2:$AH$2673,32,0)&gt;10,8,IF(VLOOKUP($C59,工时汇总!$B$2:$AH$2673,32,0)&gt;=8,4,IF(VLOOKUP($C59,工时汇总!$B$2:$AH$2673,32,0)&lt;8,0))))</f>
        <v>0</v>
      </c>
      <c r="AI59" s="24">
        <f ca="1">IF(VLOOKUP($C59,工时汇总!$B$2:$AH$2673,33,0)&gt;15,12,IF(VLOOKUP($C59,工时汇总!$B$2:$AH$2673,33,0)&gt;10,8,IF(VLOOKUP($C59,工时汇总!$B$2:$AH$2673,33,0)&gt;=8,4,IF(VLOOKUP($C59,工时汇总!$B$2:$AH$2673,33,0)&lt;8,0))))</f>
        <v>0</v>
      </c>
    </row>
    <row r="60" spans="1:35" ht="19.5" customHeight="1" x14ac:dyDescent="0.25">
      <c r="A60" s="36" t="s">
        <v>406</v>
      </c>
      <c r="B60" s="129" t="s">
        <v>750</v>
      </c>
      <c r="C60" s="128" t="s">
        <v>749</v>
      </c>
      <c r="D60" s="23">
        <f t="shared" ref="D60" ca="1" si="19">SUM(E60:AI60)</f>
        <v>156</v>
      </c>
      <c r="E60" s="24">
        <f ca="1">IF(VLOOKUP($C60,工时汇总!$B$2:$AH$2673,3,0)&gt;15,12,IF(VLOOKUP($C60,工时汇总!$B$2:$AH$2673,3,0)&gt;10,8,IF(VLOOKUP($C60,工时汇总!$B$2:$AH$2673,3,0)&gt;=8,4,IF(VLOOKUP($C60,工时汇总!$B$2:$AH$2673,3,0)&lt;8,0))))</f>
        <v>0</v>
      </c>
      <c r="F60" s="24">
        <f ca="1">IF(VLOOKUP($C60,工时汇总!$B$2:$AH$2673,4,0)&gt;15,12,IF(VLOOKUP($C60,工时汇总!$B$2:$AH$2673,4,0)&gt;10,8,IF(VLOOKUP($C60,工时汇总!$B$2:$AH$2673,4,0)&gt;=8,4,IF(VLOOKUP($C60,工时汇总!$B$2:$AH$2673,4,0)&lt;8,0))))</f>
        <v>0</v>
      </c>
      <c r="G60" s="24">
        <f ca="1">IF(VLOOKUP($C60,工时汇总!$B$2:$AH$2673,5,0)&gt;15,12,IF(VLOOKUP($C60,工时汇总!$B$2:$AH$2673,5,0)&gt;10,8,IF(VLOOKUP($C60,工时汇总!$B$2:$AH$2673,5,0)&gt;=8,4,IF(VLOOKUP($C60,工时汇总!$B$2:$AH$2673,5,0)&lt;8,0))))</f>
        <v>8</v>
      </c>
      <c r="H60" s="24">
        <f ca="1">IF(VLOOKUP($C60,工时汇总!$B$2:$AH$2673,6,0)&gt;15,12,IF(VLOOKUP($C60,工时汇总!$B$2:$AH$2673,6,0)&gt;10,8,IF(VLOOKUP($C60,工时汇总!$B$2:$AH$2673,6,0)&gt;=8,4,IF(VLOOKUP($C60,工时汇总!$B$2:$AH$2673,6,0)&lt;8,0))))</f>
        <v>4</v>
      </c>
      <c r="I60" s="24">
        <f ca="1">IF(VLOOKUP($C60,工时汇总!$B$2:$AH$2673,7,0)&gt;15,12,IF(VLOOKUP($C60,工时汇总!$B$2:$AH$2673,7,0)&gt;10,8,IF(VLOOKUP($C60,工时汇总!$B$2:$AH$2673,7,0)&gt;=8,4,IF(VLOOKUP($C60,工时汇总!$B$2:$AH$2673,7,0)&lt;8,0))))</f>
        <v>4</v>
      </c>
      <c r="J60" s="24">
        <f ca="1">IF(VLOOKUP($C60,工时汇总!$B$2:$AH$2673,8,0)&gt;15,12,IF(VLOOKUP($C60,工时汇总!$B$2:$AH$2673,8,0)&gt;10,8,IF(VLOOKUP($C60,工时汇总!$B$2:$AH$2673,8,0)&gt;=8,4,IF(VLOOKUP($C60,工时汇总!$B$2:$AH$2673,8,0)&lt;8,0))))</f>
        <v>8</v>
      </c>
      <c r="K60" s="24">
        <f ca="1">IF(VLOOKUP($C60,工时汇总!$B$2:$AH$2673,9,0)&gt;15,12,IF(VLOOKUP($C60,工时汇总!$B$2:$AH$2673,9,0)&gt;10,8,IF(VLOOKUP($C60,工时汇总!$B$2:$AH$2673,9,0)&gt;=8,4,IF(VLOOKUP($C60,工时汇总!$B$2:$AH$2673,9,0)&lt;8,0))))</f>
        <v>4</v>
      </c>
      <c r="L60" s="24">
        <f ca="1">IF(VLOOKUP($C60,工时汇总!$B$2:$AH$2673,10,0)&gt;15,12,IF(VLOOKUP($C60,工时汇总!$B$2:$AH$2673,10,0)&gt;10,8,IF(VLOOKUP($C60,工时汇总!$B$2:$AH$2673,10,0)&gt;=8,4,IF(VLOOKUP($C60,工时汇总!$B$2:$AH$2673,10,0)&lt;8,0))))</f>
        <v>0</v>
      </c>
      <c r="M60" s="24">
        <f ca="1">IF(VLOOKUP($C60,工时汇总!$B$2:$AH$2673,11,0)&gt;15,12,IF(VLOOKUP($C60,工时汇总!$B$2:$AH$2673,11,0)&gt;10,8,IF(VLOOKUP($C60,工时汇总!$B$2:$AH$2673,11,0)&gt;=8,4,IF(VLOOKUP($C60,工时汇总!$B$2:$AH$2673,11,0)&lt;8,0))))</f>
        <v>8</v>
      </c>
      <c r="N60" s="24">
        <f ca="1">IF(VLOOKUP($C60,工时汇总!$B$2:$AH$2673,12,0)&gt;15,12,IF(VLOOKUP($C60,工时汇总!$B$2:$AH$2673,12,0)&gt;10,8,IF(VLOOKUP($C60,工时汇总!$B$2:$AH$2673,12,0)&gt;=8,4,IF(VLOOKUP($C60,工时汇总!$B$2:$AH$2673,12,0)&lt;8,0))))</f>
        <v>8</v>
      </c>
      <c r="O60" s="24">
        <f ca="1">IF(VLOOKUP($C60,工时汇总!$B$2:$AH$2673,13,0)&gt;15,12,IF(VLOOKUP($C60,工时汇总!$B$2:$AH$2673,13,0)&gt;10,8,IF(VLOOKUP($C60,工时汇总!$B$2:$AH$2673,13,0)&gt;=8,4,IF(VLOOKUP($C60,工时汇总!$B$2:$AH$2673,13,0)&lt;8,0))))</f>
        <v>8</v>
      </c>
      <c r="P60" s="24">
        <f ca="1">IF(VLOOKUP($C60,工时汇总!$B$2:$AH$2673,14,0)&gt;15,12,IF(VLOOKUP($C60,工时汇总!$B$2:$AH$2673,14,0)&gt;10,8,IF(VLOOKUP($C60,工时汇总!$B$2:$AH$2673,14,0)&gt;=8,4,IF(VLOOKUP($C60,工时汇总!$B$2:$AH$2673,14,0)&lt;8,0))))</f>
        <v>8</v>
      </c>
      <c r="Q60" s="24">
        <f ca="1">IF(VLOOKUP($C60,工时汇总!$B$2:$AH$2673,15,0)&gt;15,12,IF(VLOOKUP($C60,工时汇总!$B$2:$AH$2673,15,0)&gt;10,8,IF(VLOOKUP($C60,工时汇总!$B$2:$AH$2673,15,0)&gt;=8,4,IF(VLOOKUP($C60,工时汇总!$B$2:$AH$2673,15,0)&lt;8,0))))</f>
        <v>8</v>
      </c>
      <c r="R60" s="24">
        <f ca="1">IF(VLOOKUP($C60,工时汇总!$B$2:$AH$2673,16,0)&gt;15,12,IF(VLOOKUP($C60,工时汇总!$B$2:$AH$2673,16,0)&gt;10,8,IF(VLOOKUP($C60,工时汇总!$B$2:$AH$2673,16,0)&gt;=8,4,IF(VLOOKUP($C60,工时汇总!$B$2:$AH$2673,16,0)&lt;8,0))))</f>
        <v>4</v>
      </c>
      <c r="S60" s="24">
        <f ca="1">IF(VLOOKUP($C60,工时汇总!$B$2:$AH$2673,17,0)&gt;15,12,IF(VLOOKUP($C60,工时汇总!$B$2:$AH$2673,17,0)&gt;10,8,IF(VLOOKUP($C60,工时汇总!$B$2:$AH$2673,17,0)&gt;=8,4,IF(VLOOKUP($C60,工时汇总!$B$2:$AH$2673,17,0)&lt;8,0))))</f>
        <v>8</v>
      </c>
      <c r="T60" s="24">
        <f ca="1">IF(VLOOKUP($C60,工时汇总!$B$2:$AH$2673,18,0)&gt;15,12,IF(VLOOKUP($C60,工时汇总!$B$2:$AH$2673,18,0)&gt;10,8,IF(VLOOKUP($C60,工时汇总!$B$2:$AH$2673,18,0)&gt;=8,4,IF(VLOOKUP($C60,工时汇总!$B$2:$AH$2673,18,0)&lt;8,0))))</f>
        <v>8</v>
      </c>
      <c r="U60" s="24">
        <f ca="1">IF(VLOOKUP($C60,工时汇总!$B$2:$AH$2673,19,0)&gt;15,12,IF(VLOOKUP($C60,工时汇总!$B$2:$AH$2673,19,0)&gt;10,8,IF(VLOOKUP($C60,工时汇总!$B$2:$AH$2673,19,0)&gt;=8,4,IF(VLOOKUP($C60,工时汇总!$B$2:$AH$2673,19,0)&lt;8,0))))</f>
        <v>8</v>
      </c>
      <c r="V60" s="24">
        <f ca="1">IF(VLOOKUP($C60,工时汇总!$B$2:$AH$2673,20,0)&gt;15,12,IF(VLOOKUP($C60,工时汇总!$B$2:$AH$2673,20,0)&gt;10,8,IF(VLOOKUP($C60,工时汇总!$B$2:$AH$2673,20,0)&gt;=8,4,IF(VLOOKUP($C60,工时汇总!$B$2:$AH$2673,20,0)&lt;8,0))))</f>
        <v>8</v>
      </c>
      <c r="W60" s="24">
        <f ca="1">IF(VLOOKUP($C60,工时汇总!$B$2:$AH$2673,21,0)&gt;15,12,IF(VLOOKUP($C60,工时汇总!$B$2:$AH$2673,21,0)&gt;10,8,IF(VLOOKUP($C60,工时汇总!$B$2:$AH$2673,21,0)&gt;=8,4,IF(VLOOKUP($C60,工时汇总!$B$2:$AH$2673,21,0)&lt;8,0))))</f>
        <v>4</v>
      </c>
      <c r="X60" s="24">
        <f ca="1">IF(VLOOKUP($C60,工时汇总!$B$2:$AH$2673,22,0)&gt;15,12,IF(VLOOKUP($C60,工时汇总!$B$2:$AH$2673,22,0)&gt;10,8,IF(VLOOKUP($C60,工时汇总!$B$2:$AH$2673,22,0)&gt;=8,4,IF(VLOOKUP($C60,工时汇总!$B$2:$AH$2673,22,0)&lt;8,0))))</f>
        <v>4</v>
      </c>
      <c r="Y60" s="24">
        <f ca="1">IF(VLOOKUP($C60,工时汇总!$B$2:$AH$2673,23,0)&gt;15,12,IF(VLOOKUP($C60,工时汇总!$B$2:$AH$2673,23,0)&gt;10,8,IF(VLOOKUP($C60,工时汇总!$B$2:$AH$2673,23,0)&gt;=8,4,IF(VLOOKUP($C60,工时汇总!$B$2:$AH$2673,23,0)&lt;8,0))))</f>
        <v>4</v>
      </c>
      <c r="Z60" s="24">
        <f ca="1">IF(VLOOKUP($C60,工时汇总!$B$2:$AH$2673,24,0)&gt;15,12,IF(VLOOKUP($C60,工时汇总!$B$2:$AH$2673,24,0)&gt;10,8,IF(VLOOKUP($C60,工时汇总!$B$2:$AH$2673,24,0)&gt;=8,4,IF(VLOOKUP($C60,工时汇总!$B$2:$AH$2673,24,0)&lt;8,0))))</f>
        <v>4</v>
      </c>
      <c r="AA60" s="24">
        <f ca="1">IF(VLOOKUP($C60,工时汇总!$B$2:$AH$2673,25,0)&gt;15,12,IF(VLOOKUP($C60,工时汇总!$B$2:$AH$2673,25,0)&gt;10,8,IF(VLOOKUP($C60,工时汇总!$B$2:$AH$2673,25,0)&gt;=8,4,IF(VLOOKUP($C60,工时汇总!$B$2:$AH$2673,25,0)&lt;8,0))))</f>
        <v>4</v>
      </c>
      <c r="AB60" s="24">
        <f ca="1">IF(VLOOKUP($C60,工时汇总!$B$2:$AH$2673,26,0)&gt;15,12,IF(VLOOKUP($C60,工时汇总!$B$2:$AH$2673,26,0)&gt;10,8,IF(VLOOKUP($C60,工时汇总!$B$2:$AH$2673,26,0)&gt;=8,4,IF(VLOOKUP($C60,工时汇总!$B$2:$AH$2673,26,0)&lt;8,0))))</f>
        <v>8</v>
      </c>
      <c r="AC60" s="24">
        <f ca="1">IF(VLOOKUP($C60,工时汇总!$B$2:$AH$2673,27,0)&gt;15,12,IF(VLOOKUP($C60,工时汇总!$B$2:$AH$2673,27,0)&gt;10,8,IF(VLOOKUP($C60,工时汇总!$B$2:$AH$2673,27,0)&gt;=8,4,IF(VLOOKUP($C60,工时汇总!$B$2:$AH$2673,27,0)&lt;8,0))))</f>
        <v>4</v>
      </c>
      <c r="AD60" s="24">
        <f ca="1">IF(VLOOKUP($C60,工时汇总!$B$2:$AH$2673,28,0)&gt;15,12,IF(VLOOKUP($C60,工时汇总!$B$2:$AH$2673,28,0)&gt;10,8,IF(VLOOKUP($C60,工时汇总!$B$2:$AH$2673,28,0)&gt;=8,4,IF(VLOOKUP($C60,工时汇总!$B$2:$AH$2673,28,0)&lt;8,0))))</f>
        <v>0</v>
      </c>
      <c r="AE60" s="24">
        <f ca="1">IF(VLOOKUP($C60,工时汇总!$B$2:$AH$2673,29,0)&gt;15,12,IF(VLOOKUP($C60,工时汇总!$B$2:$AH$2673,29,0)&gt;10,8,IF(VLOOKUP($C60,工时汇总!$B$2:$AH$2673,29,0)&gt;=8,4,IF(VLOOKUP($C60,工时汇总!$B$2:$AH$2673,29,0)&lt;8,0))))</f>
        <v>8</v>
      </c>
      <c r="AF60" s="24">
        <f ca="1">IF(VLOOKUP($C60,工时汇总!$B$2:$AH$2673,30,0)&gt;15,12,IF(VLOOKUP($C60,工时汇总!$B$2:$AH$2673,30,0)&gt;10,8,IF(VLOOKUP($C60,工时汇总!$B$2:$AH$2673,30,0)&gt;=8,4,IF(VLOOKUP($C60,工时汇总!$B$2:$AH$2673,30,0)&lt;8,0))))</f>
        <v>4</v>
      </c>
      <c r="AG60" s="24">
        <f ca="1">IF(VLOOKUP($C60,工时汇总!$B$2:$AH$2673,31,0)&gt;15,12,IF(VLOOKUP($C60,工时汇总!$B$2:$AH$2673,31,0)&gt;10,8,IF(VLOOKUP($C60,工时汇总!$B$2:$AH$2673,31,0)&gt;=8,4,IF(VLOOKUP($C60,工时汇总!$B$2:$AH$2673,31,0)&lt;8,0))))</f>
        <v>0</v>
      </c>
      <c r="AH60" s="24">
        <f ca="1">IF(VLOOKUP($C60,工时汇总!$B$2:$AH$2673,32,0)&gt;15,12,IF(VLOOKUP($C60,工时汇总!$B$2:$AH$2673,32,0)&gt;10,8,IF(VLOOKUP($C60,工时汇总!$B$2:$AH$2673,32,0)&gt;=8,4,IF(VLOOKUP($C60,工时汇总!$B$2:$AH$2673,32,0)&lt;8,0))))</f>
        <v>4</v>
      </c>
      <c r="AI60" s="24">
        <f ca="1">IF(VLOOKUP($C60,工时汇总!$B$2:$AH$2673,33,0)&gt;15,12,IF(VLOOKUP($C60,工时汇总!$B$2:$AH$2673,33,0)&gt;10,8,IF(VLOOKUP($C60,工时汇总!$B$2:$AH$2673,33,0)&gt;=8,4,IF(VLOOKUP($C60,工时汇总!$B$2:$AH$2673,33,0)&lt;8,0))))</f>
        <v>4</v>
      </c>
    </row>
    <row r="61" spans="1:35" ht="19.5" customHeight="1" x14ac:dyDescent="0.25">
      <c r="A61" s="36" t="s">
        <v>406</v>
      </c>
      <c r="B61" s="129" t="s">
        <v>861</v>
      </c>
      <c r="C61" s="128" t="s">
        <v>848</v>
      </c>
      <c r="D61" s="23">
        <f ca="1">SUM(E61:AI61)</f>
        <v>128</v>
      </c>
      <c r="E61" s="24">
        <f ca="1">IF(VLOOKUP($C61,工时汇总!$B$2:$AH$2673,3,0)&gt;15,12,IF(VLOOKUP($C61,工时汇总!$B$2:$AH$2673,3,0)&gt;10,8,IF(VLOOKUP($C61,工时汇总!$B$2:$AH$2673,3,0)&gt;=8,4,IF(VLOOKUP($C61,工时汇总!$B$2:$AH$2673,3,0)&lt;8,0))))</f>
        <v>0</v>
      </c>
      <c r="F61" s="24">
        <f ca="1">IF(VLOOKUP($C61,工时汇总!$B$2:$AH$2673,4,0)&gt;15,12,IF(VLOOKUP($C61,工时汇总!$B$2:$AH$2673,4,0)&gt;10,8,IF(VLOOKUP($C61,工时汇总!$B$2:$AH$2673,4,0)&gt;=8,4,IF(VLOOKUP($C61,工时汇总!$B$2:$AH$2673,4,0)&lt;8,0))))</f>
        <v>0</v>
      </c>
      <c r="G61" s="24">
        <f ca="1">IF(VLOOKUP($C61,工时汇总!$B$2:$AH$2673,5,0)&gt;15,12,IF(VLOOKUP($C61,工时汇总!$B$2:$AH$2673,5,0)&gt;10,8,IF(VLOOKUP($C61,工时汇总!$B$2:$AH$2673,5,0)&gt;=8,4,IF(VLOOKUP($C61,工时汇总!$B$2:$AH$2673,5,0)&lt;8,0))))</f>
        <v>0</v>
      </c>
      <c r="H61" s="24">
        <f ca="1">IF(VLOOKUP($C61,工时汇总!$B$2:$AH$2673,6,0)&gt;15,12,IF(VLOOKUP($C61,工时汇总!$B$2:$AH$2673,6,0)&gt;10,8,IF(VLOOKUP($C61,工时汇总!$B$2:$AH$2673,6,0)&gt;=8,4,IF(VLOOKUP($C61,工时汇总!$B$2:$AH$2673,6,0)&lt;8,0))))</f>
        <v>0</v>
      </c>
      <c r="I61" s="24">
        <f ca="1">IF(VLOOKUP($C61,工时汇总!$B$2:$AH$2673,7,0)&gt;15,12,IF(VLOOKUP($C61,工时汇总!$B$2:$AH$2673,7,0)&gt;10,8,IF(VLOOKUP($C61,工时汇总!$B$2:$AH$2673,7,0)&gt;=8,4,IF(VLOOKUP($C61,工时汇总!$B$2:$AH$2673,7,0)&lt;8,0))))</f>
        <v>0</v>
      </c>
      <c r="J61" s="24">
        <f ca="1">IF(VLOOKUP($C61,工时汇总!$B$2:$AH$2673,8,0)&gt;15,12,IF(VLOOKUP($C61,工时汇总!$B$2:$AH$2673,8,0)&gt;10,8,IF(VLOOKUP($C61,工时汇总!$B$2:$AH$2673,8,0)&gt;=8,4,IF(VLOOKUP($C61,工时汇总!$B$2:$AH$2673,8,0)&lt;8,0))))</f>
        <v>0</v>
      </c>
      <c r="K61" s="24">
        <f ca="1">IF(VLOOKUP($C61,工时汇总!$B$2:$AH$2673,9,0)&gt;15,12,IF(VLOOKUP($C61,工时汇总!$B$2:$AH$2673,9,0)&gt;10,8,IF(VLOOKUP($C61,工时汇总!$B$2:$AH$2673,9,0)&gt;=8,4,IF(VLOOKUP($C61,工时汇总!$B$2:$AH$2673,9,0)&lt;8,0))))</f>
        <v>0</v>
      </c>
      <c r="L61" s="24">
        <f ca="1">IF(VLOOKUP($C61,工时汇总!$B$2:$AH$2673,10,0)&gt;15,12,IF(VLOOKUP($C61,工时汇总!$B$2:$AH$2673,10,0)&gt;10,8,IF(VLOOKUP($C61,工时汇总!$B$2:$AH$2673,10,0)&gt;=8,4,IF(VLOOKUP($C61,工时汇总!$B$2:$AH$2673,10,0)&lt;8,0))))</f>
        <v>0</v>
      </c>
      <c r="M61" s="24">
        <f ca="1">IF(VLOOKUP($C61,工时汇总!$B$2:$AH$2673,11,0)&gt;15,12,IF(VLOOKUP($C61,工时汇总!$B$2:$AH$2673,11,0)&gt;10,8,IF(VLOOKUP($C61,工时汇总!$B$2:$AH$2673,11,0)&gt;=8,4,IF(VLOOKUP($C61,工时汇总!$B$2:$AH$2673,11,0)&lt;8,0))))</f>
        <v>4</v>
      </c>
      <c r="N61" s="24">
        <f ca="1">IF(VLOOKUP($C61,工时汇总!$B$2:$AH$2673,12,0)&gt;15,12,IF(VLOOKUP($C61,工时汇总!$B$2:$AH$2673,12,0)&gt;10,8,IF(VLOOKUP($C61,工时汇总!$B$2:$AH$2673,12,0)&gt;=8,4,IF(VLOOKUP($C61,工时汇总!$B$2:$AH$2673,12,0)&lt;8,0))))</f>
        <v>4</v>
      </c>
      <c r="O61" s="24">
        <f ca="1">IF(VLOOKUP($C61,工时汇总!$B$2:$AH$2673,13,0)&gt;15,12,IF(VLOOKUP($C61,工时汇总!$B$2:$AH$2673,13,0)&gt;10,8,IF(VLOOKUP($C61,工时汇总!$B$2:$AH$2673,13,0)&gt;=8,4,IF(VLOOKUP($C61,工时汇总!$B$2:$AH$2673,13,0)&lt;8,0))))</f>
        <v>8</v>
      </c>
      <c r="P61" s="24">
        <f ca="1">IF(VLOOKUP($C61,工时汇总!$B$2:$AH$2673,14,0)&gt;15,12,IF(VLOOKUP($C61,工时汇总!$B$2:$AH$2673,14,0)&gt;10,8,IF(VLOOKUP($C61,工时汇总!$B$2:$AH$2673,14,0)&gt;=8,4,IF(VLOOKUP($C61,工时汇总!$B$2:$AH$2673,14,0)&lt;8,0))))</f>
        <v>8</v>
      </c>
      <c r="Q61" s="24">
        <f ca="1">IF(VLOOKUP($C61,工时汇总!$B$2:$AH$2673,15,0)&gt;15,12,IF(VLOOKUP($C61,工时汇总!$B$2:$AH$2673,15,0)&gt;10,8,IF(VLOOKUP($C61,工时汇总!$B$2:$AH$2673,15,0)&gt;=8,4,IF(VLOOKUP($C61,工时汇总!$B$2:$AH$2673,15,0)&lt;8,0))))</f>
        <v>8</v>
      </c>
      <c r="R61" s="24">
        <f ca="1">IF(VLOOKUP($C61,工时汇总!$B$2:$AH$2673,16,0)&gt;15,12,IF(VLOOKUP($C61,工时汇总!$B$2:$AH$2673,16,0)&gt;10,8,IF(VLOOKUP($C61,工时汇总!$B$2:$AH$2673,16,0)&gt;=8,4,IF(VLOOKUP($C61,工时汇总!$B$2:$AH$2673,16,0)&lt;8,0))))</f>
        <v>4</v>
      </c>
      <c r="S61" s="24">
        <f ca="1">IF(VLOOKUP($C61,工时汇总!$B$2:$AH$2673,17,0)&gt;15,12,IF(VLOOKUP($C61,工时汇总!$B$2:$AH$2673,17,0)&gt;10,8,IF(VLOOKUP($C61,工时汇总!$B$2:$AH$2673,17,0)&gt;=8,4,IF(VLOOKUP($C61,工时汇总!$B$2:$AH$2673,17,0)&lt;8,0))))</f>
        <v>8</v>
      </c>
      <c r="T61" s="24">
        <f ca="1">IF(VLOOKUP($C61,工时汇总!$B$2:$AH$2673,18,0)&gt;15,12,IF(VLOOKUP($C61,工时汇总!$B$2:$AH$2673,18,0)&gt;10,8,IF(VLOOKUP($C61,工时汇总!$B$2:$AH$2673,18,0)&gt;=8,4,IF(VLOOKUP($C61,工时汇总!$B$2:$AH$2673,18,0)&lt;8,0))))</f>
        <v>8</v>
      </c>
      <c r="U61" s="24">
        <f ca="1">IF(VLOOKUP($C61,工时汇总!$B$2:$AH$2673,19,0)&gt;15,12,IF(VLOOKUP($C61,工时汇总!$B$2:$AH$2673,19,0)&gt;10,8,IF(VLOOKUP($C61,工时汇总!$B$2:$AH$2673,19,0)&gt;=8,4,IF(VLOOKUP($C61,工时汇总!$B$2:$AH$2673,19,0)&lt;8,0))))</f>
        <v>8</v>
      </c>
      <c r="V61" s="24">
        <f ca="1">IF(VLOOKUP($C61,工时汇总!$B$2:$AH$2673,20,0)&gt;15,12,IF(VLOOKUP($C61,工时汇总!$B$2:$AH$2673,20,0)&gt;10,8,IF(VLOOKUP($C61,工时汇总!$B$2:$AH$2673,20,0)&gt;=8,4,IF(VLOOKUP($C61,工时汇总!$B$2:$AH$2673,20,0)&lt;8,0))))</f>
        <v>8</v>
      </c>
      <c r="W61" s="24">
        <f ca="1">IF(VLOOKUP($C61,工时汇总!$B$2:$AH$2673,21,0)&gt;15,12,IF(VLOOKUP($C61,工时汇总!$B$2:$AH$2673,21,0)&gt;10,8,IF(VLOOKUP($C61,工时汇总!$B$2:$AH$2673,21,0)&gt;=8,4,IF(VLOOKUP($C61,工时汇总!$B$2:$AH$2673,21,0)&lt;8,0))))</f>
        <v>4</v>
      </c>
      <c r="X61" s="24">
        <f ca="1">IF(VLOOKUP($C61,工时汇总!$B$2:$AH$2673,22,0)&gt;15,12,IF(VLOOKUP($C61,工时汇总!$B$2:$AH$2673,22,0)&gt;10,8,IF(VLOOKUP($C61,工时汇总!$B$2:$AH$2673,22,0)&gt;=8,4,IF(VLOOKUP($C61,工时汇总!$B$2:$AH$2673,22,0)&lt;8,0))))</f>
        <v>4</v>
      </c>
      <c r="Y61" s="24">
        <f ca="1">IF(VLOOKUP($C61,工时汇总!$B$2:$AH$2673,23,0)&gt;15,12,IF(VLOOKUP($C61,工时汇总!$B$2:$AH$2673,23,0)&gt;10,8,IF(VLOOKUP($C61,工时汇总!$B$2:$AH$2673,23,0)&gt;=8,4,IF(VLOOKUP($C61,工时汇总!$B$2:$AH$2673,23,0)&lt;8,0))))</f>
        <v>4</v>
      </c>
      <c r="Z61" s="24">
        <f ca="1">IF(VLOOKUP($C61,工时汇总!$B$2:$AH$2673,24,0)&gt;15,12,IF(VLOOKUP($C61,工时汇总!$B$2:$AH$2673,24,0)&gt;10,8,IF(VLOOKUP($C61,工时汇总!$B$2:$AH$2673,24,0)&gt;=8,4,IF(VLOOKUP($C61,工时汇总!$B$2:$AH$2673,24,0)&lt;8,0))))</f>
        <v>4</v>
      </c>
      <c r="AA61" s="24">
        <f ca="1">IF(VLOOKUP($C61,工时汇总!$B$2:$AH$2673,25,0)&gt;15,12,IF(VLOOKUP($C61,工时汇总!$B$2:$AH$2673,25,0)&gt;10,8,IF(VLOOKUP($C61,工时汇总!$B$2:$AH$2673,25,0)&gt;=8,4,IF(VLOOKUP($C61,工时汇总!$B$2:$AH$2673,25,0)&lt;8,0))))</f>
        <v>4</v>
      </c>
      <c r="AB61" s="24">
        <f ca="1">IF(VLOOKUP($C61,工时汇总!$B$2:$AH$2673,26,0)&gt;15,12,IF(VLOOKUP($C61,工时汇总!$B$2:$AH$2673,26,0)&gt;10,8,IF(VLOOKUP($C61,工时汇总!$B$2:$AH$2673,26,0)&gt;=8,4,IF(VLOOKUP($C61,工时汇总!$B$2:$AH$2673,26,0)&lt;8,0))))</f>
        <v>8</v>
      </c>
      <c r="AC61" s="24">
        <f ca="1">IF(VLOOKUP($C61,工时汇总!$B$2:$AH$2673,27,0)&gt;15,12,IF(VLOOKUP($C61,工时汇总!$B$2:$AH$2673,27,0)&gt;10,8,IF(VLOOKUP($C61,工时汇总!$B$2:$AH$2673,27,0)&gt;=8,4,IF(VLOOKUP($C61,工时汇总!$B$2:$AH$2673,27,0)&lt;8,0))))</f>
        <v>4</v>
      </c>
      <c r="AD61" s="24">
        <f ca="1">IF(VLOOKUP($C61,工时汇总!$B$2:$AH$2673,28,0)&gt;15,12,IF(VLOOKUP($C61,工时汇总!$B$2:$AH$2673,28,0)&gt;10,8,IF(VLOOKUP($C61,工时汇总!$B$2:$AH$2673,28,0)&gt;=8,4,IF(VLOOKUP($C61,工时汇总!$B$2:$AH$2673,28,0)&lt;8,0))))</f>
        <v>0</v>
      </c>
      <c r="AE61" s="24">
        <f ca="1">IF(VLOOKUP($C61,工时汇总!$B$2:$AH$2673,29,0)&gt;15,12,IF(VLOOKUP($C61,工时汇总!$B$2:$AH$2673,29,0)&gt;10,8,IF(VLOOKUP($C61,工时汇总!$B$2:$AH$2673,29,0)&gt;=8,4,IF(VLOOKUP($C61,工时汇总!$B$2:$AH$2673,29,0)&lt;8,0))))</f>
        <v>8</v>
      </c>
      <c r="AF61" s="24">
        <f ca="1">IF(VLOOKUP($C61,工时汇总!$B$2:$AH$2673,30,0)&gt;15,12,IF(VLOOKUP($C61,工时汇总!$B$2:$AH$2673,30,0)&gt;10,8,IF(VLOOKUP($C61,工时汇总!$B$2:$AH$2673,30,0)&gt;=8,4,IF(VLOOKUP($C61,工时汇总!$B$2:$AH$2673,30,0)&lt;8,0))))</f>
        <v>4</v>
      </c>
      <c r="AG61" s="24">
        <f ca="1">IF(VLOOKUP($C61,工时汇总!$B$2:$AH$2673,31,0)&gt;15,12,IF(VLOOKUP($C61,工时汇总!$B$2:$AH$2673,31,0)&gt;10,8,IF(VLOOKUP($C61,工时汇总!$B$2:$AH$2673,31,0)&gt;=8,4,IF(VLOOKUP($C61,工时汇总!$B$2:$AH$2673,31,0)&lt;8,0))))</f>
        <v>8</v>
      </c>
      <c r="AH61" s="24">
        <f ca="1">IF(VLOOKUP($C61,工时汇总!$B$2:$AH$2673,32,0)&gt;15,12,IF(VLOOKUP($C61,工时汇总!$B$2:$AH$2673,32,0)&gt;10,8,IF(VLOOKUP($C61,工时汇总!$B$2:$AH$2673,32,0)&gt;=8,4,IF(VLOOKUP($C61,工时汇总!$B$2:$AH$2673,32,0)&lt;8,0))))</f>
        <v>4</v>
      </c>
      <c r="AI61" s="24">
        <f ca="1">IF(VLOOKUP($C61,工时汇总!$B$2:$AH$2673,33,0)&gt;15,12,IF(VLOOKUP($C61,工时汇总!$B$2:$AH$2673,33,0)&gt;10,8,IF(VLOOKUP($C61,工时汇总!$B$2:$AH$2673,33,0)&gt;=8,4,IF(VLOOKUP($C61,工时汇总!$B$2:$AH$2673,33,0)&lt;8,0))))</f>
        <v>4</v>
      </c>
    </row>
    <row r="62" spans="1:35" ht="19.5" customHeight="1" x14ac:dyDescent="0.25">
      <c r="A62" s="36" t="s">
        <v>406</v>
      </c>
      <c r="B62" s="129" t="s">
        <v>820</v>
      </c>
      <c r="C62" s="128" t="s">
        <v>849</v>
      </c>
      <c r="D62" s="23">
        <f ca="1">SUM(E62:AI62)</f>
        <v>100</v>
      </c>
      <c r="E62" s="24">
        <f ca="1">IF(VLOOKUP($C62,工时汇总!$B$2:$AH$2673,3,0)&gt;15,12,IF(VLOOKUP($C62,工时汇总!$B$2:$AH$2673,3,0)&gt;10,8,IF(VLOOKUP($C62,工时汇总!$B$2:$AH$2673,3,0)&gt;=8,4,IF(VLOOKUP($C62,工时汇总!$B$2:$AH$2673,3,0)&lt;8,0))))</f>
        <v>0</v>
      </c>
      <c r="F62" s="24">
        <f ca="1">IF(VLOOKUP($C62,工时汇总!$B$2:$AH$2673,4,0)&gt;15,12,IF(VLOOKUP($C62,工时汇总!$B$2:$AH$2673,4,0)&gt;10,8,IF(VLOOKUP($C62,工时汇总!$B$2:$AH$2673,4,0)&gt;=8,4,IF(VLOOKUP($C62,工时汇总!$B$2:$AH$2673,4,0)&lt;8,0))))</f>
        <v>0</v>
      </c>
      <c r="G62" s="24">
        <f ca="1">IF(VLOOKUP($C62,工时汇总!$B$2:$AH$2673,5,0)&gt;15,12,IF(VLOOKUP($C62,工时汇总!$B$2:$AH$2673,5,0)&gt;10,8,IF(VLOOKUP($C62,工时汇总!$B$2:$AH$2673,5,0)&gt;=8,4,IF(VLOOKUP($C62,工时汇总!$B$2:$AH$2673,5,0)&lt;8,0))))</f>
        <v>0</v>
      </c>
      <c r="H62" s="24">
        <f ca="1">IF(VLOOKUP($C62,工时汇总!$B$2:$AH$2673,6,0)&gt;15,12,IF(VLOOKUP($C62,工时汇总!$B$2:$AH$2673,6,0)&gt;10,8,IF(VLOOKUP($C62,工时汇总!$B$2:$AH$2673,6,0)&gt;=8,4,IF(VLOOKUP($C62,工时汇总!$B$2:$AH$2673,6,0)&lt;8,0))))</f>
        <v>0</v>
      </c>
      <c r="I62" s="24">
        <f ca="1">IF(VLOOKUP($C62,工时汇总!$B$2:$AH$2673,7,0)&gt;15,12,IF(VLOOKUP($C62,工时汇总!$B$2:$AH$2673,7,0)&gt;10,8,IF(VLOOKUP($C62,工时汇总!$B$2:$AH$2673,7,0)&gt;=8,4,IF(VLOOKUP($C62,工时汇总!$B$2:$AH$2673,7,0)&lt;8,0))))</f>
        <v>0</v>
      </c>
      <c r="J62" s="24">
        <f ca="1">IF(VLOOKUP($C62,工时汇总!$B$2:$AH$2673,8,0)&gt;15,12,IF(VLOOKUP($C62,工时汇总!$B$2:$AH$2673,8,0)&gt;10,8,IF(VLOOKUP($C62,工时汇总!$B$2:$AH$2673,8,0)&gt;=8,4,IF(VLOOKUP($C62,工时汇总!$B$2:$AH$2673,8,0)&lt;8,0))))</f>
        <v>0</v>
      </c>
      <c r="K62" s="24">
        <f ca="1">IF(VLOOKUP($C62,工时汇总!$B$2:$AH$2673,9,0)&gt;15,12,IF(VLOOKUP($C62,工时汇总!$B$2:$AH$2673,9,0)&gt;10,8,IF(VLOOKUP($C62,工时汇总!$B$2:$AH$2673,9,0)&gt;=8,4,IF(VLOOKUP($C62,工时汇总!$B$2:$AH$2673,9,0)&lt;8,0))))</f>
        <v>0</v>
      </c>
      <c r="L62" s="24">
        <f ca="1">IF(VLOOKUP($C62,工时汇总!$B$2:$AH$2673,10,0)&gt;15,12,IF(VLOOKUP($C62,工时汇总!$B$2:$AH$2673,10,0)&gt;10,8,IF(VLOOKUP($C62,工时汇总!$B$2:$AH$2673,10,0)&gt;=8,4,IF(VLOOKUP($C62,工时汇总!$B$2:$AH$2673,10,0)&lt;8,0))))</f>
        <v>0</v>
      </c>
      <c r="M62" s="24">
        <f ca="1">IF(VLOOKUP($C62,工时汇总!$B$2:$AH$2673,11,0)&gt;15,12,IF(VLOOKUP($C62,工时汇总!$B$2:$AH$2673,11,0)&gt;10,8,IF(VLOOKUP($C62,工时汇总!$B$2:$AH$2673,11,0)&gt;=8,4,IF(VLOOKUP($C62,工时汇总!$B$2:$AH$2673,11,0)&lt;8,0))))</f>
        <v>0</v>
      </c>
      <c r="N62" s="24">
        <f ca="1">IF(VLOOKUP($C62,工时汇总!$B$2:$AH$2673,12,0)&gt;15,12,IF(VLOOKUP($C62,工时汇总!$B$2:$AH$2673,12,0)&gt;10,8,IF(VLOOKUP($C62,工时汇总!$B$2:$AH$2673,12,0)&gt;=8,4,IF(VLOOKUP($C62,工时汇总!$B$2:$AH$2673,12,0)&lt;8,0))))</f>
        <v>0</v>
      </c>
      <c r="O62" s="24">
        <f ca="1">IF(VLOOKUP($C62,工时汇总!$B$2:$AH$2673,13,0)&gt;15,12,IF(VLOOKUP($C62,工时汇总!$B$2:$AH$2673,13,0)&gt;10,8,IF(VLOOKUP($C62,工时汇总!$B$2:$AH$2673,13,0)&gt;=8,4,IF(VLOOKUP($C62,工时汇总!$B$2:$AH$2673,13,0)&lt;8,0))))</f>
        <v>4</v>
      </c>
      <c r="P62" s="24">
        <f ca="1">IF(VLOOKUP($C62,工时汇总!$B$2:$AH$2673,14,0)&gt;15,12,IF(VLOOKUP($C62,工时汇总!$B$2:$AH$2673,14,0)&gt;10,8,IF(VLOOKUP($C62,工时汇总!$B$2:$AH$2673,14,0)&gt;=8,4,IF(VLOOKUP($C62,工时汇总!$B$2:$AH$2673,14,0)&lt;8,0))))</f>
        <v>4</v>
      </c>
      <c r="Q62" s="24">
        <f ca="1">IF(VLOOKUP($C62,工时汇总!$B$2:$AH$2673,15,0)&gt;15,12,IF(VLOOKUP($C62,工时汇总!$B$2:$AH$2673,15,0)&gt;10,8,IF(VLOOKUP($C62,工时汇总!$B$2:$AH$2673,15,0)&gt;=8,4,IF(VLOOKUP($C62,工时汇总!$B$2:$AH$2673,15,0)&lt;8,0))))</f>
        <v>8</v>
      </c>
      <c r="R62" s="24">
        <f ca="1">IF(VLOOKUP($C62,工时汇总!$B$2:$AH$2673,16,0)&gt;15,12,IF(VLOOKUP($C62,工时汇总!$B$2:$AH$2673,16,0)&gt;10,8,IF(VLOOKUP($C62,工时汇总!$B$2:$AH$2673,16,0)&gt;=8,4,IF(VLOOKUP($C62,工时汇总!$B$2:$AH$2673,16,0)&lt;8,0))))</f>
        <v>4</v>
      </c>
      <c r="S62" s="24">
        <f ca="1">IF(VLOOKUP($C62,工时汇总!$B$2:$AH$2673,17,0)&gt;15,12,IF(VLOOKUP($C62,工时汇总!$B$2:$AH$2673,17,0)&gt;10,8,IF(VLOOKUP($C62,工时汇总!$B$2:$AH$2673,17,0)&gt;=8,4,IF(VLOOKUP($C62,工时汇总!$B$2:$AH$2673,17,0)&lt;8,0))))</f>
        <v>8</v>
      </c>
      <c r="T62" s="24">
        <f ca="1">IF(VLOOKUP($C62,工时汇总!$B$2:$AH$2673,18,0)&gt;15,12,IF(VLOOKUP($C62,工时汇总!$B$2:$AH$2673,18,0)&gt;10,8,IF(VLOOKUP($C62,工时汇总!$B$2:$AH$2673,18,0)&gt;=8,4,IF(VLOOKUP($C62,工时汇总!$B$2:$AH$2673,18,0)&lt;8,0))))</f>
        <v>4</v>
      </c>
      <c r="U62" s="24">
        <f ca="1">IF(VLOOKUP($C62,工时汇总!$B$2:$AH$2673,19,0)&gt;15,12,IF(VLOOKUP($C62,工时汇总!$B$2:$AH$2673,19,0)&gt;10,8,IF(VLOOKUP($C62,工时汇总!$B$2:$AH$2673,19,0)&gt;=8,4,IF(VLOOKUP($C62,工时汇总!$B$2:$AH$2673,19,0)&lt;8,0))))</f>
        <v>8</v>
      </c>
      <c r="V62" s="24">
        <f ca="1">IF(VLOOKUP($C62,工时汇总!$B$2:$AH$2673,20,0)&gt;15,12,IF(VLOOKUP($C62,工时汇总!$B$2:$AH$2673,20,0)&gt;10,8,IF(VLOOKUP($C62,工时汇总!$B$2:$AH$2673,20,0)&gt;=8,4,IF(VLOOKUP($C62,工时汇总!$B$2:$AH$2673,20,0)&lt;8,0))))</f>
        <v>8</v>
      </c>
      <c r="W62" s="24">
        <f ca="1">IF(VLOOKUP($C62,工时汇总!$B$2:$AH$2673,21,0)&gt;15,12,IF(VLOOKUP($C62,工时汇总!$B$2:$AH$2673,21,0)&gt;10,8,IF(VLOOKUP($C62,工时汇总!$B$2:$AH$2673,21,0)&gt;=8,4,IF(VLOOKUP($C62,工时汇总!$B$2:$AH$2673,21,0)&lt;8,0))))</f>
        <v>0</v>
      </c>
      <c r="X62" s="24">
        <f ca="1">IF(VLOOKUP($C62,工时汇总!$B$2:$AH$2673,22,0)&gt;15,12,IF(VLOOKUP($C62,工时汇总!$B$2:$AH$2673,22,0)&gt;10,8,IF(VLOOKUP($C62,工时汇总!$B$2:$AH$2673,22,0)&gt;=8,4,IF(VLOOKUP($C62,工时汇总!$B$2:$AH$2673,22,0)&lt;8,0))))</f>
        <v>4</v>
      </c>
      <c r="Y62" s="24">
        <f ca="1">IF(VLOOKUP($C62,工时汇总!$B$2:$AH$2673,23,0)&gt;15,12,IF(VLOOKUP($C62,工时汇总!$B$2:$AH$2673,23,0)&gt;10,8,IF(VLOOKUP($C62,工时汇总!$B$2:$AH$2673,23,0)&gt;=8,4,IF(VLOOKUP($C62,工时汇总!$B$2:$AH$2673,23,0)&lt;8,0))))</f>
        <v>4</v>
      </c>
      <c r="Z62" s="24">
        <f ca="1">IF(VLOOKUP($C62,工时汇总!$B$2:$AH$2673,24,0)&gt;15,12,IF(VLOOKUP($C62,工时汇总!$B$2:$AH$2673,24,0)&gt;10,8,IF(VLOOKUP($C62,工时汇总!$B$2:$AH$2673,24,0)&gt;=8,4,IF(VLOOKUP($C62,工时汇总!$B$2:$AH$2673,24,0)&lt;8,0))))</f>
        <v>4</v>
      </c>
      <c r="AA62" s="24">
        <f ca="1">IF(VLOOKUP($C62,工时汇总!$B$2:$AH$2673,25,0)&gt;15,12,IF(VLOOKUP($C62,工时汇总!$B$2:$AH$2673,25,0)&gt;10,8,IF(VLOOKUP($C62,工时汇总!$B$2:$AH$2673,25,0)&gt;=8,4,IF(VLOOKUP($C62,工时汇总!$B$2:$AH$2673,25,0)&lt;8,0))))</f>
        <v>4</v>
      </c>
      <c r="AB62" s="24">
        <f ca="1">IF(VLOOKUP($C62,工时汇总!$B$2:$AH$2673,26,0)&gt;15,12,IF(VLOOKUP($C62,工时汇总!$B$2:$AH$2673,26,0)&gt;10,8,IF(VLOOKUP($C62,工时汇总!$B$2:$AH$2673,26,0)&gt;=8,4,IF(VLOOKUP($C62,工时汇总!$B$2:$AH$2673,26,0)&lt;8,0))))</f>
        <v>8</v>
      </c>
      <c r="AC62" s="24">
        <f ca="1">IF(VLOOKUP($C62,工时汇总!$B$2:$AH$2673,27,0)&gt;15,12,IF(VLOOKUP($C62,工时汇总!$B$2:$AH$2673,27,0)&gt;10,8,IF(VLOOKUP($C62,工时汇总!$B$2:$AH$2673,27,0)&gt;=8,4,IF(VLOOKUP($C62,工时汇总!$B$2:$AH$2673,27,0)&lt;8,0))))</f>
        <v>8</v>
      </c>
      <c r="AD62" s="24">
        <f ca="1">IF(VLOOKUP($C62,工时汇总!$B$2:$AH$2673,28,0)&gt;15,12,IF(VLOOKUP($C62,工时汇总!$B$2:$AH$2673,28,0)&gt;10,8,IF(VLOOKUP($C62,工时汇总!$B$2:$AH$2673,28,0)&gt;=8,4,IF(VLOOKUP($C62,工时汇总!$B$2:$AH$2673,28,0)&lt;8,0))))</f>
        <v>0</v>
      </c>
      <c r="AE62" s="24">
        <f ca="1">IF(VLOOKUP($C62,工时汇总!$B$2:$AH$2673,29,0)&gt;15,12,IF(VLOOKUP($C62,工时汇总!$B$2:$AH$2673,29,0)&gt;10,8,IF(VLOOKUP($C62,工时汇总!$B$2:$AH$2673,29,0)&gt;=8,4,IF(VLOOKUP($C62,工时汇总!$B$2:$AH$2673,29,0)&lt;8,0))))</f>
        <v>8</v>
      </c>
      <c r="AF62" s="24">
        <f ca="1">IF(VLOOKUP($C62,工时汇总!$B$2:$AH$2673,30,0)&gt;15,12,IF(VLOOKUP($C62,工时汇总!$B$2:$AH$2673,30,0)&gt;10,8,IF(VLOOKUP($C62,工时汇总!$B$2:$AH$2673,30,0)&gt;=8,4,IF(VLOOKUP($C62,工时汇总!$B$2:$AH$2673,30,0)&lt;8,0))))</f>
        <v>4</v>
      </c>
      <c r="AG62" s="24">
        <f ca="1">IF(VLOOKUP($C62,工时汇总!$B$2:$AH$2673,31,0)&gt;15,12,IF(VLOOKUP($C62,工时汇总!$B$2:$AH$2673,31,0)&gt;10,8,IF(VLOOKUP($C62,工时汇总!$B$2:$AH$2673,31,0)&gt;=8,4,IF(VLOOKUP($C62,工时汇总!$B$2:$AH$2673,31,0)&lt;8,0))))</f>
        <v>4</v>
      </c>
      <c r="AH62" s="24">
        <f ca="1">IF(VLOOKUP($C62,工时汇总!$B$2:$AH$2673,32,0)&gt;15,12,IF(VLOOKUP($C62,工时汇总!$B$2:$AH$2673,32,0)&gt;10,8,IF(VLOOKUP($C62,工时汇总!$B$2:$AH$2673,32,0)&gt;=8,4,IF(VLOOKUP($C62,工时汇总!$B$2:$AH$2673,32,0)&lt;8,0))))</f>
        <v>0</v>
      </c>
      <c r="AI62" s="24">
        <f ca="1">IF(VLOOKUP($C62,工时汇总!$B$2:$AH$2673,33,0)&gt;15,12,IF(VLOOKUP($C62,工时汇总!$B$2:$AH$2673,33,0)&gt;10,8,IF(VLOOKUP($C62,工时汇总!$B$2:$AH$2673,33,0)&gt;=8,4,IF(VLOOKUP($C62,工时汇总!$B$2:$AH$2673,33,0)&lt;8,0))))</f>
        <v>4</v>
      </c>
    </row>
    <row r="63" spans="1:35" ht="19.5" customHeight="1" x14ac:dyDescent="0.25">
      <c r="A63" s="36" t="s">
        <v>406</v>
      </c>
      <c r="B63" s="129" t="s">
        <v>862</v>
      </c>
      <c r="C63" s="128" t="s">
        <v>850</v>
      </c>
      <c r="D63" s="23">
        <f t="shared" ref="D63:D65" ca="1" si="20">SUM(E63:AI63)</f>
        <v>76</v>
      </c>
      <c r="E63" s="24">
        <f ca="1">IF(VLOOKUP($C63,工时汇总!$B$2:$AH$2673,3,0)&gt;15,12,IF(VLOOKUP($C63,工时汇总!$B$2:$AH$2673,3,0)&gt;10,8,IF(VLOOKUP($C63,工时汇总!$B$2:$AH$2673,3,0)&gt;=8,4,IF(VLOOKUP($C63,工时汇总!$B$2:$AH$2673,3,0)&lt;8,0))))</f>
        <v>0</v>
      </c>
      <c r="F63" s="24">
        <f ca="1">IF(VLOOKUP($C63,工时汇总!$B$2:$AH$2673,4,0)&gt;15,12,IF(VLOOKUP($C63,工时汇总!$B$2:$AH$2673,4,0)&gt;10,8,IF(VLOOKUP($C63,工时汇总!$B$2:$AH$2673,4,0)&gt;=8,4,IF(VLOOKUP($C63,工时汇总!$B$2:$AH$2673,4,0)&lt;8,0))))</f>
        <v>0</v>
      </c>
      <c r="G63" s="24">
        <f ca="1">IF(VLOOKUP($C63,工时汇总!$B$2:$AH$2673,5,0)&gt;15,12,IF(VLOOKUP($C63,工时汇总!$B$2:$AH$2673,5,0)&gt;10,8,IF(VLOOKUP($C63,工时汇总!$B$2:$AH$2673,5,0)&gt;=8,4,IF(VLOOKUP($C63,工时汇总!$B$2:$AH$2673,5,0)&lt;8,0))))</f>
        <v>0</v>
      </c>
      <c r="H63" s="24">
        <f ca="1">IF(VLOOKUP($C63,工时汇总!$B$2:$AH$2673,6,0)&gt;15,12,IF(VLOOKUP($C63,工时汇总!$B$2:$AH$2673,6,0)&gt;10,8,IF(VLOOKUP($C63,工时汇总!$B$2:$AH$2673,6,0)&gt;=8,4,IF(VLOOKUP($C63,工时汇总!$B$2:$AH$2673,6,0)&lt;8,0))))</f>
        <v>0</v>
      </c>
      <c r="I63" s="24">
        <f ca="1">IF(VLOOKUP($C63,工时汇总!$B$2:$AH$2673,7,0)&gt;15,12,IF(VLOOKUP($C63,工时汇总!$B$2:$AH$2673,7,0)&gt;10,8,IF(VLOOKUP($C63,工时汇总!$B$2:$AH$2673,7,0)&gt;=8,4,IF(VLOOKUP($C63,工时汇总!$B$2:$AH$2673,7,0)&lt;8,0))))</f>
        <v>0</v>
      </c>
      <c r="J63" s="24">
        <f ca="1">IF(VLOOKUP($C63,工时汇总!$B$2:$AH$2673,8,0)&gt;15,12,IF(VLOOKUP($C63,工时汇总!$B$2:$AH$2673,8,0)&gt;10,8,IF(VLOOKUP($C63,工时汇总!$B$2:$AH$2673,8,0)&gt;=8,4,IF(VLOOKUP($C63,工时汇总!$B$2:$AH$2673,8,0)&lt;8,0))))</f>
        <v>0</v>
      </c>
      <c r="K63" s="24">
        <f ca="1">IF(VLOOKUP($C63,工时汇总!$B$2:$AH$2673,9,0)&gt;15,12,IF(VLOOKUP($C63,工时汇总!$B$2:$AH$2673,9,0)&gt;10,8,IF(VLOOKUP($C63,工时汇总!$B$2:$AH$2673,9,0)&gt;=8,4,IF(VLOOKUP($C63,工时汇总!$B$2:$AH$2673,9,0)&lt;8,0))))</f>
        <v>0</v>
      </c>
      <c r="L63" s="24">
        <f ca="1">IF(VLOOKUP($C63,工时汇总!$B$2:$AH$2673,10,0)&gt;15,12,IF(VLOOKUP($C63,工时汇总!$B$2:$AH$2673,10,0)&gt;10,8,IF(VLOOKUP($C63,工时汇总!$B$2:$AH$2673,10,0)&gt;=8,4,IF(VLOOKUP($C63,工时汇总!$B$2:$AH$2673,10,0)&lt;8,0))))</f>
        <v>0</v>
      </c>
      <c r="M63" s="24">
        <f ca="1">IF(VLOOKUP($C63,工时汇总!$B$2:$AH$2673,11,0)&gt;15,12,IF(VLOOKUP($C63,工时汇总!$B$2:$AH$2673,11,0)&gt;10,8,IF(VLOOKUP($C63,工时汇总!$B$2:$AH$2673,11,0)&gt;=8,4,IF(VLOOKUP($C63,工时汇总!$B$2:$AH$2673,11,0)&lt;8,0))))</f>
        <v>0</v>
      </c>
      <c r="N63" s="24">
        <f ca="1">IF(VLOOKUP($C63,工时汇总!$B$2:$AH$2673,12,0)&gt;15,12,IF(VLOOKUP($C63,工时汇总!$B$2:$AH$2673,12,0)&gt;10,8,IF(VLOOKUP($C63,工时汇总!$B$2:$AH$2673,12,0)&gt;=8,4,IF(VLOOKUP($C63,工时汇总!$B$2:$AH$2673,12,0)&lt;8,0))))</f>
        <v>0</v>
      </c>
      <c r="O63" s="24">
        <f ca="1">IF(VLOOKUP($C63,工时汇总!$B$2:$AH$2673,13,0)&gt;15,12,IF(VLOOKUP($C63,工时汇总!$B$2:$AH$2673,13,0)&gt;10,8,IF(VLOOKUP($C63,工时汇总!$B$2:$AH$2673,13,0)&gt;=8,4,IF(VLOOKUP($C63,工时汇总!$B$2:$AH$2673,13,0)&lt;8,0))))</f>
        <v>0</v>
      </c>
      <c r="P63" s="24">
        <f ca="1">IF(VLOOKUP($C63,工时汇总!$B$2:$AH$2673,14,0)&gt;15,12,IF(VLOOKUP($C63,工时汇总!$B$2:$AH$2673,14,0)&gt;10,8,IF(VLOOKUP($C63,工时汇总!$B$2:$AH$2673,14,0)&gt;=8,4,IF(VLOOKUP($C63,工时汇总!$B$2:$AH$2673,14,0)&lt;8,0))))</f>
        <v>0</v>
      </c>
      <c r="Q63" s="24">
        <f ca="1">IF(VLOOKUP($C63,工时汇总!$B$2:$AH$2673,15,0)&gt;15,12,IF(VLOOKUP($C63,工时汇总!$B$2:$AH$2673,15,0)&gt;10,8,IF(VLOOKUP($C63,工时汇总!$B$2:$AH$2673,15,0)&gt;=8,4,IF(VLOOKUP($C63,工时汇总!$B$2:$AH$2673,15,0)&lt;8,0))))</f>
        <v>0</v>
      </c>
      <c r="R63" s="24">
        <f ca="1">IF(VLOOKUP($C63,工时汇总!$B$2:$AH$2673,16,0)&gt;15,12,IF(VLOOKUP($C63,工时汇总!$B$2:$AH$2673,16,0)&gt;10,8,IF(VLOOKUP($C63,工时汇总!$B$2:$AH$2673,16,0)&gt;=8,4,IF(VLOOKUP($C63,工时汇总!$B$2:$AH$2673,16,0)&lt;8,0))))</f>
        <v>0</v>
      </c>
      <c r="S63" s="24">
        <f ca="1">IF(VLOOKUP($C63,工时汇总!$B$2:$AH$2673,17,0)&gt;15,12,IF(VLOOKUP($C63,工时汇总!$B$2:$AH$2673,17,0)&gt;10,8,IF(VLOOKUP($C63,工时汇总!$B$2:$AH$2673,17,0)&gt;=8,4,IF(VLOOKUP($C63,工时汇总!$B$2:$AH$2673,17,0)&lt;8,0))))</f>
        <v>0</v>
      </c>
      <c r="T63" s="24">
        <f ca="1">IF(VLOOKUP($C63,工时汇总!$B$2:$AH$2673,18,0)&gt;15,12,IF(VLOOKUP($C63,工时汇总!$B$2:$AH$2673,18,0)&gt;10,8,IF(VLOOKUP($C63,工时汇总!$B$2:$AH$2673,18,0)&gt;=8,4,IF(VLOOKUP($C63,工时汇总!$B$2:$AH$2673,18,0)&lt;8,0))))</f>
        <v>4</v>
      </c>
      <c r="U63" s="24">
        <f ca="1">IF(VLOOKUP($C63,工时汇总!$B$2:$AH$2673,19,0)&gt;15,12,IF(VLOOKUP($C63,工时汇总!$B$2:$AH$2673,19,0)&gt;10,8,IF(VLOOKUP($C63,工时汇总!$B$2:$AH$2673,19,0)&gt;=8,4,IF(VLOOKUP($C63,工时汇总!$B$2:$AH$2673,19,0)&lt;8,0))))</f>
        <v>4</v>
      </c>
      <c r="V63" s="24">
        <f ca="1">IF(VLOOKUP($C63,工时汇总!$B$2:$AH$2673,20,0)&gt;15,12,IF(VLOOKUP($C63,工时汇总!$B$2:$AH$2673,20,0)&gt;10,8,IF(VLOOKUP($C63,工时汇总!$B$2:$AH$2673,20,0)&gt;=8,4,IF(VLOOKUP($C63,工时汇总!$B$2:$AH$2673,20,0)&lt;8,0))))</f>
        <v>8</v>
      </c>
      <c r="W63" s="24">
        <f ca="1">IF(VLOOKUP($C63,工时汇总!$B$2:$AH$2673,21,0)&gt;15,12,IF(VLOOKUP($C63,工时汇总!$B$2:$AH$2673,21,0)&gt;10,8,IF(VLOOKUP($C63,工时汇总!$B$2:$AH$2673,21,0)&gt;=8,4,IF(VLOOKUP($C63,工时汇总!$B$2:$AH$2673,21,0)&lt;8,0))))</f>
        <v>4</v>
      </c>
      <c r="X63" s="24">
        <f ca="1">IF(VLOOKUP($C63,工时汇总!$B$2:$AH$2673,22,0)&gt;15,12,IF(VLOOKUP($C63,工时汇总!$B$2:$AH$2673,22,0)&gt;10,8,IF(VLOOKUP($C63,工时汇总!$B$2:$AH$2673,22,0)&gt;=8,4,IF(VLOOKUP($C63,工时汇总!$B$2:$AH$2673,22,0)&lt;8,0))))</f>
        <v>4</v>
      </c>
      <c r="Y63" s="24">
        <f ca="1">IF(VLOOKUP($C63,工时汇总!$B$2:$AH$2673,23,0)&gt;15,12,IF(VLOOKUP($C63,工时汇总!$B$2:$AH$2673,23,0)&gt;10,8,IF(VLOOKUP($C63,工时汇总!$B$2:$AH$2673,23,0)&gt;=8,4,IF(VLOOKUP($C63,工时汇总!$B$2:$AH$2673,23,0)&lt;8,0))))</f>
        <v>4</v>
      </c>
      <c r="Z63" s="24">
        <f ca="1">IF(VLOOKUP($C63,工时汇总!$B$2:$AH$2673,24,0)&gt;15,12,IF(VLOOKUP($C63,工时汇总!$B$2:$AH$2673,24,0)&gt;10,8,IF(VLOOKUP($C63,工时汇总!$B$2:$AH$2673,24,0)&gt;=8,4,IF(VLOOKUP($C63,工时汇总!$B$2:$AH$2673,24,0)&lt;8,0))))</f>
        <v>4</v>
      </c>
      <c r="AA63" s="24">
        <f ca="1">IF(VLOOKUP($C63,工时汇总!$B$2:$AH$2673,25,0)&gt;15,12,IF(VLOOKUP($C63,工时汇总!$B$2:$AH$2673,25,0)&gt;10,8,IF(VLOOKUP($C63,工时汇总!$B$2:$AH$2673,25,0)&gt;=8,4,IF(VLOOKUP($C63,工时汇总!$B$2:$AH$2673,25,0)&lt;8,0))))</f>
        <v>4</v>
      </c>
      <c r="AB63" s="24">
        <f ca="1">IF(VLOOKUP($C63,工时汇总!$B$2:$AH$2673,26,0)&gt;15,12,IF(VLOOKUP($C63,工时汇总!$B$2:$AH$2673,26,0)&gt;10,8,IF(VLOOKUP($C63,工时汇总!$B$2:$AH$2673,26,0)&gt;=8,4,IF(VLOOKUP($C63,工时汇总!$B$2:$AH$2673,26,0)&lt;8,0))))</f>
        <v>8</v>
      </c>
      <c r="AC63" s="24">
        <f ca="1">IF(VLOOKUP($C63,工时汇总!$B$2:$AH$2673,27,0)&gt;15,12,IF(VLOOKUP($C63,工时汇总!$B$2:$AH$2673,27,0)&gt;10,8,IF(VLOOKUP($C63,工时汇总!$B$2:$AH$2673,27,0)&gt;=8,4,IF(VLOOKUP($C63,工时汇总!$B$2:$AH$2673,27,0)&lt;8,0))))</f>
        <v>8</v>
      </c>
      <c r="AD63" s="24">
        <f ca="1">IF(VLOOKUP($C63,工时汇总!$B$2:$AH$2673,28,0)&gt;15,12,IF(VLOOKUP($C63,工时汇总!$B$2:$AH$2673,28,0)&gt;10,8,IF(VLOOKUP($C63,工时汇总!$B$2:$AH$2673,28,0)&gt;=8,4,IF(VLOOKUP($C63,工时汇总!$B$2:$AH$2673,28,0)&lt;8,0))))</f>
        <v>0</v>
      </c>
      <c r="AE63" s="24">
        <f ca="1">IF(VLOOKUP($C63,工时汇总!$B$2:$AH$2673,29,0)&gt;15,12,IF(VLOOKUP($C63,工时汇总!$B$2:$AH$2673,29,0)&gt;10,8,IF(VLOOKUP($C63,工时汇总!$B$2:$AH$2673,29,0)&gt;=8,4,IF(VLOOKUP($C63,工时汇总!$B$2:$AH$2673,29,0)&lt;8,0))))</f>
        <v>8</v>
      </c>
      <c r="AF63" s="24">
        <f ca="1">IF(VLOOKUP($C63,工时汇总!$B$2:$AH$2673,30,0)&gt;15,12,IF(VLOOKUP($C63,工时汇总!$B$2:$AH$2673,30,0)&gt;10,8,IF(VLOOKUP($C63,工时汇总!$B$2:$AH$2673,30,0)&gt;=8,4,IF(VLOOKUP($C63,工时汇总!$B$2:$AH$2673,30,0)&lt;8,0))))</f>
        <v>4</v>
      </c>
      <c r="AG63" s="24">
        <f ca="1">IF(VLOOKUP($C63,工时汇总!$B$2:$AH$2673,31,0)&gt;15,12,IF(VLOOKUP($C63,工时汇总!$B$2:$AH$2673,31,0)&gt;10,8,IF(VLOOKUP($C63,工时汇总!$B$2:$AH$2673,31,0)&gt;=8,4,IF(VLOOKUP($C63,工时汇总!$B$2:$AH$2673,31,0)&lt;8,0))))</f>
        <v>4</v>
      </c>
      <c r="AH63" s="24">
        <f ca="1">IF(VLOOKUP($C63,工时汇总!$B$2:$AH$2673,32,0)&gt;15,12,IF(VLOOKUP($C63,工时汇总!$B$2:$AH$2673,32,0)&gt;10,8,IF(VLOOKUP($C63,工时汇总!$B$2:$AH$2673,32,0)&gt;=8,4,IF(VLOOKUP($C63,工时汇总!$B$2:$AH$2673,32,0)&lt;8,0))))</f>
        <v>4</v>
      </c>
      <c r="AI63" s="24">
        <f ca="1">IF(VLOOKUP($C63,工时汇总!$B$2:$AH$2673,33,0)&gt;15,12,IF(VLOOKUP($C63,工时汇总!$B$2:$AH$2673,33,0)&gt;10,8,IF(VLOOKUP($C63,工时汇总!$B$2:$AH$2673,33,0)&gt;=8,4,IF(VLOOKUP($C63,工时汇总!$B$2:$AH$2673,33,0)&lt;8,0))))</f>
        <v>4</v>
      </c>
    </row>
    <row r="64" spans="1:35" ht="19.5" customHeight="1" x14ac:dyDescent="0.25">
      <c r="A64" s="36" t="s">
        <v>406</v>
      </c>
      <c r="B64" s="129" t="s">
        <v>863</v>
      </c>
      <c r="C64" s="128" t="s">
        <v>851</v>
      </c>
      <c r="D64" s="23">
        <f t="shared" ca="1" si="20"/>
        <v>44</v>
      </c>
      <c r="E64" s="24">
        <f ca="1">IF(VLOOKUP($C64,工时汇总!$B$2:$AH$2673,3,0)&gt;15,12,IF(VLOOKUP($C64,工时汇总!$B$2:$AH$2673,3,0)&gt;10,8,IF(VLOOKUP($C64,工时汇总!$B$2:$AH$2673,3,0)&gt;=8,4,IF(VLOOKUP($C64,工时汇总!$B$2:$AH$2673,3,0)&lt;8,0))))</f>
        <v>0</v>
      </c>
      <c r="F64" s="24">
        <f ca="1">IF(VLOOKUP($C64,工时汇总!$B$2:$AH$2673,4,0)&gt;15,12,IF(VLOOKUP($C64,工时汇总!$B$2:$AH$2673,4,0)&gt;10,8,IF(VLOOKUP($C64,工时汇总!$B$2:$AH$2673,4,0)&gt;=8,4,IF(VLOOKUP($C64,工时汇总!$B$2:$AH$2673,4,0)&lt;8,0))))</f>
        <v>0</v>
      </c>
      <c r="G64" s="24">
        <f ca="1">IF(VLOOKUP($C64,工时汇总!$B$2:$AH$2673,5,0)&gt;15,12,IF(VLOOKUP($C64,工时汇总!$B$2:$AH$2673,5,0)&gt;10,8,IF(VLOOKUP($C64,工时汇总!$B$2:$AH$2673,5,0)&gt;=8,4,IF(VLOOKUP($C64,工时汇总!$B$2:$AH$2673,5,0)&lt;8,0))))</f>
        <v>0</v>
      </c>
      <c r="H64" s="24">
        <f ca="1">IF(VLOOKUP($C64,工时汇总!$B$2:$AH$2673,6,0)&gt;15,12,IF(VLOOKUP($C64,工时汇总!$B$2:$AH$2673,6,0)&gt;10,8,IF(VLOOKUP($C64,工时汇总!$B$2:$AH$2673,6,0)&gt;=8,4,IF(VLOOKUP($C64,工时汇总!$B$2:$AH$2673,6,0)&lt;8,0))))</f>
        <v>0</v>
      </c>
      <c r="I64" s="24">
        <f ca="1">IF(VLOOKUP($C64,工时汇总!$B$2:$AH$2673,7,0)&gt;15,12,IF(VLOOKUP($C64,工时汇总!$B$2:$AH$2673,7,0)&gt;10,8,IF(VLOOKUP($C64,工时汇总!$B$2:$AH$2673,7,0)&gt;=8,4,IF(VLOOKUP($C64,工时汇总!$B$2:$AH$2673,7,0)&lt;8,0))))</f>
        <v>0</v>
      </c>
      <c r="J64" s="24">
        <f ca="1">IF(VLOOKUP($C64,工时汇总!$B$2:$AH$2673,8,0)&gt;15,12,IF(VLOOKUP($C64,工时汇总!$B$2:$AH$2673,8,0)&gt;10,8,IF(VLOOKUP($C64,工时汇总!$B$2:$AH$2673,8,0)&gt;=8,4,IF(VLOOKUP($C64,工时汇总!$B$2:$AH$2673,8,0)&lt;8,0))))</f>
        <v>0</v>
      </c>
      <c r="K64" s="24">
        <f ca="1">IF(VLOOKUP($C64,工时汇总!$B$2:$AH$2673,9,0)&gt;15,12,IF(VLOOKUP($C64,工时汇总!$B$2:$AH$2673,9,0)&gt;10,8,IF(VLOOKUP($C64,工时汇总!$B$2:$AH$2673,9,0)&gt;=8,4,IF(VLOOKUP($C64,工时汇总!$B$2:$AH$2673,9,0)&lt;8,0))))</f>
        <v>0</v>
      </c>
      <c r="L64" s="24">
        <f ca="1">IF(VLOOKUP($C64,工时汇总!$B$2:$AH$2673,10,0)&gt;15,12,IF(VLOOKUP($C64,工时汇总!$B$2:$AH$2673,10,0)&gt;10,8,IF(VLOOKUP($C64,工时汇总!$B$2:$AH$2673,10,0)&gt;=8,4,IF(VLOOKUP($C64,工时汇总!$B$2:$AH$2673,10,0)&lt;8,0))))</f>
        <v>0</v>
      </c>
      <c r="M64" s="24">
        <f ca="1">IF(VLOOKUP($C64,工时汇总!$B$2:$AH$2673,11,0)&gt;15,12,IF(VLOOKUP($C64,工时汇总!$B$2:$AH$2673,11,0)&gt;10,8,IF(VLOOKUP($C64,工时汇总!$B$2:$AH$2673,11,0)&gt;=8,4,IF(VLOOKUP($C64,工时汇总!$B$2:$AH$2673,11,0)&lt;8,0))))</f>
        <v>0</v>
      </c>
      <c r="N64" s="24">
        <f ca="1">IF(VLOOKUP($C64,工时汇总!$B$2:$AH$2673,12,0)&gt;15,12,IF(VLOOKUP($C64,工时汇总!$B$2:$AH$2673,12,0)&gt;10,8,IF(VLOOKUP($C64,工时汇总!$B$2:$AH$2673,12,0)&gt;=8,4,IF(VLOOKUP($C64,工时汇总!$B$2:$AH$2673,12,0)&lt;8,0))))</f>
        <v>0</v>
      </c>
      <c r="O64" s="24">
        <f ca="1">IF(VLOOKUP($C64,工时汇总!$B$2:$AH$2673,13,0)&gt;15,12,IF(VLOOKUP($C64,工时汇总!$B$2:$AH$2673,13,0)&gt;10,8,IF(VLOOKUP($C64,工时汇总!$B$2:$AH$2673,13,0)&gt;=8,4,IF(VLOOKUP($C64,工时汇总!$B$2:$AH$2673,13,0)&lt;8,0))))</f>
        <v>0</v>
      </c>
      <c r="P64" s="24">
        <f ca="1">IF(VLOOKUP($C64,工时汇总!$B$2:$AH$2673,14,0)&gt;15,12,IF(VLOOKUP($C64,工时汇总!$B$2:$AH$2673,14,0)&gt;10,8,IF(VLOOKUP($C64,工时汇总!$B$2:$AH$2673,14,0)&gt;=8,4,IF(VLOOKUP($C64,工时汇总!$B$2:$AH$2673,14,0)&lt;8,0))))</f>
        <v>0</v>
      </c>
      <c r="Q64" s="24">
        <f ca="1">IF(VLOOKUP($C64,工时汇总!$B$2:$AH$2673,15,0)&gt;15,12,IF(VLOOKUP($C64,工时汇总!$B$2:$AH$2673,15,0)&gt;10,8,IF(VLOOKUP($C64,工时汇总!$B$2:$AH$2673,15,0)&gt;=8,4,IF(VLOOKUP($C64,工时汇总!$B$2:$AH$2673,15,0)&lt;8,0))))</f>
        <v>0</v>
      </c>
      <c r="R64" s="24">
        <f ca="1">IF(VLOOKUP($C64,工时汇总!$B$2:$AH$2673,16,0)&gt;15,12,IF(VLOOKUP($C64,工时汇总!$B$2:$AH$2673,16,0)&gt;10,8,IF(VLOOKUP($C64,工时汇总!$B$2:$AH$2673,16,0)&gt;=8,4,IF(VLOOKUP($C64,工时汇总!$B$2:$AH$2673,16,0)&lt;8,0))))</f>
        <v>0</v>
      </c>
      <c r="S64" s="24">
        <f ca="1">IF(VLOOKUP($C64,工时汇总!$B$2:$AH$2673,17,0)&gt;15,12,IF(VLOOKUP($C64,工时汇总!$B$2:$AH$2673,17,0)&gt;10,8,IF(VLOOKUP($C64,工时汇总!$B$2:$AH$2673,17,0)&gt;=8,4,IF(VLOOKUP($C64,工时汇总!$B$2:$AH$2673,17,0)&lt;8,0))))</f>
        <v>0</v>
      </c>
      <c r="T64" s="24">
        <f ca="1">IF(VLOOKUP($C64,工时汇总!$B$2:$AH$2673,18,0)&gt;15,12,IF(VLOOKUP($C64,工时汇总!$B$2:$AH$2673,18,0)&gt;10,8,IF(VLOOKUP($C64,工时汇总!$B$2:$AH$2673,18,0)&gt;=8,4,IF(VLOOKUP($C64,工时汇总!$B$2:$AH$2673,18,0)&lt;8,0))))</f>
        <v>4</v>
      </c>
      <c r="U64" s="24">
        <f ca="1">IF(VLOOKUP($C64,工时汇总!$B$2:$AH$2673,19,0)&gt;15,12,IF(VLOOKUP($C64,工时汇总!$B$2:$AH$2673,19,0)&gt;10,8,IF(VLOOKUP($C64,工时汇总!$B$2:$AH$2673,19,0)&gt;=8,4,IF(VLOOKUP($C64,工时汇总!$B$2:$AH$2673,19,0)&lt;8,0))))</f>
        <v>4</v>
      </c>
      <c r="V64" s="24">
        <f ca="1">IF(VLOOKUP($C64,工时汇总!$B$2:$AH$2673,20,0)&gt;15,12,IF(VLOOKUP($C64,工时汇总!$B$2:$AH$2673,20,0)&gt;10,8,IF(VLOOKUP($C64,工时汇总!$B$2:$AH$2673,20,0)&gt;=8,4,IF(VLOOKUP($C64,工时汇总!$B$2:$AH$2673,20,0)&lt;8,0))))</f>
        <v>8</v>
      </c>
      <c r="W64" s="24">
        <f ca="1">IF(VLOOKUP($C64,工时汇总!$B$2:$AH$2673,21,0)&gt;15,12,IF(VLOOKUP($C64,工时汇总!$B$2:$AH$2673,21,0)&gt;10,8,IF(VLOOKUP($C64,工时汇总!$B$2:$AH$2673,21,0)&gt;=8,4,IF(VLOOKUP($C64,工时汇总!$B$2:$AH$2673,21,0)&lt;8,0))))</f>
        <v>4</v>
      </c>
      <c r="X64" s="24">
        <f ca="1">IF(VLOOKUP($C64,工时汇总!$B$2:$AH$2673,22,0)&gt;15,12,IF(VLOOKUP($C64,工时汇总!$B$2:$AH$2673,22,0)&gt;10,8,IF(VLOOKUP($C64,工时汇总!$B$2:$AH$2673,22,0)&gt;=8,4,IF(VLOOKUP($C64,工时汇总!$B$2:$AH$2673,22,0)&lt;8,0))))</f>
        <v>4</v>
      </c>
      <c r="Y64" s="24">
        <f ca="1">IF(VLOOKUP($C64,工时汇总!$B$2:$AH$2673,23,0)&gt;15,12,IF(VLOOKUP($C64,工时汇总!$B$2:$AH$2673,23,0)&gt;10,8,IF(VLOOKUP($C64,工时汇总!$B$2:$AH$2673,23,0)&gt;=8,4,IF(VLOOKUP($C64,工时汇总!$B$2:$AH$2673,23,0)&lt;8,0))))</f>
        <v>8</v>
      </c>
      <c r="Z64" s="24">
        <f ca="1">IF(VLOOKUP($C64,工时汇总!$B$2:$AH$2673,24,0)&gt;15,12,IF(VLOOKUP($C64,工时汇总!$B$2:$AH$2673,24,0)&gt;10,8,IF(VLOOKUP($C64,工时汇总!$B$2:$AH$2673,24,0)&gt;=8,4,IF(VLOOKUP($C64,工时汇总!$B$2:$AH$2673,24,0)&lt;8,0))))</f>
        <v>8</v>
      </c>
      <c r="AA64" s="24">
        <f ca="1">IF(VLOOKUP($C64,工时汇总!$B$2:$AH$2673,25,0)&gt;15,12,IF(VLOOKUP($C64,工时汇总!$B$2:$AH$2673,25,0)&gt;10,8,IF(VLOOKUP($C64,工时汇总!$B$2:$AH$2673,25,0)&gt;=8,4,IF(VLOOKUP($C64,工时汇总!$B$2:$AH$2673,25,0)&lt;8,0))))</f>
        <v>4</v>
      </c>
      <c r="AB64" s="24">
        <f ca="1">IF(VLOOKUP($C64,工时汇总!$B$2:$AH$2673,26,0)&gt;15,12,IF(VLOOKUP($C64,工时汇总!$B$2:$AH$2673,26,0)&gt;10,8,IF(VLOOKUP($C64,工时汇总!$B$2:$AH$2673,26,0)&gt;=8,4,IF(VLOOKUP($C64,工时汇总!$B$2:$AH$2673,26,0)&lt;8,0))))</f>
        <v>0</v>
      </c>
      <c r="AC64" s="24">
        <f ca="1">IF(VLOOKUP($C64,工时汇总!$B$2:$AH$2673,27,0)&gt;15,12,IF(VLOOKUP($C64,工时汇总!$B$2:$AH$2673,27,0)&gt;10,8,IF(VLOOKUP($C64,工时汇总!$B$2:$AH$2673,27,0)&gt;=8,4,IF(VLOOKUP($C64,工时汇总!$B$2:$AH$2673,27,0)&lt;8,0))))</f>
        <v>0</v>
      </c>
      <c r="AD64" s="24">
        <f ca="1">IF(VLOOKUP($C64,工时汇总!$B$2:$AH$2673,28,0)&gt;15,12,IF(VLOOKUP($C64,工时汇总!$B$2:$AH$2673,28,0)&gt;10,8,IF(VLOOKUP($C64,工时汇总!$B$2:$AH$2673,28,0)&gt;=8,4,IF(VLOOKUP($C64,工时汇总!$B$2:$AH$2673,28,0)&lt;8,0))))</f>
        <v>0</v>
      </c>
      <c r="AE64" s="24">
        <f ca="1">IF(VLOOKUP($C64,工时汇总!$B$2:$AH$2673,29,0)&gt;15,12,IF(VLOOKUP($C64,工时汇总!$B$2:$AH$2673,29,0)&gt;10,8,IF(VLOOKUP($C64,工时汇总!$B$2:$AH$2673,29,0)&gt;=8,4,IF(VLOOKUP($C64,工时汇总!$B$2:$AH$2673,29,0)&lt;8,0))))</f>
        <v>0</v>
      </c>
      <c r="AF64" s="24">
        <f ca="1">IF(VLOOKUP($C64,工时汇总!$B$2:$AH$2673,30,0)&gt;15,12,IF(VLOOKUP($C64,工时汇总!$B$2:$AH$2673,30,0)&gt;10,8,IF(VLOOKUP($C64,工时汇总!$B$2:$AH$2673,30,0)&gt;=8,4,IF(VLOOKUP($C64,工时汇总!$B$2:$AH$2673,30,0)&lt;8,0))))</f>
        <v>0</v>
      </c>
      <c r="AG64" s="24">
        <f ca="1">IF(VLOOKUP($C64,工时汇总!$B$2:$AH$2673,31,0)&gt;15,12,IF(VLOOKUP($C64,工时汇总!$B$2:$AH$2673,31,0)&gt;10,8,IF(VLOOKUP($C64,工时汇总!$B$2:$AH$2673,31,0)&gt;=8,4,IF(VLOOKUP($C64,工时汇总!$B$2:$AH$2673,31,0)&lt;8,0))))</f>
        <v>0</v>
      </c>
      <c r="AH64" s="24">
        <f ca="1">IF(VLOOKUP($C64,工时汇总!$B$2:$AH$2673,32,0)&gt;15,12,IF(VLOOKUP($C64,工时汇总!$B$2:$AH$2673,32,0)&gt;10,8,IF(VLOOKUP($C64,工时汇总!$B$2:$AH$2673,32,0)&gt;=8,4,IF(VLOOKUP($C64,工时汇总!$B$2:$AH$2673,32,0)&lt;8,0))))</f>
        <v>0</v>
      </c>
      <c r="AI64" s="24">
        <f ca="1">IF(VLOOKUP($C64,工时汇总!$B$2:$AH$2673,33,0)&gt;15,12,IF(VLOOKUP($C64,工时汇总!$B$2:$AH$2673,33,0)&gt;10,8,IF(VLOOKUP($C64,工时汇总!$B$2:$AH$2673,33,0)&gt;=8,4,IF(VLOOKUP($C64,工时汇总!$B$2:$AH$2673,33,0)&lt;8,0))))</f>
        <v>0</v>
      </c>
    </row>
    <row r="65" spans="1:35" ht="19.5" customHeight="1" x14ac:dyDescent="0.25">
      <c r="A65" s="36" t="s">
        <v>406</v>
      </c>
      <c r="B65" s="129" t="s">
        <v>864</v>
      </c>
      <c r="C65" s="128" t="s">
        <v>852</v>
      </c>
      <c r="D65" s="23">
        <f t="shared" ca="1" si="20"/>
        <v>56</v>
      </c>
      <c r="E65" s="24">
        <f ca="1">IF(VLOOKUP($C65,工时汇总!$B$2:$AH$2673,3,0)&gt;15,12,IF(VLOOKUP($C65,工时汇总!$B$2:$AH$2673,3,0)&gt;10,8,IF(VLOOKUP($C65,工时汇总!$B$2:$AH$2673,3,0)&gt;=8,4,IF(VLOOKUP($C65,工时汇总!$B$2:$AH$2673,3,0)&lt;8,0))))</f>
        <v>0</v>
      </c>
      <c r="F65" s="24">
        <f ca="1">IF(VLOOKUP($C65,工时汇总!$B$2:$AH$2673,4,0)&gt;15,12,IF(VLOOKUP($C65,工时汇总!$B$2:$AH$2673,4,0)&gt;10,8,IF(VLOOKUP($C65,工时汇总!$B$2:$AH$2673,4,0)&gt;=8,4,IF(VLOOKUP($C65,工时汇总!$B$2:$AH$2673,4,0)&lt;8,0))))</f>
        <v>0</v>
      </c>
      <c r="G65" s="24">
        <f ca="1">IF(VLOOKUP($C65,工时汇总!$B$2:$AH$2673,5,0)&gt;15,12,IF(VLOOKUP($C65,工时汇总!$B$2:$AH$2673,5,0)&gt;10,8,IF(VLOOKUP($C65,工时汇总!$B$2:$AH$2673,5,0)&gt;=8,4,IF(VLOOKUP($C65,工时汇总!$B$2:$AH$2673,5,0)&lt;8,0))))</f>
        <v>0</v>
      </c>
      <c r="H65" s="24">
        <f ca="1">IF(VLOOKUP($C65,工时汇总!$B$2:$AH$2673,6,0)&gt;15,12,IF(VLOOKUP($C65,工时汇总!$B$2:$AH$2673,6,0)&gt;10,8,IF(VLOOKUP($C65,工时汇总!$B$2:$AH$2673,6,0)&gt;=8,4,IF(VLOOKUP($C65,工时汇总!$B$2:$AH$2673,6,0)&lt;8,0))))</f>
        <v>0</v>
      </c>
      <c r="I65" s="24">
        <f ca="1">IF(VLOOKUP($C65,工时汇总!$B$2:$AH$2673,7,0)&gt;15,12,IF(VLOOKUP($C65,工时汇总!$B$2:$AH$2673,7,0)&gt;10,8,IF(VLOOKUP($C65,工时汇总!$B$2:$AH$2673,7,0)&gt;=8,4,IF(VLOOKUP($C65,工时汇总!$B$2:$AH$2673,7,0)&lt;8,0))))</f>
        <v>0</v>
      </c>
      <c r="J65" s="24">
        <f ca="1">IF(VLOOKUP($C65,工时汇总!$B$2:$AH$2673,8,0)&gt;15,12,IF(VLOOKUP($C65,工时汇总!$B$2:$AH$2673,8,0)&gt;10,8,IF(VLOOKUP($C65,工时汇总!$B$2:$AH$2673,8,0)&gt;=8,4,IF(VLOOKUP($C65,工时汇总!$B$2:$AH$2673,8,0)&lt;8,0))))</f>
        <v>0</v>
      </c>
      <c r="K65" s="24">
        <f ca="1">IF(VLOOKUP($C65,工时汇总!$B$2:$AH$2673,9,0)&gt;15,12,IF(VLOOKUP($C65,工时汇总!$B$2:$AH$2673,9,0)&gt;10,8,IF(VLOOKUP($C65,工时汇总!$B$2:$AH$2673,9,0)&gt;=8,4,IF(VLOOKUP($C65,工时汇总!$B$2:$AH$2673,9,0)&lt;8,0))))</f>
        <v>0</v>
      </c>
      <c r="L65" s="24">
        <f ca="1">IF(VLOOKUP($C65,工时汇总!$B$2:$AH$2673,10,0)&gt;15,12,IF(VLOOKUP($C65,工时汇总!$B$2:$AH$2673,10,0)&gt;10,8,IF(VLOOKUP($C65,工时汇总!$B$2:$AH$2673,10,0)&gt;=8,4,IF(VLOOKUP($C65,工时汇总!$B$2:$AH$2673,10,0)&lt;8,0))))</f>
        <v>0</v>
      </c>
      <c r="M65" s="24">
        <f ca="1">IF(VLOOKUP($C65,工时汇总!$B$2:$AH$2673,11,0)&gt;15,12,IF(VLOOKUP($C65,工时汇总!$B$2:$AH$2673,11,0)&gt;10,8,IF(VLOOKUP($C65,工时汇总!$B$2:$AH$2673,11,0)&gt;=8,4,IF(VLOOKUP($C65,工时汇总!$B$2:$AH$2673,11,0)&lt;8,0))))</f>
        <v>0</v>
      </c>
      <c r="N65" s="24">
        <f ca="1">IF(VLOOKUP($C65,工时汇总!$B$2:$AH$2673,12,0)&gt;15,12,IF(VLOOKUP($C65,工时汇总!$B$2:$AH$2673,12,0)&gt;10,8,IF(VLOOKUP($C65,工时汇总!$B$2:$AH$2673,12,0)&gt;=8,4,IF(VLOOKUP($C65,工时汇总!$B$2:$AH$2673,12,0)&lt;8,0))))</f>
        <v>0</v>
      </c>
      <c r="O65" s="24">
        <f ca="1">IF(VLOOKUP($C65,工时汇总!$B$2:$AH$2673,13,0)&gt;15,12,IF(VLOOKUP($C65,工时汇总!$B$2:$AH$2673,13,0)&gt;10,8,IF(VLOOKUP($C65,工时汇总!$B$2:$AH$2673,13,0)&gt;=8,4,IF(VLOOKUP($C65,工时汇总!$B$2:$AH$2673,13,0)&lt;8,0))))</f>
        <v>0</v>
      </c>
      <c r="P65" s="24">
        <f ca="1">IF(VLOOKUP($C65,工时汇总!$B$2:$AH$2673,14,0)&gt;15,12,IF(VLOOKUP($C65,工时汇总!$B$2:$AH$2673,14,0)&gt;10,8,IF(VLOOKUP($C65,工时汇总!$B$2:$AH$2673,14,0)&gt;=8,4,IF(VLOOKUP($C65,工时汇总!$B$2:$AH$2673,14,0)&lt;8,0))))</f>
        <v>0</v>
      </c>
      <c r="Q65" s="24">
        <f ca="1">IF(VLOOKUP($C65,工时汇总!$B$2:$AH$2673,15,0)&gt;15,12,IF(VLOOKUP($C65,工时汇总!$B$2:$AH$2673,15,0)&gt;10,8,IF(VLOOKUP($C65,工时汇总!$B$2:$AH$2673,15,0)&gt;=8,4,IF(VLOOKUP($C65,工时汇总!$B$2:$AH$2673,15,0)&lt;8,0))))</f>
        <v>0</v>
      </c>
      <c r="R65" s="24">
        <f ca="1">IF(VLOOKUP($C65,工时汇总!$B$2:$AH$2673,16,0)&gt;15,12,IF(VLOOKUP($C65,工时汇总!$B$2:$AH$2673,16,0)&gt;10,8,IF(VLOOKUP($C65,工时汇总!$B$2:$AH$2673,16,0)&gt;=8,4,IF(VLOOKUP($C65,工时汇总!$B$2:$AH$2673,16,0)&lt;8,0))))</f>
        <v>0</v>
      </c>
      <c r="S65" s="24">
        <f ca="1">IF(VLOOKUP($C65,工时汇总!$B$2:$AH$2673,17,0)&gt;15,12,IF(VLOOKUP($C65,工时汇总!$B$2:$AH$2673,17,0)&gt;10,8,IF(VLOOKUP($C65,工时汇总!$B$2:$AH$2673,17,0)&gt;=8,4,IF(VLOOKUP($C65,工时汇总!$B$2:$AH$2673,17,0)&lt;8,0))))</f>
        <v>0</v>
      </c>
      <c r="T65" s="24">
        <f ca="1">IF(VLOOKUP($C65,工时汇总!$B$2:$AH$2673,18,0)&gt;15,12,IF(VLOOKUP($C65,工时汇总!$B$2:$AH$2673,18,0)&gt;10,8,IF(VLOOKUP($C65,工时汇总!$B$2:$AH$2673,18,0)&gt;=8,4,IF(VLOOKUP($C65,工时汇总!$B$2:$AH$2673,18,0)&lt;8,0))))</f>
        <v>4</v>
      </c>
      <c r="U65" s="24">
        <f ca="1">IF(VLOOKUP($C65,工时汇总!$B$2:$AH$2673,19,0)&gt;15,12,IF(VLOOKUP($C65,工时汇总!$B$2:$AH$2673,19,0)&gt;10,8,IF(VLOOKUP($C65,工时汇总!$B$2:$AH$2673,19,0)&gt;=8,4,IF(VLOOKUP($C65,工时汇总!$B$2:$AH$2673,19,0)&lt;8,0))))</f>
        <v>4</v>
      </c>
      <c r="V65" s="24">
        <f ca="1">IF(VLOOKUP($C65,工时汇总!$B$2:$AH$2673,20,0)&gt;15,12,IF(VLOOKUP($C65,工时汇总!$B$2:$AH$2673,20,0)&gt;10,8,IF(VLOOKUP($C65,工时汇总!$B$2:$AH$2673,20,0)&gt;=8,4,IF(VLOOKUP($C65,工时汇总!$B$2:$AH$2673,20,0)&lt;8,0))))</f>
        <v>8</v>
      </c>
      <c r="W65" s="24">
        <f ca="1">IF(VLOOKUP($C65,工时汇总!$B$2:$AH$2673,21,0)&gt;15,12,IF(VLOOKUP($C65,工时汇总!$B$2:$AH$2673,21,0)&gt;10,8,IF(VLOOKUP($C65,工时汇总!$B$2:$AH$2673,21,0)&gt;=8,4,IF(VLOOKUP($C65,工时汇总!$B$2:$AH$2673,21,0)&lt;8,0))))</f>
        <v>4</v>
      </c>
      <c r="X65" s="24">
        <f ca="1">IF(VLOOKUP($C65,工时汇总!$B$2:$AH$2673,22,0)&gt;15,12,IF(VLOOKUP($C65,工时汇总!$B$2:$AH$2673,22,0)&gt;10,8,IF(VLOOKUP($C65,工时汇总!$B$2:$AH$2673,22,0)&gt;=8,4,IF(VLOOKUP($C65,工时汇总!$B$2:$AH$2673,22,0)&lt;8,0))))</f>
        <v>4</v>
      </c>
      <c r="Y65" s="24">
        <f ca="1">IF(VLOOKUP($C65,工时汇总!$B$2:$AH$2673,23,0)&gt;15,12,IF(VLOOKUP($C65,工时汇总!$B$2:$AH$2673,23,0)&gt;10,8,IF(VLOOKUP($C65,工时汇总!$B$2:$AH$2673,23,0)&gt;=8,4,IF(VLOOKUP($C65,工时汇总!$B$2:$AH$2673,23,0)&lt;8,0))))</f>
        <v>4</v>
      </c>
      <c r="Z65" s="24">
        <f ca="1">IF(VLOOKUP($C65,工时汇总!$B$2:$AH$2673,24,0)&gt;15,12,IF(VLOOKUP($C65,工时汇总!$B$2:$AH$2673,24,0)&gt;10,8,IF(VLOOKUP($C65,工时汇总!$B$2:$AH$2673,24,0)&gt;=8,4,IF(VLOOKUP($C65,工时汇总!$B$2:$AH$2673,24,0)&lt;8,0))))</f>
        <v>4</v>
      </c>
      <c r="AA65" s="24">
        <f ca="1">IF(VLOOKUP($C65,工时汇总!$B$2:$AH$2673,25,0)&gt;15,12,IF(VLOOKUP($C65,工时汇总!$B$2:$AH$2673,25,0)&gt;10,8,IF(VLOOKUP($C65,工时汇总!$B$2:$AH$2673,25,0)&gt;=8,4,IF(VLOOKUP($C65,工时汇总!$B$2:$AH$2673,25,0)&lt;8,0))))</f>
        <v>4</v>
      </c>
      <c r="AB65" s="24">
        <f ca="1">IF(VLOOKUP($C65,工时汇总!$B$2:$AH$2673,26,0)&gt;15,12,IF(VLOOKUP($C65,工时汇总!$B$2:$AH$2673,26,0)&gt;10,8,IF(VLOOKUP($C65,工时汇总!$B$2:$AH$2673,26,0)&gt;=8,4,IF(VLOOKUP($C65,工时汇总!$B$2:$AH$2673,26,0)&lt;8,0))))</f>
        <v>0</v>
      </c>
      <c r="AC65" s="24">
        <f ca="1">IF(VLOOKUP($C65,工时汇总!$B$2:$AH$2673,27,0)&gt;15,12,IF(VLOOKUP($C65,工时汇总!$B$2:$AH$2673,27,0)&gt;10,8,IF(VLOOKUP($C65,工时汇总!$B$2:$AH$2673,27,0)&gt;=8,4,IF(VLOOKUP($C65,工时汇总!$B$2:$AH$2673,27,0)&lt;8,0))))</f>
        <v>0</v>
      </c>
      <c r="AD65" s="24">
        <f ca="1">IF(VLOOKUP($C65,工时汇总!$B$2:$AH$2673,28,0)&gt;15,12,IF(VLOOKUP($C65,工时汇总!$B$2:$AH$2673,28,0)&gt;10,8,IF(VLOOKUP($C65,工时汇总!$B$2:$AH$2673,28,0)&gt;=8,4,IF(VLOOKUP($C65,工时汇总!$B$2:$AH$2673,28,0)&lt;8,0))))</f>
        <v>0</v>
      </c>
      <c r="AE65" s="24">
        <f ca="1">IF(VLOOKUP($C65,工时汇总!$B$2:$AH$2673,29,0)&gt;15,12,IF(VLOOKUP($C65,工时汇总!$B$2:$AH$2673,29,0)&gt;10,8,IF(VLOOKUP($C65,工时汇总!$B$2:$AH$2673,29,0)&gt;=8,4,IF(VLOOKUP($C65,工时汇总!$B$2:$AH$2673,29,0)&lt;8,0))))</f>
        <v>8</v>
      </c>
      <c r="AF65" s="24">
        <f ca="1">IF(VLOOKUP($C65,工时汇总!$B$2:$AH$2673,30,0)&gt;15,12,IF(VLOOKUP($C65,工时汇总!$B$2:$AH$2673,30,0)&gt;10,8,IF(VLOOKUP($C65,工时汇总!$B$2:$AH$2673,30,0)&gt;=8,4,IF(VLOOKUP($C65,工时汇总!$B$2:$AH$2673,30,0)&lt;8,0))))</f>
        <v>4</v>
      </c>
      <c r="AG65" s="24">
        <f ca="1">IF(VLOOKUP($C65,工时汇总!$B$2:$AH$2673,31,0)&gt;15,12,IF(VLOOKUP($C65,工时汇总!$B$2:$AH$2673,31,0)&gt;10,8,IF(VLOOKUP($C65,工时汇总!$B$2:$AH$2673,31,0)&gt;=8,4,IF(VLOOKUP($C65,工时汇总!$B$2:$AH$2673,31,0)&lt;8,0))))</f>
        <v>4</v>
      </c>
      <c r="AH65" s="24">
        <f ca="1">IF(VLOOKUP($C65,工时汇总!$B$2:$AH$2673,32,0)&gt;15,12,IF(VLOOKUP($C65,工时汇总!$B$2:$AH$2673,32,0)&gt;10,8,IF(VLOOKUP($C65,工时汇总!$B$2:$AH$2673,32,0)&gt;=8,4,IF(VLOOKUP($C65,工时汇总!$B$2:$AH$2673,32,0)&lt;8,0))))</f>
        <v>0</v>
      </c>
      <c r="AI65" s="24">
        <f ca="1">IF(VLOOKUP($C65,工时汇总!$B$2:$AH$2673,33,0)&gt;15,12,IF(VLOOKUP($C65,工时汇总!$B$2:$AH$2673,33,0)&gt;10,8,IF(VLOOKUP($C65,工时汇总!$B$2:$AH$2673,33,0)&gt;=8,4,IF(VLOOKUP($C65,工时汇总!$B$2:$AH$2673,33,0)&lt;8,0))))</f>
        <v>4</v>
      </c>
    </row>
    <row r="66" spans="1:35" ht="19.5" customHeight="1" x14ac:dyDescent="0.25">
      <c r="A66" s="36" t="s">
        <v>406</v>
      </c>
      <c r="B66" s="129" t="s">
        <v>865</v>
      </c>
      <c r="C66" s="128" t="s">
        <v>853</v>
      </c>
      <c r="D66" s="23">
        <f ca="1">SUM(E66:AI66)</f>
        <v>84</v>
      </c>
      <c r="E66" s="24">
        <f ca="1">IF(VLOOKUP($C66,工时汇总!$B$2:$AH$2673,3,0)&gt;15,12,IF(VLOOKUP($C66,工时汇总!$B$2:$AH$2673,3,0)&gt;10,8,IF(VLOOKUP($C66,工时汇总!$B$2:$AH$2673,3,0)&gt;=8,4,IF(VLOOKUP($C66,工时汇总!$B$2:$AH$2673,3,0)&lt;8,0))))</f>
        <v>0</v>
      </c>
      <c r="F66" s="24">
        <f ca="1">IF(VLOOKUP($C66,工时汇总!$B$2:$AH$2673,4,0)&gt;15,12,IF(VLOOKUP($C66,工时汇总!$B$2:$AH$2673,4,0)&gt;10,8,IF(VLOOKUP($C66,工时汇总!$B$2:$AH$2673,4,0)&gt;=8,4,IF(VLOOKUP($C66,工时汇总!$B$2:$AH$2673,4,0)&lt;8,0))))</f>
        <v>0</v>
      </c>
      <c r="G66" s="24">
        <f ca="1">IF(VLOOKUP($C66,工时汇总!$B$2:$AH$2673,5,0)&gt;15,12,IF(VLOOKUP($C66,工时汇总!$B$2:$AH$2673,5,0)&gt;10,8,IF(VLOOKUP($C66,工时汇总!$B$2:$AH$2673,5,0)&gt;=8,4,IF(VLOOKUP($C66,工时汇总!$B$2:$AH$2673,5,0)&lt;8,0))))</f>
        <v>0</v>
      </c>
      <c r="H66" s="24">
        <f ca="1">IF(VLOOKUP($C66,工时汇总!$B$2:$AH$2673,6,0)&gt;15,12,IF(VLOOKUP($C66,工时汇总!$B$2:$AH$2673,6,0)&gt;10,8,IF(VLOOKUP($C66,工时汇总!$B$2:$AH$2673,6,0)&gt;=8,4,IF(VLOOKUP($C66,工时汇总!$B$2:$AH$2673,6,0)&lt;8,0))))</f>
        <v>0</v>
      </c>
      <c r="I66" s="24">
        <f ca="1">IF(VLOOKUP($C66,工时汇总!$B$2:$AH$2673,7,0)&gt;15,12,IF(VLOOKUP($C66,工时汇总!$B$2:$AH$2673,7,0)&gt;10,8,IF(VLOOKUP($C66,工时汇总!$B$2:$AH$2673,7,0)&gt;=8,4,IF(VLOOKUP($C66,工时汇总!$B$2:$AH$2673,7,0)&lt;8,0))))</f>
        <v>0</v>
      </c>
      <c r="J66" s="24">
        <f ca="1">IF(VLOOKUP($C66,工时汇总!$B$2:$AH$2673,8,0)&gt;15,12,IF(VLOOKUP($C66,工时汇总!$B$2:$AH$2673,8,0)&gt;10,8,IF(VLOOKUP($C66,工时汇总!$B$2:$AH$2673,8,0)&gt;=8,4,IF(VLOOKUP($C66,工时汇总!$B$2:$AH$2673,8,0)&lt;8,0))))</f>
        <v>0</v>
      </c>
      <c r="K66" s="24">
        <f ca="1">IF(VLOOKUP($C66,工时汇总!$B$2:$AH$2673,9,0)&gt;15,12,IF(VLOOKUP($C66,工时汇总!$B$2:$AH$2673,9,0)&gt;10,8,IF(VLOOKUP($C66,工时汇总!$B$2:$AH$2673,9,0)&gt;=8,4,IF(VLOOKUP($C66,工时汇总!$B$2:$AH$2673,9,0)&lt;8,0))))</f>
        <v>0</v>
      </c>
      <c r="L66" s="24">
        <f ca="1">IF(VLOOKUP($C66,工时汇总!$B$2:$AH$2673,10,0)&gt;15,12,IF(VLOOKUP($C66,工时汇总!$B$2:$AH$2673,10,0)&gt;10,8,IF(VLOOKUP($C66,工时汇总!$B$2:$AH$2673,10,0)&gt;=8,4,IF(VLOOKUP($C66,工时汇总!$B$2:$AH$2673,10,0)&lt;8,0))))</f>
        <v>0</v>
      </c>
      <c r="M66" s="24">
        <f ca="1">IF(VLOOKUP($C66,工时汇总!$B$2:$AH$2673,11,0)&gt;15,12,IF(VLOOKUP($C66,工时汇总!$B$2:$AH$2673,11,0)&gt;10,8,IF(VLOOKUP($C66,工时汇总!$B$2:$AH$2673,11,0)&gt;=8,4,IF(VLOOKUP($C66,工时汇总!$B$2:$AH$2673,11,0)&lt;8,0))))</f>
        <v>0</v>
      </c>
      <c r="N66" s="24">
        <f ca="1">IF(VLOOKUP($C66,工时汇总!$B$2:$AH$2673,12,0)&gt;15,12,IF(VLOOKUP($C66,工时汇总!$B$2:$AH$2673,12,0)&gt;10,8,IF(VLOOKUP($C66,工时汇总!$B$2:$AH$2673,12,0)&gt;=8,4,IF(VLOOKUP($C66,工时汇总!$B$2:$AH$2673,12,0)&lt;8,0))))</f>
        <v>0</v>
      </c>
      <c r="O66" s="24">
        <f ca="1">IF(VLOOKUP($C66,工时汇总!$B$2:$AH$2673,13,0)&gt;15,12,IF(VLOOKUP($C66,工时汇总!$B$2:$AH$2673,13,0)&gt;10,8,IF(VLOOKUP($C66,工时汇总!$B$2:$AH$2673,13,0)&gt;=8,4,IF(VLOOKUP($C66,工时汇总!$B$2:$AH$2673,13,0)&lt;8,0))))</f>
        <v>0</v>
      </c>
      <c r="P66" s="24">
        <f ca="1">IF(VLOOKUP($C66,工时汇总!$B$2:$AH$2673,14,0)&gt;15,12,IF(VLOOKUP($C66,工时汇总!$B$2:$AH$2673,14,0)&gt;10,8,IF(VLOOKUP($C66,工时汇总!$B$2:$AH$2673,14,0)&gt;=8,4,IF(VLOOKUP($C66,工时汇总!$B$2:$AH$2673,14,0)&lt;8,0))))</f>
        <v>0</v>
      </c>
      <c r="Q66" s="24">
        <f ca="1">IF(VLOOKUP($C66,工时汇总!$B$2:$AH$2673,15,0)&gt;15,12,IF(VLOOKUP($C66,工时汇总!$B$2:$AH$2673,15,0)&gt;10,8,IF(VLOOKUP($C66,工时汇总!$B$2:$AH$2673,15,0)&gt;=8,4,IF(VLOOKUP($C66,工时汇总!$B$2:$AH$2673,15,0)&lt;8,0))))</f>
        <v>0</v>
      </c>
      <c r="R66" s="24">
        <f ca="1">IF(VLOOKUP($C66,工时汇总!$B$2:$AH$2673,16,0)&gt;15,12,IF(VLOOKUP($C66,工时汇总!$B$2:$AH$2673,16,0)&gt;10,8,IF(VLOOKUP($C66,工时汇总!$B$2:$AH$2673,16,0)&gt;=8,4,IF(VLOOKUP($C66,工时汇总!$B$2:$AH$2673,16,0)&lt;8,0))))</f>
        <v>0</v>
      </c>
      <c r="S66" s="24">
        <f ca="1">IF(VLOOKUP($C66,工时汇总!$B$2:$AH$2673,17,0)&gt;15,12,IF(VLOOKUP($C66,工时汇总!$B$2:$AH$2673,17,0)&gt;10,8,IF(VLOOKUP($C66,工时汇总!$B$2:$AH$2673,17,0)&gt;=8,4,IF(VLOOKUP($C66,工时汇总!$B$2:$AH$2673,17,0)&lt;8,0))))</f>
        <v>0</v>
      </c>
      <c r="T66" s="24">
        <f ca="1">IF(VLOOKUP($C66,工时汇总!$B$2:$AH$2673,18,0)&gt;15,12,IF(VLOOKUP($C66,工时汇总!$B$2:$AH$2673,18,0)&gt;10,8,IF(VLOOKUP($C66,工时汇总!$B$2:$AH$2673,18,0)&gt;=8,4,IF(VLOOKUP($C66,工时汇总!$B$2:$AH$2673,18,0)&lt;8,0))))</f>
        <v>8</v>
      </c>
      <c r="U66" s="24">
        <f ca="1">IF(VLOOKUP($C66,工时汇总!$B$2:$AH$2673,19,0)&gt;15,12,IF(VLOOKUP($C66,工时汇总!$B$2:$AH$2673,19,0)&gt;10,8,IF(VLOOKUP($C66,工时汇总!$B$2:$AH$2673,19,0)&gt;=8,4,IF(VLOOKUP($C66,工时汇总!$B$2:$AH$2673,19,0)&lt;8,0))))</f>
        <v>8</v>
      </c>
      <c r="V66" s="24">
        <f ca="1">IF(VLOOKUP($C66,工时汇总!$B$2:$AH$2673,20,0)&gt;15,12,IF(VLOOKUP($C66,工时汇总!$B$2:$AH$2673,20,0)&gt;10,8,IF(VLOOKUP($C66,工时汇总!$B$2:$AH$2673,20,0)&gt;=8,4,IF(VLOOKUP($C66,工时汇总!$B$2:$AH$2673,20,0)&lt;8,0))))</f>
        <v>8</v>
      </c>
      <c r="W66" s="24">
        <f ca="1">IF(VLOOKUP($C66,工时汇总!$B$2:$AH$2673,21,0)&gt;15,12,IF(VLOOKUP($C66,工时汇总!$B$2:$AH$2673,21,0)&gt;10,8,IF(VLOOKUP($C66,工时汇总!$B$2:$AH$2673,21,0)&gt;=8,4,IF(VLOOKUP($C66,工时汇总!$B$2:$AH$2673,21,0)&lt;8,0))))</f>
        <v>4</v>
      </c>
      <c r="X66" s="24">
        <f ca="1">IF(VLOOKUP($C66,工时汇总!$B$2:$AH$2673,22,0)&gt;15,12,IF(VLOOKUP($C66,工时汇总!$B$2:$AH$2673,22,0)&gt;10,8,IF(VLOOKUP($C66,工时汇总!$B$2:$AH$2673,22,0)&gt;=8,4,IF(VLOOKUP($C66,工时汇总!$B$2:$AH$2673,22,0)&lt;8,0))))</f>
        <v>4</v>
      </c>
      <c r="Y66" s="24">
        <f ca="1">IF(VLOOKUP($C66,工时汇总!$B$2:$AH$2673,23,0)&gt;15,12,IF(VLOOKUP($C66,工时汇总!$B$2:$AH$2673,23,0)&gt;10,8,IF(VLOOKUP($C66,工时汇总!$B$2:$AH$2673,23,0)&gt;=8,4,IF(VLOOKUP($C66,工时汇总!$B$2:$AH$2673,23,0)&lt;8,0))))</f>
        <v>4</v>
      </c>
      <c r="Z66" s="24">
        <f ca="1">IF(VLOOKUP($C66,工时汇总!$B$2:$AH$2673,24,0)&gt;15,12,IF(VLOOKUP($C66,工时汇总!$B$2:$AH$2673,24,0)&gt;10,8,IF(VLOOKUP($C66,工时汇总!$B$2:$AH$2673,24,0)&gt;=8,4,IF(VLOOKUP($C66,工时汇总!$B$2:$AH$2673,24,0)&lt;8,0))))</f>
        <v>4</v>
      </c>
      <c r="AA66" s="24">
        <f ca="1">IF(VLOOKUP($C66,工时汇总!$B$2:$AH$2673,25,0)&gt;15,12,IF(VLOOKUP($C66,工时汇总!$B$2:$AH$2673,25,0)&gt;10,8,IF(VLOOKUP($C66,工时汇总!$B$2:$AH$2673,25,0)&gt;=8,4,IF(VLOOKUP($C66,工时汇总!$B$2:$AH$2673,25,0)&lt;8,0))))</f>
        <v>4</v>
      </c>
      <c r="AB66" s="24">
        <f ca="1">IF(VLOOKUP($C66,工时汇总!$B$2:$AH$2673,26,0)&gt;15,12,IF(VLOOKUP($C66,工时汇总!$B$2:$AH$2673,26,0)&gt;10,8,IF(VLOOKUP($C66,工时汇总!$B$2:$AH$2673,26,0)&gt;=8,4,IF(VLOOKUP($C66,工时汇总!$B$2:$AH$2673,26,0)&lt;8,0))))</f>
        <v>8</v>
      </c>
      <c r="AC66" s="24">
        <f ca="1">IF(VLOOKUP($C66,工时汇总!$B$2:$AH$2673,27,0)&gt;15,12,IF(VLOOKUP($C66,工时汇总!$B$2:$AH$2673,27,0)&gt;10,8,IF(VLOOKUP($C66,工时汇总!$B$2:$AH$2673,27,0)&gt;=8,4,IF(VLOOKUP($C66,工时汇总!$B$2:$AH$2673,27,0)&lt;8,0))))</f>
        <v>8</v>
      </c>
      <c r="AD66" s="24">
        <f ca="1">IF(VLOOKUP($C66,工时汇总!$B$2:$AH$2673,28,0)&gt;15,12,IF(VLOOKUP($C66,工时汇总!$B$2:$AH$2673,28,0)&gt;10,8,IF(VLOOKUP($C66,工时汇总!$B$2:$AH$2673,28,0)&gt;=8,4,IF(VLOOKUP($C66,工时汇总!$B$2:$AH$2673,28,0)&lt;8,0))))</f>
        <v>0</v>
      </c>
      <c r="AE66" s="24">
        <f ca="1">IF(VLOOKUP($C66,工时汇总!$B$2:$AH$2673,29,0)&gt;15,12,IF(VLOOKUP($C66,工时汇总!$B$2:$AH$2673,29,0)&gt;10,8,IF(VLOOKUP($C66,工时汇总!$B$2:$AH$2673,29,0)&gt;=8,4,IF(VLOOKUP($C66,工时汇总!$B$2:$AH$2673,29,0)&lt;8,0))))</f>
        <v>8</v>
      </c>
      <c r="AF66" s="24">
        <f ca="1">IF(VLOOKUP($C66,工时汇总!$B$2:$AH$2673,30,0)&gt;15,12,IF(VLOOKUP($C66,工时汇总!$B$2:$AH$2673,30,0)&gt;10,8,IF(VLOOKUP($C66,工时汇总!$B$2:$AH$2673,30,0)&gt;=8,4,IF(VLOOKUP($C66,工时汇总!$B$2:$AH$2673,30,0)&lt;8,0))))</f>
        <v>4</v>
      </c>
      <c r="AG66" s="24">
        <f ca="1">IF(VLOOKUP($C66,工时汇总!$B$2:$AH$2673,31,0)&gt;15,12,IF(VLOOKUP($C66,工时汇总!$B$2:$AH$2673,31,0)&gt;10,8,IF(VLOOKUP($C66,工时汇总!$B$2:$AH$2673,31,0)&gt;=8,4,IF(VLOOKUP($C66,工时汇总!$B$2:$AH$2673,31,0)&lt;8,0))))</f>
        <v>4</v>
      </c>
      <c r="AH66" s="24">
        <f ca="1">IF(VLOOKUP($C66,工时汇总!$B$2:$AH$2673,32,0)&gt;15,12,IF(VLOOKUP($C66,工时汇总!$B$2:$AH$2673,32,0)&gt;10,8,IF(VLOOKUP($C66,工时汇总!$B$2:$AH$2673,32,0)&gt;=8,4,IF(VLOOKUP($C66,工时汇总!$B$2:$AH$2673,32,0)&lt;8,0))))</f>
        <v>4</v>
      </c>
      <c r="AI66" s="24">
        <f ca="1">IF(VLOOKUP($C66,工时汇总!$B$2:$AH$2673,33,0)&gt;15,12,IF(VLOOKUP($C66,工时汇总!$B$2:$AH$2673,33,0)&gt;10,8,IF(VLOOKUP($C66,工时汇总!$B$2:$AH$2673,33,0)&gt;=8,4,IF(VLOOKUP($C66,工时汇总!$B$2:$AH$2673,33,0)&lt;8,0))))</f>
        <v>4</v>
      </c>
    </row>
    <row r="67" spans="1:35" ht="19.5" customHeight="1" x14ac:dyDescent="0.25">
      <c r="A67" s="36" t="s">
        <v>406</v>
      </c>
      <c r="B67" s="129" t="s">
        <v>866</v>
      </c>
      <c r="C67" s="128" t="s">
        <v>854</v>
      </c>
      <c r="D67" s="23">
        <f ca="1">SUM(E67:AI67)</f>
        <v>60</v>
      </c>
      <c r="E67" s="24">
        <f ca="1">IF(VLOOKUP($C67,工时汇总!$B$2:$AH$2673,3,0)&gt;15,12,IF(VLOOKUP($C67,工时汇总!$B$2:$AH$2673,3,0)&gt;10,8,IF(VLOOKUP($C67,工时汇总!$B$2:$AH$2673,3,0)&gt;=8,4,IF(VLOOKUP($C67,工时汇总!$B$2:$AH$2673,3,0)&lt;8,0))))</f>
        <v>0</v>
      </c>
      <c r="F67" s="24">
        <f ca="1">IF(VLOOKUP($C67,工时汇总!$B$2:$AH$2673,4,0)&gt;15,12,IF(VLOOKUP($C67,工时汇总!$B$2:$AH$2673,4,0)&gt;10,8,IF(VLOOKUP($C67,工时汇总!$B$2:$AH$2673,4,0)&gt;=8,4,IF(VLOOKUP($C67,工时汇总!$B$2:$AH$2673,4,0)&lt;8,0))))</f>
        <v>0</v>
      </c>
      <c r="G67" s="24">
        <f ca="1">IF(VLOOKUP($C67,工时汇总!$B$2:$AH$2673,5,0)&gt;15,12,IF(VLOOKUP($C67,工时汇总!$B$2:$AH$2673,5,0)&gt;10,8,IF(VLOOKUP($C67,工时汇总!$B$2:$AH$2673,5,0)&gt;=8,4,IF(VLOOKUP($C67,工时汇总!$B$2:$AH$2673,5,0)&lt;8,0))))</f>
        <v>0</v>
      </c>
      <c r="H67" s="24">
        <f ca="1">IF(VLOOKUP($C67,工时汇总!$B$2:$AH$2673,6,0)&gt;15,12,IF(VLOOKUP($C67,工时汇总!$B$2:$AH$2673,6,0)&gt;10,8,IF(VLOOKUP($C67,工时汇总!$B$2:$AH$2673,6,0)&gt;=8,4,IF(VLOOKUP($C67,工时汇总!$B$2:$AH$2673,6,0)&lt;8,0))))</f>
        <v>0</v>
      </c>
      <c r="I67" s="24">
        <f ca="1">IF(VLOOKUP($C67,工时汇总!$B$2:$AH$2673,7,0)&gt;15,12,IF(VLOOKUP($C67,工时汇总!$B$2:$AH$2673,7,0)&gt;10,8,IF(VLOOKUP($C67,工时汇总!$B$2:$AH$2673,7,0)&gt;=8,4,IF(VLOOKUP($C67,工时汇总!$B$2:$AH$2673,7,0)&lt;8,0))))</f>
        <v>0</v>
      </c>
      <c r="J67" s="24">
        <f ca="1">IF(VLOOKUP($C67,工时汇总!$B$2:$AH$2673,8,0)&gt;15,12,IF(VLOOKUP($C67,工时汇总!$B$2:$AH$2673,8,0)&gt;10,8,IF(VLOOKUP($C67,工时汇总!$B$2:$AH$2673,8,0)&gt;=8,4,IF(VLOOKUP($C67,工时汇总!$B$2:$AH$2673,8,0)&lt;8,0))))</f>
        <v>0</v>
      </c>
      <c r="K67" s="24">
        <f ca="1">IF(VLOOKUP($C67,工时汇总!$B$2:$AH$2673,9,0)&gt;15,12,IF(VLOOKUP($C67,工时汇总!$B$2:$AH$2673,9,0)&gt;10,8,IF(VLOOKUP($C67,工时汇总!$B$2:$AH$2673,9,0)&gt;=8,4,IF(VLOOKUP($C67,工时汇总!$B$2:$AH$2673,9,0)&lt;8,0))))</f>
        <v>0</v>
      </c>
      <c r="L67" s="24">
        <f ca="1">IF(VLOOKUP($C67,工时汇总!$B$2:$AH$2673,10,0)&gt;15,12,IF(VLOOKUP($C67,工时汇总!$B$2:$AH$2673,10,0)&gt;10,8,IF(VLOOKUP($C67,工时汇总!$B$2:$AH$2673,10,0)&gt;=8,4,IF(VLOOKUP($C67,工时汇总!$B$2:$AH$2673,10,0)&lt;8,0))))</f>
        <v>0</v>
      </c>
      <c r="M67" s="24">
        <f ca="1">IF(VLOOKUP($C67,工时汇总!$B$2:$AH$2673,11,0)&gt;15,12,IF(VLOOKUP($C67,工时汇总!$B$2:$AH$2673,11,0)&gt;10,8,IF(VLOOKUP($C67,工时汇总!$B$2:$AH$2673,11,0)&gt;=8,4,IF(VLOOKUP($C67,工时汇总!$B$2:$AH$2673,11,0)&lt;8,0))))</f>
        <v>0</v>
      </c>
      <c r="N67" s="24">
        <f ca="1">IF(VLOOKUP($C67,工时汇总!$B$2:$AH$2673,12,0)&gt;15,12,IF(VLOOKUP($C67,工时汇总!$B$2:$AH$2673,12,0)&gt;10,8,IF(VLOOKUP($C67,工时汇总!$B$2:$AH$2673,12,0)&gt;=8,4,IF(VLOOKUP($C67,工时汇总!$B$2:$AH$2673,12,0)&lt;8,0))))</f>
        <v>0</v>
      </c>
      <c r="O67" s="24">
        <f ca="1">IF(VLOOKUP($C67,工时汇总!$B$2:$AH$2673,13,0)&gt;15,12,IF(VLOOKUP($C67,工时汇总!$B$2:$AH$2673,13,0)&gt;10,8,IF(VLOOKUP($C67,工时汇总!$B$2:$AH$2673,13,0)&gt;=8,4,IF(VLOOKUP($C67,工时汇总!$B$2:$AH$2673,13,0)&lt;8,0))))</f>
        <v>0</v>
      </c>
      <c r="P67" s="24">
        <f ca="1">IF(VLOOKUP($C67,工时汇总!$B$2:$AH$2673,14,0)&gt;15,12,IF(VLOOKUP($C67,工时汇总!$B$2:$AH$2673,14,0)&gt;10,8,IF(VLOOKUP($C67,工时汇总!$B$2:$AH$2673,14,0)&gt;=8,4,IF(VLOOKUP($C67,工时汇总!$B$2:$AH$2673,14,0)&lt;8,0))))</f>
        <v>0</v>
      </c>
      <c r="Q67" s="24">
        <f ca="1">IF(VLOOKUP($C67,工时汇总!$B$2:$AH$2673,15,0)&gt;15,12,IF(VLOOKUP($C67,工时汇总!$B$2:$AH$2673,15,0)&gt;10,8,IF(VLOOKUP($C67,工时汇总!$B$2:$AH$2673,15,0)&gt;=8,4,IF(VLOOKUP($C67,工时汇总!$B$2:$AH$2673,15,0)&lt;8,0))))</f>
        <v>0</v>
      </c>
      <c r="R67" s="24">
        <f ca="1">IF(VLOOKUP($C67,工时汇总!$B$2:$AH$2673,16,0)&gt;15,12,IF(VLOOKUP($C67,工时汇总!$B$2:$AH$2673,16,0)&gt;10,8,IF(VLOOKUP($C67,工时汇总!$B$2:$AH$2673,16,0)&gt;=8,4,IF(VLOOKUP($C67,工时汇总!$B$2:$AH$2673,16,0)&lt;8,0))))</f>
        <v>0</v>
      </c>
      <c r="S67" s="24">
        <f ca="1">IF(VLOOKUP($C67,工时汇总!$B$2:$AH$2673,17,0)&gt;15,12,IF(VLOOKUP($C67,工时汇总!$B$2:$AH$2673,17,0)&gt;10,8,IF(VLOOKUP($C67,工时汇总!$B$2:$AH$2673,17,0)&gt;=8,4,IF(VLOOKUP($C67,工时汇总!$B$2:$AH$2673,17,0)&lt;8,0))))</f>
        <v>0</v>
      </c>
      <c r="T67" s="24">
        <f ca="1">IF(VLOOKUP($C67,工时汇总!$B$2:$AH$2673,18,0)&gt;15,12,IF(VLOOKUP($C67,工时汇总!$B$2:$AH$2673,18,0)&gt;10,8,IF(VLOOKUP($C67,工时汇总!$B$2:$AH$2673,18,0)&gt;=8,4,IF(VLOOKUP($C67,工时汇总!$B$2:$AH$2673,18,0)&lt;8,0))))</f>
        <v>0</v>
      </c>
      <c r="U67" s="24">
        <f ca="1">IF(VLOOKUP($C67,工时汇总!$B$2:$AH$2673,19,0)&gt;15,12,IF(VLOOKUP($C67,工时汇总!$B$2:$AH$2673,19,0)&gt;10,8,IF(VLOOKUP($C67,工时汇总!$B$2:$AH$2673,19,0)&gt;=8,4,IF(VLOOKUP($C67,工时汇总!$B$2:$AH$2673,19,0)&lt;8,0))))</f>
        <v>0</v>
      </c>
      <c r="V67" s="24">
        <f ca="1">IF(VLOOKUP($C67,工时汇总!$B$2:$AH$2673,20,0)&gt;15,12,IF(VLOOKUP($C67,工时汇总!$B$2:$AH$2673,20,0)&gt;10,8,IF(VLOOKUP($C67,工时汇总!$B$2:$AH$2673,20,0)&gt;=8,4,IF(VLOOKUP($C67,工时汇总!$B$2:$AH$2673,20,0)&lt;8,0))))</f>
        <v>4</v>
      </c>
      <c r="W67" s="24">
        <f ca="1">IF(VLOOKUP($C67,工时汇总!$B$2:$AH$2673,21,0)&gt;15,12,IF(VLOOKUP($C67,工时汇总!$B$2:$AH$2673,21,0)&gt;10,8,IF(VLOOKUP($C67,工时汇总!$B$2:$AH$2673,21,0)&gt;=8,4,IF(VLOOKUP($C67,工时汇总!$B$2:$AH$2673,21,0)&lt;8,0))))</f>
        <v>4</v>
      </c>
      <c r="X67" s="24">
        <f ca="1">IF(VLOOKUP($C67,工时汇总!$B$2:$AH$2673,22,0)&gt;15,12,IF(VLOOKUP($C67,工时汇总!$B$2:$AH$2673,22,0)&gt;10,8,IF(VLOOKUP($C67,工时汇总!$B$2:$AH$2673,22,0)&gt;=8,4,IF(VLOOKUP($C67,工时汇总!$B$2:$AH$2673,22,0)&lt;8,0))))</f>
        <v>4</v>
      </c>
      <c r="Y67" s="24">
        <f ca="1">IF(VLOOKUP($C67,工时汇总!$B$2:$AH$2673,23,0)&gt;15,12,IF(VLOOKUP($C67,工时汇总!$B$2:$AH$2673,23,0)&gt;10,8,IF(VLOOKUP($C67,工时汇总!$B$2:$AH$2673,23,0)&gt;=8,4,IF(VLOOKUP($C67,工时汇总!$B$2:$AH$2673,23,0)&lt;8,0))))</f>
        <v>4</v>
      </c>
      <c r="Z67" s="24">
        <f ca="1">IF(VLOOKUP($C67,工时汇总!$B$2:$AH$2673,24,0)&gt;15,12,IF(VLOOKUP($C67,工时汇总!$B$2:$AH$2673,24,0)&gt;10,8,IF(VLOOKUP($C67,工时汇总!$B$2:$AH$2673,24,0)&gt;=8,4,IF(VLOOKUP($C67,工时汇总!$B$2:$AH$2673,24,0)&lt;8,0))))</f>
        <v>4</v>
      </c>
      <c r="AA67" s="24">
        <f ca="1">IF(VLOOKUP($C67,工时汇总!$B$2:$AH$2673,25,0)&gt;15,12,IF(VLOOKUP($C67,工时汇总!$B$2:$AH$2673,25,0)&gt;10,8,IF(VLOOKUP($C67,工时汇总!$B$2:$AH$2673,25,0)&gt;=8,4,IF(VLOOKUP($C67,工时汇总!$B$2:$AH$2673,25,0)&lt;8,0))))</f>
        <v>4</v>
      </c>
      <c r="AB67" s="24">
        <f ca="1">IF(VLOOKUP($C67,工时汇总!$B$2:$AH$2673,26,0)&gt;15,12,IF(VLOOKUP($C67,工时汇总!$B$2:$AH$2673,26,0)&gt;10,8,IF(VLOOKUP($C67,工时汇总!$B$2:$AH$2673,26,0)&gt;=8,4,IF(VLOOKUP($C67,工时汇总!$B$2:$AH$2673,26,0)&lt;8,0))))</f>
        <v>8</v>
      </c>
      <c r="AC67" s="24">
        <f ca="1">IF(VLOOKUP($C67,工时汇总!$B$2:$AH$2673,27,0)&gt;15,12,IF(VLOOKUP($C67,工时汇总!$B$2:$AH$2673,27,0)&gt;10,8,IF(VLOOKUP($C67,工时汇总!$B$2:$AH$2673,27,0)&gt;=8,4,IF(VLOOKUP($C67,工时汇总!$B$2:$AH$2673,27,0)&lt;8,0))))</f>
        <v>4</v>
      </c>
      <c r="AD67" s="24">
        <f ca="1">IF(VLOOKUP($C67,工时汇总!$B$2:$AH$2673,28,0)&gt;15,12,IF(VLOOKUP($C67,工时汇总!$B$2:$AH$2673,28,0)&gt;10,8,IF(VLOOKUP($C67,工时汇总!$B$2:$AH$2673,28,0)&gt;=8,4,IF(VLOOKUP($C67,工时汇总!$B$2:$AH$2673,28,0)&lt;8,0))))</f>
        <v>0</v>
      </c>
      <c r="AE67" s="24">
        <f ca="1">IF(VLOOKUP($C67,工时汇总!$B$2:$AH$2673,29,0)&gt;15,12,IF(VLOOKUP($C67,工时汇总!$B$2:$AH$2673,29,0)&gt;10,8,IF(VLOOKUP($C67,工时汇总!$B$2:$AH$2673,29,0)&gt;=8,4,IF(VLOOKUP($C67,工时汇总!$B$2:$AH$2673,29,0)&lt;8,0))))</f>
        <v>8</v>
      </c>
      <c r="AF67" s="24">
        <f ca="1">IF(VLOOKUP($C67,工时汇总!$B$2:$AH$2673,30,0)&gt;15,12,IF(VLOOKUP($C67,工时汇总!$B$2:$AH$2673,30,0)&gt;10,8,IF(VLOOKUP($C67,工时汇总!$B$2:$AH$2673,30,0)&gt;=8,4,IF(VLOOKUP($C67,工时汇总!$B$2:$AH$2673,30,0)&lt;8,0))))</f>
        <v>4</v>
      </c>
      <c r="AG67" s="24">
        <f ca="1">IF(VLOOKUP($C67,工时汇总!$B$2:$AH$2673,31,0)&gt;15,12,IF(VLOOKUP($C67,工时汇总!$B$2:$AH$2673,31,0)&gt;10,8,IF(VLOOKUP($C67,工时汇总!$B$2:$AH$2673,31,0)&gt;=8,4,IF(VLOOKUP($C67,工时汇总!$B$2:$AH$2673,31,0)&lt;8,0))))</f>
        <v>4</v>
      </c>
      <c r="AH67" s="24">
        <f ca="1">IF(VLOOKUP($C67,工时汇总!$B$2:$AH$2673,32,0)&gt;15,12,IF(VLOOKUP($C67,工时汇总!$B$2:$AH$2673,32,0)&gt;10,8,IF(VLOOKUP($C67,工时汇总!$B$2:$AH$2673,32,0)&gt;=8,4,IF(VLOOKUP($C67,工时汇总!$B$2:$AH$2673,32,0)&lt;8,0))))</f>
        <v>4</v>
      </c>
      <c r="AI67" s="24">
        <f ca="1">IF(VLOOKUP($C67,工时汇总!$B$2:$AH$2673,33,0)&gt;15,12,IF(VLOOKUP($C67,工时汇总!$B$2:$AH$2673,33,0)&gt;10,8,IF(VLOOKUP($C67,工时汇总!$B$2:$AH$2673,33,0)&gt;=8,4,IF(VLOOKUP($C67,工时汇总!$B$2:$AH$2673,33,0)&lt;8,0))))</f>
        <v>4</v>
      </c>
    </row>
    <row r="68" spans="1:35" ht="19.5" customHeight="1" x14ac:dyDescent="0.25">
      <c r="A68" s="36" t="s">
        <v>406</v>
      </c>
      <c r="B68" s="129" t="s">
        <v>867</v>
      </c>
      <c r="C68" s="128" t="s">
        <v>855</v>
      </c>
      <c r="D68" s="23">
        <f t="shared" ref="D68:D70" ca="1" si="21">SUM(E68:AI68)</f>
        <v>44</v>
      </c>
      <c r="E68" s="24">
        <f ca="1">IF(VLOOKUP($C68,工时汇总!$B$2:$AH$2673,3,0)&gt;15,12,IF(VLOOKUP($C68,工时汇总!$B$2:$AH$2673,3,0)&gt;10,8,IF(VLOOKUP($C68,工时汇总!$B$2:$AH$2673,3,0)&gt;=8,4,IF(VLOOKUP($C68,工时汇总!$B$2:$AH$2673,3,0)&lt;8,0))))</f>
        <v>0</v>
      </c>
      <c r="F68" s="24">
        <f ca="1">IF(VLOOKUP($C68,工时汇总!$B$2:$AH$2673,4,0)&gt;15,12,IF(VLOOKUP($C68,工时汇总!$B$2:$AH$2673,4,0)&gt;10,8,IF(VLOOKUP($C68,工时汇总!$B$2:$AH$2673,4,0)&gt;=8,4,IF(VLOOKUP($C68,工时汇总!$B$2:$AH$2673,4,0)&lt;8,0))))</f>
        <v>0</v>
      </c>
      <c r="G68" s="24">
        <f ca="1">IF(VLOOKUP($C68,工时汇总!$B$2:$AH$2673,5,0)&gt;15,12,IF(VLOOKUP($C68,工时汇总!$B$2:$AH$2673,5,0)&gt;10,8,IF(VLOOKUP($C68,工时汇总!$B$2:$AH$2673,5,0)&gt;=8,4,IF(VLOOKUP($C68,工时汇总!$B$2:$AH$2673,5,0)&lt;8,0))))</f>
        <v>0</v>
      </c>
      <c r="H68" s="24">
        <f ca="1">IF(VLOOKUP($C68,工时汇总!$B$2:$AH$2673,6,0)&gt;15,12,IF(VLOOKUP($C68,工时汇总!$B$2:$AH$2673,6,0)&gt;10,8,IF(VLOOKUP($C68,工时汇总!$B$2:$AH$2673,6,0)&gt;=8,4,IF(VLOOKUP($C68,工时汇总!$B$2:$AH$2673,6,0)&lt;8,0))))</f>
        <v>0</v>
      </c>
      <c r="I68" s="24">
        <f ca="1">IF(VLOOKUP($C68,工时汇总!$B$2:$AH$2673,7,0)&gt;15,12,IF(VLOOKUP($C68,工时汇总!$B$2:$AH$2673,7,0)&gt;10,8,IF(VLOOKUP($C68,工时汇总!$B$2:$AH$2673,7,0)&gt;=8,4,IF(VLOOKUP($C68,工时汇总!$B$2:$AH$2673,7,0)&lt;8,0))))</f>
        <v>0</v>
      </c>
      <c r="J68" s="24">
        <f ca="1">IF(VLOOKUP($C68,工时汇总!$B$2:$AH$2673,8,0)&gt;15,12,IF(VLOOKUP($C68,工时汇总!$B$2:$AH$2673,8,0)&gt;10,8,IF(VLOOKUP($C68,工时汇总!$B$2:$AH$2673,8,0)&gt;=8,4,IF(VLOOKUP($C68,工时汇总!$B$2:$AH$2673,8,0)&lt;8,0))))</f>
        <v>0</v>
      </c>
      <c r="K68" s="24">
        <f ca="1">IF(VLOOKUP($C68,工时汇总!$B$2:$AH$2673,9,0)&gt;15,12,IF(VLOOKUP($C68,工时汇总!$B$2:$AH$2673,9,0)&gt;10,8,IF(VLOOKUP($C68,工时汇总!$B$2:$AH$2673,9,0)&gt;=8,4,IF(VLOOKUP($C68,工时汇总!$B$2:$AH$2673,9,0)&lt;8,0))))</f>
        <v>0</v>
      </c>
      <c r="L68" s="24">
        <f ca="1">IF(VLOOKUP($C68,工时汇总!$B$2:$AH$2673,10,0)&gt;15,12,IF(VLOOKUP($C68,工时汇总!$B$2:$AH$2673,10,0)&gt;10,8,IF(VLOOKUP($C68,工时汇总!$B$2:$AH$2673,10,0)&gt;=8,4,IF(VLOOKUP($C68,工时汇总!$B$2:$AH$2673,10,0)&lt;8,0))))</f>
        <v>0</v>
      </c>
      <c r="M68" s="24">
        <f ca="1">IF(VLOOKUP($C68,工时汇总!$B$2:$AH$2673,11,0)&gt;15,12,IF(VLOOKUP($C68,工时汇总!$B$2:$AH$2673,11,0)&gt;10,8,IF(VLOOKUP($C68,工时汇总!$B$2:$AH$2673,11,0)&gt;=8,4,IF(VLOOKUP($C68,工时汇总!$B$2:$AH$2673,11,0)&lt;8,0))))</f>
        <v>0</v>
      </c>
      <c r="N68" s="24">
        <f ca="1">IF(VLOOKUP($C68,工时汇总!$B$2:$AH$2673,12,0)&gt;15,12,IF(VLOOKUP($C68,工时汇总!$B$2:$AH$2673,12,0)&gt;10,8,IF(VLOOKUP($C68,工时汇总!$B$2:$AH$2673,12,0)&gt;=8,4,IF(VLOOKUP($C68,工时汇总!$B$2:$AH$2673,12,0)&lt;8,0))))</f>
        <v>0</v>
      </c>
      <c r="O68" s="24">
        <f ca="1">IF(VLOOKUP($C68,工时汇总!$B$2:$AH$2673,13,0)&gt;15,12,IF(VLOOKUP($C68,工时汇总!$B$2:$AH$2673,13,0)&gt;10,8,IF(VLOOKUP($C68,工时汇总!$B$2:$AH$2673,13,0)&gt;=8,4,IF(VLOOKUP($C68,工时汇总!$B$2:$AH$2673,13,0)&lt;8,0))))</f>
        <v>0</v>
      </c>
      <c r="P68" s="24">
        <f ca="1">IF(VLOOKUP($C68,工时汇总!$B$2:$AH$2673,14,0)&gt;15,12,IF(VLOOKUP($C68,工时汇总!$B$2:$AH$2673,14,0)&gt;10,8,IF(VLOOKUP($C68,工时汇总!$B$2:$AH$2673,14,0)&gt;=8,4,IF(VLOOKUP($C68,工时汇总!$B$2:$AH$2673,14,0)&lt;8,0))))</f>
        <v>0</v>
      </c>
      <c r="Q68" s="24">
        <f ca="1">IF(VLOOKUP($C68,工时汇总!$B$2:$AH$2673,15,0)&gt;15,12,IF(VLOOKUP($C68,工时汇总!$B$2:$AH$2673,15,0)&gt;10,8,IF(VLOOKUP($C68,工时汇总!$B$2:$AH$2673,15,0)&gt;=8,4,IF(VLOOKUP($C68,工时汇总!$B$2:$AH$2673,15,0)&lt;8,0))))</f>
        <v>0</v>
      </c>
      <c r="R68" s="24">
        <f ca="1">IF(VLOOKUP($C68,工时汇总!$B$2:$AH$2673,16,0)&gt;15,12,IF(VLOOKUP($C68,工时汇总!$B$2:$AH$2673,16,0)&gt;10,8,IF(VLOOKUP($C68,工时汇总!$B$2:$AH$2673,16,0)&gt;=8,4,IF(VLOOKUP($C68,工时汇总!$B$2:$AH$2673,16,0)&lt;8,0))))</f>
        <v>0</v>
      </c>
      <c r="S68" s="24">
        <f ca="1">IF(VLOOKUP($C68,工时汇总!$B$2:$AH$2673,17,0)&gt;15,12,IF(VLOOKUP($C68,工时汇总!$B$2:$AH$2673,17,0)&gt;10,8,IF(VLOOKUP($C68,工时汇总!$B$2:$AH$2673,17,0)&gt;=8,4,IF(VLOOKUP($C68,工时汇总!$B$2:$AH$2673,17,0)&lt;8,0))))</f>
        <v>0</v>
      </c>
      <c r="T68" s="24">
        <f ca="1">IF(VLOOKUP($C68,工时汇总!$B$2:$AH$2673,18,0)&gt;15,12,IF(VLOOKUP($C68,工时汇总!$B$2:$AH$2673,18,0)&gt;10,8,IF(VLOOKUP($C68,工时汇总!$B$2:$AH$2673,18,0)&gt;=8,4,IF(VLOOKUP($C68,工时汇总!$B$2:$AH$2673,18,0)&lt;8,0))))</f>
        <v>0</v>
      </c>
      <c r="U68" s="24">
        <f ca="1">IF(VLOOKUP($C68,工时汇总!$B$2:$AH$2673,19,0)&gt;15,12,IF(VLOOKUP($C68,工时汇总!$B$2:$AH$2673,19,0)&gt;10,8,IF(VLOOKUP($C68,工时汇总!$B$2:$AH$2673,19,0)&gt;=8,4,IF(VLOOKUP($C68,工时汇总!$B$2:$AH$2673,19,0)&lt;8,0))))</f>
        <v>0</v>
      </c>
      <c r="V68" s="24">
        <f ca="1">IF(VLOOKUP($C68,工时汇总!$B$2:$AH$2673,20,0)&gt;15,12,IF(VLOOKUP($C68,工时汇总!$B$2:$AH$2673,20,0)&gt;10,8,IF(VLOOKUP($C68,工时汇总!$B$2:$AH$2673,20,0)&gt;=8,4,IF(VLOOKUP($C68,工时汇总!$B$2:$AH$2673,20,0)&lt;8,0))))</f>
        <v>0</v>
      </c>
      <c r="W68" s="24">
        <f ca="1">IF(VLOOKUP($C68,工时汇总!$B$2:$AH$2673,21,0)&gt;15,12,IF(VLOOKUP($C68,工时汇总!$B$2:$AH$2673,21,0)&gt;10,8,IF(VLOOKUP($C68,工时汇总!$B$2:$AH$2673,21,0)&gt;=8,4,IF(VLOOKUP($C68,工时汇总!$B$2:$AH$2673,21,0)&lt;8,0))))</f>
        <v>0</v>
      </c>
      <c r="X68" s="24">
        <f ca="1">IF(VLOOKUP($C68,工时汇总!$B$2:$AH$2673,22,0)&gt;15,12,IF(VLOOKUP($C68,工时汇总!$B$2:$AH$2673,22,0)&gt;10,8,IF(VLOOKUP($C68,工时汇总!$B$2:$AH$2673,22,0)&gt;=8,4,IF(VLOOKUP($C68,工时汇总!$B$2:$AH$2673,22,0)&lt;8,0))))</f>
        <v>0</v>
      </c>
      <c r="Y68" s="24">
        <f ca="1">IF(VLOOKUP($C68,工时汇总!$B$2:$AH$2673,23,0)&gt;15,12,IF(VLOOKUP($C68,工时汇总!$B$2:$AH$2673,23,0)&gt;10,8,IF(VLOOKUP($C68,工时汇总!$B$2:$AH$2673,23,0)&gt;=8,4,IF(VLOOKUP($C68,工时汇总!$B$2:$AH$2673,23,0)&lt;8,0))))</f>
        <v>0</v>
      </c>
      <c r="Z68" s="24">
        <f ca="1">IF(VLOOKUP($C68,工时汇总!$B$2:$AH$2673,24,0)&gt;15,12,IF(VLOOKUP($C68,工时汇总!$B$2:$AH$2673,24,0)&gt;10,8,IF(VLOOKUP($C68,工时汇总!$B$2:$AH$2673,24,0)&gt;=8,4,IF(VLOOKUP($C68,工时汇总!$B$2:$AH$2673,24,0)&lt;8,0))))</f>
        <v>4</v>
      </c>
      <c r="AA68" s="24">
        <f ca="1">IF(VLOOKUP($C68,工时汇总!$B$2:$AH$2673,25,0)&gt;15,12,IF(VLOOKUP($C68,工时汇总!$B$2:$AH$2673,25,0)&gt;10,8,IF(VLOOKUP($C68,工时汇总!$B$2:$AH$2673,25,0)&gt;=8,4,IF(VLOOKUP($C68,工时汇总!$B$2:$AH$2673,25,0)&lt;8,0))))</f>
        <v>4</v>
      </c>
      <c r="AB68" s="24">
        <f ca="1">IF(VLOOKUP($C68,工时汇总!$B$2:$AH$2673,26,0)&gt;15,12,IF(VLOOKUP($C68,工时汇总!$B$2:$AH$2673,26,0)&gt;10,8,IF(VLOOKUP($C68,工时汇总!$B$2:$AH$2673,26,0)&gt;=8,4,IF(VLOOKUP($C68,工时汇总!$B$2:$AH$2673,26,0)&lt;8,0))))</f>
        <v>4</v>
      </c>
      <c r="AC68" s="24">
        <f ca="1">IF(VLOOKUP($C68,工时汇总!$B$2:$AH$2673,27,0)&gt;15,12,IF(VLOOKUP($C68,工时汇总!$B$2:$AH$2673,27,0)&gt;10,8,IF(VLOOKUP($C68,工时汇总!$B$2:$AH$2673,27,0)&gt;=8,4,IF(VLOOKUP($C68,工时汇总!$B$2:$AH$2673,27,0)&lt;8,0))))</f>
        <v>8</v>
      </c>
      <c r="AD68" s="24">
        <f ca="1">IF(VLOOKUP($C68,工时汇总!$B$2:$AH$2673,28,0)&gt;15,12,IF(VLOOKUP($C68,工时汇总!$B$2:$AH$2673,28,0)&gt;10,8,IF(VLOOKUP($C68,工时汇总!$B$2:$AH$2673,28,0)&gt;=8,4,IF(VLOOKUP($C68,工时汇总!$B$2:$AH$2673,28,0)&lt;8,0))))</f>
        <v>0</v>
      </c>
      <c r="AE68" s="24">
        <f ca="1">IF(VLOOKUP($C68,工时汇总!$B$2:$AH$2673,29,0)&gt;15,12,IF(VLOOKUP($C68,工时汇总!$B$2:$AH$2673,29,0)&gt;10,8,IF(VLOOKUP($C68,工时汇总!$B$2:$AH$2673,29,0)&gt;=8,4,IF(VLOOKUP($C68,工时汇总!$B$2:$AH$2673,29,0)&lt;8,0))))</f>
        <v>8</v>
      </c>
      <c r="AF68" s="24">
        <f ca="1">IF(VLOOKUP($C68,工时汇总!$B$2:$AH$2673,30,0)&gt;15,12,IF(VLOOKUP($C68,工时汇总!$B$2:$AH$2673,30,0)&gt;10,8,IF(VLOOKUP($C68,工时汇总!$B$2:$AH$2673,30,0)&gt;=8,4,IF(VLOOKUP($C68,工时汇总!$B$2:$AH$2673,30,0)&lt;8,0))))</f>
        <v>4</v>
      </c>
      <c r="AG68" s="24">
        <f ca="1">IF(VLOOKUP($C68,工时汇总!$B$2:$AH$2673,31,0)&gt;15,12,IF(VLOOKUP($C68,工时汇总!$B$2:$AH$2673,31,0)&gt;10,8,IF(VLOOKUP($C68,工时汇总!$B$2:$AH$2673,31,0)&gt;=8,4,IF(VLOOKUP($C68,工时汇总!$B$2:$AH$2673,31,0)&lt;8,0))))</f>
        <v>4</v>
      </c>
      <c r="AH68" s="24">
        <f ca="1">IF(VLOOKUP($C68,工时汇总!$B$2:$AH$2673,32,0)&gt;15,12,IF(VLOOKUP($C68,工时汇总!$B$2:$AH$2673,32,0)&gt;10,8,IF(VLOOKUP($C68,工时汇总!$B$2:$AH$2673,32,0)&gt;=8,4,IF(VLOOKUP($C68,工时汇总!$B$2:$AH$2673,32,0)&lt;8,0))))</f>
        <v>4</v>
      </c>
      <c r="AI68" s="24">
        <f ca="1">IF(VLOOKUP($C68,工时汇总!$B$2:$AH$2673,33,0)&gt;15,12,IF(VLOOKUP($C68,工时汇总!$B$2:$AH$2673,33,0)&gt;10,8,IF(VLOOKUP($C68,工时汇总!$B$2:$AH$2673,33,0)&gt;=8,4,IF(VLOOKUP($C68,工时汇总!$B$2:$AH$2673,33,0)&lt;8,0))))</f>
        <v>4</v>
      </c>
    </row>
    <row r="69" spans="1:35" ht="19.5" customHeight="1" x14ac:dyDescent="0.25">
      <c r="A69" s="36" t="s">
        <v>406</v>
      </c>
      <c r="B69" s="129" t="s">
        <v>868</v>
      </c>
      <c r="C69" s="128" t="s">
        <v>856</v>
      </c>
      <c r="D69" s="23">
        <f t="shared" ca="1" si="21"/>
        <v>12</v>
      </c>
      <c r="E69" s="24">
        <f ca="1">IF(VLOOKUP($C69,工时汇总!$B$2:$AH$2673,3,0)&gt;15,12,IF(VLOOKUP($C69,工时汇总!$B$2:$AH$2673,3,0)&gt;10,8,IF(VLOOKUP($C69,工时汇总!$B$2:$AH$2673,3,0)&gt;=8,4,IF(VLOOKUP($C69,工时汇总!$B$2:$AH$2673,3,0)&lt;8,0))))</f>
        <v>0</v>
      </c>
      <c r="F69" s="24">
        <f ca="1">IF(VLOOKUP($C69,工时汇总!$B$2:$AH$2673,4,0)&gt;15,12,IF(VLOOKUP($C69,工时汇总!$B$2:$AH$2673,4,0)&gt;10,8,IF(VLOOKUP($C69,工时汇总!$B$2:$AH$2673,4,0)&gt;=8,4,IF(VLOOKUP($C69,工时汇总!$B$2:$AH$2673,4,0)&lt;8,0))))</f>
        <v>0</v>
      </c>
      <c r="G69" s="24">
        <f ca="1">IF(VLOOKUP($C69,工时汇总!$B$2:$AH$2673,5,0)&gt;15,12,IF(VLOOKUP($C69,工时汇总!$B$2:$AH$2673,5,0)&gt;10,8,IF(VLOOKUP($C69,工时汇总!$B$2:$AH$2673,5,0)&gt;=8,4,IF(VLOOKUP($C69,工时汇总!$B$2:$AH$2673,5,0)&lt;8,0))))</f>
        <v>0</v>
      </c>
      <c r="H69" s="24">
        <f ca="1">IF(VLOOKUP($C69,工时汇总!$B$2:$AH$2673,6,0)&gt;15,12,IF(VLOOKUP($C69,工时汇总!$B$2:$AH$2673,6,0)&gt;10,8,IF(VLOOKUP($C69,工时汇总!$B$2:$AH$2673,6,0)&gt;=8,4,IF(VLOOKUP($C69,工时汇总!$B$2:$AH$2673,6,0)&lt;8,0))))</f>
        <v>0</v>
      </c>
      <c r="I69" s="24">
        <f ca="1">IF(VLOOKUP($C69,工时汇总!$B$2:$AH$2673,7,0)&gt;15,12,IF(VLOOKUP($C69,工时汇总!$B$2:$AH$2673,7,0)&gt;10,8,IF(VLOOKUP($C69,工时汇总!$B$2:$AH$2673,7,0)&gt;=8,4,IF(VLOOKUP($C69,工时汇总!$B$2:$AH$2673,7,0)&lt;8,0))))</f>
        <v>0</v>
      </c>
      <c r="J69" s="24">
        <f ca="1">IF(VLOOKUP($C69,工时汇总!$B$2:$AH$2673,8,0)&gt;15,12,IF(VLOOKUP($C69,工时汇总!$B$2:$AH$2673,8,0)&gt;10,8,IF(VLOOKUP($C69,工时汇总!$B$2:$AH$2673,8,0)&gt;=8,4,IF(VLOOKUP($C69,工时汇总!$B$2:$AH$2673,8,0)&lt;8,0))))</f>
        <v>0</v>
      </c>
      <c r="K69" s="24">
        <f ca="1">IF(VLOOKUP($C69,工时汇总!$B$2:$AH$2673,9,0)&gt;15,12,IF(VLOOKUP($C69,工时汇总!$B$2:$AH$2673,9,0)&gt;10,8,IF(VLOOKUP($C69,工时汇总!$B$2:$AH$2673,9,0)&gt;=8,4,IF(VLOOKUP($C69,工时汇总!$B$2:$AH$2673,9,0)&lt;8,0))))</f>
        <v>0</v>
      </c>
      <c r="L69" s="24">
        <f ca="1">IF(VLOOKUP($C69,工时汇总!$B$2:$AH$2673,10,0)&gt;15,12,IF(VLOOKUP($C69,工时汇总!$B$2:$AH$2673,10,0)&gt;10,8,IF(VLOOKUP($C69,工时汇总!$B$2:$AH$2673,10,0)&gt;=8,4,IF(VLOOKUP($C69,工时汇总!$B$2:$AH$2673,10,0)&lt;8,0))))</f>
        <v>0</v>
      </c>
      <c r="M69" s="24">
        <f ca="1">IF(VLOOKUP($C69,工时汇总!$B$2:$AH$2673,11,0)&gt;15,12,IF(VLOOKUP($C69,工时汇总!$B$2:$AH$2673,11,0)&gt;10,8,IF(VLOOKUP($C69,工时汇总!$B$2:$AH$2673,11,0)&gt;=8,4,IF(VLOOKUP($C69,工时汇总!$B$2:$AH$2673,11,0)&lt;8,0))))</f>
        <v>0</v>
      </c>
      <c r="N69" s="24">
        <f ca="1">IF(VLOOKUP($C69,工时汇总!$B$2:$AH$2673,12,0)&gt;15,12,IF(VLOOKUP($C69,工时汇总!$B$2:$AH$2673,12,0)&gt;10,8,IF(VLOOKUP($C69,工时汇总!$B$2:$AH$2673,12,0)&gt;=8,4,IF(VLOOKUP($C69,工时汇总!$B$2:$AH$2673,12,0)&lt;8,0))))</f>
        <v>0</v>
      </c>
      <c r="O69" s="24">
        <f ca="1">IF(VLOOKUP($C69,工时汇总!$B$2:$AH$2673,13,0)&gt;15,12,IF(VLOOKUP($C69,工时汇总!$B$2:$AH$2673,13,0)&gt;10,8,IF(VLOOKUP($C69,工时汇总!$B$2:$AH$2673,13,0)&gt;=8,4,IF(VLOOKUP($C69,工时汇总!$B$2:$AH$2673,13,0)&lt;8,0))))</f>
        <v>0</v>
      </c>
      <c r="P69" s="24">
        <f ca="1">IF(VLOOKUP($C69,工时汇总!$B$2:$AH$2673,14,0)&gt;15,12,IF(VLOOKUP($C69,工时汇总!$B$2:$AH$2673,14,0)&gt;10,8,IF(VLOOKUP($C69,工时汇总!$B$2:$AH$2673,14,0)&gt;=8,4,IF(VLOOKUP($C69,工时汇总!$B$2:$AH$2673,14,0)&lt;8,0))))</f>
        <v>0</v>
      </c>
      <c r="Q69" s="24">
        <f ca="1">IF(VLOOKUP($C69,工时汇总!$B$2:$AH$2673,15,0)&gt;15,12,IF(VLOOKUP($C69,工时汇总!$B$2:$AH$2673,15,0)&gt;10,8,IF(VLOOKUP($C69,工时汇总!$B$2:$AH$2673,15,0)&gt;=8,4,IF(VLOOKUP($C69,工时汇总!$B$2:$AH$2673,15,0)&lt;8,0))))</f>
        <v>0</v>
      </c>
      <c r="R69" s="24">
        <f ca="1">IF(VLOOKUP($C69,工时汇总!$B$2:$AH$2673,16,0)&gt;15,12,IF(VLOOKUP($C69,工时汇总!$B$2:$AH$2673,16,0)&gt;10,8,IF(VLOOKUP($C69,工时汇总!$B$2:$AH$2673,16,0)&gt;=8,4,IF(VLOOKUP($C69,工时汇总!$B$2:$AH$2673,16,0)&lt;8,0))))</f>
        <v>0</v>
      </c>
      <c r="S69" s="24">
        <f ca="1">IF(VLOOKUP($C69,工时汇总!$B$2:$AH$2673,17,0)&gt;15,12,IF(VLOOKUP($C69,工时汇总!$B$2:$AH$2673,17,0)&gt;10,8,IF(VLOOKUP($C69,工时汇总!$B$2:$AH$2673,17,0)&gt;=8,4,IF(VLOOKUP($C69,工时汇总!$B$2:$AH$2673,17,0)&lt;8,0))))</f>
        <v>0</v>
      </c>
      <c r="T69" s="24">
        <f ca="1">IF(VLOOKUP($C69,工时汇总!$B$2:$AH$2673,18,0)&gt;15,12,IF(VLOOKUP($C69,工时汇总!$B$2:$AH$2673,18,0)&gt;10,8,IF(VLOOKUP($C69,工时汇总!$B$2:$AH$2673,18,0)&gt;=8,4,IF(VLOOKUP($C69,工时汇总!$B$2:$AH$2673,18,0)&lt;8,0))))</f>
        <v>0</v>
      </c>
      <c r="U69" s="24">
        <f ca="1">IF(VLOOKUP($C69,工时汇总!$B$2:$AH$2673,19,0)&gt;15,12,IF(VLOOKUP($C69,工时汇总!$B$2:$AH$2673,19,0)&gt;10,8,IF(VLOOKUP($C69,工时汇总!$B$2:$AH$2673,19,0)&gt;=8,4,IF(VLOOKUP($C69,工时汇总!$B$2:$AH$2673,19,0)&lt;8,0))))</f>
        <v>0</v>
      </c>
      <c r="V69" s="24">
        <f ca="1">IF(VLOOKUP($C69,工时汇总!$B$2:$AH$2673,20,0)&gt;15,12,IF(VLOOKUP($C69,工时汇总!$B$2:$AH$2673,20,0)&gt;10,8,IF(VLOOKUP($C69,工时汇总!$B$2:$AH$2673,20,0)&gt;=8,4,IF(VLOOKUP($C69,工时汇总!$B$2:$AH$2673,20,0)&lt;8,0))))</f>
        <v>0</v>
      </c>
      <c r="W69" s="24">
        <f ca="1">IF(VLOOKUP($C69,工时汇总!$B$2:$AH$2673,21,0)&gt;15,12,IF(VLOOKUP($C69,工时汇总!$B$2:$AH$2673,21,0)&gt;10,8,IF(VLOOKUP($C69,工时汇总!$B$2:$AH$2673,21,0)&gt;=8,4,IF(VLOOKUP($C69,工时汇总!$B$2:$AH$2673,21,0)&lt;8,0))))</f>
        <v>0</v>
      </c>
      <c r="X69" s="24">
        <f ca="1">IF(VLOOKUP($C69,工时汇总!$B$2:$AH$2673,22,0)&gt;15,12,IF(VLOOKUP($C69,工时汇总!$B$2:$AH$2673,22,0)&gt;10,8,IF(VLOOKUP($C69,工时汇总!$B$2:$AH$2673,22,0)&gt;=8,4,IF(VLOOKUP($C69,工时汇总!$B$2:$AH$2673,22,0)&lt;8,0))))</f>
        <v>0</v>
      </c>
      <c r="Y69" s="24">
        <f ca="1">IF(VLOOKUP($C69,工时汇总!$B$2:$AH$2673,23,0)&gt;15,12,IF(VLOOKUP($C69,工时汇总!$B$2:$AH$2673,23,0)&gt;10,8,IF(VLOOKUP($C69,工时汇总!$B$2:$AH$2673,23,0)&gt;=8,4,IF(VLOOKUP($C69,工时汇总!$B$2:$AH$2673,23,0)&lt;8,0))))</f>
        <v>0</v>
      </c>
      <c r="Z69" s="24">
        <f ca="1">IF(VLOOKUP($C69,工时汇总!$B$2:$AH$2673,24,0)&gt;15,12,IF(VLOOKUP($C69,工时汇总!$B$2:$AH$2673,24,0)&gt;10,8,IF(VLOOKUP($C69,工时汇总!$B$2:$AH$2673,24,0)&gt;=8,4,IF(VLOOKUP($C69,工时汇总!$B$2:$AH$2673,24,0)&lt;8,0))))</f>
        <v>4</v>
      </c>
      <c r="AA69" s="24">
        <f ca="1">IF(VLOOKUP($C69,工时汇总!$B$2:$AH$2673,25,0)&gt;15,12,IF(VLOOKUP($C69,工时汇总!$B$2:$AH$2673,25,0)&gt;10,8,IF(VLOOKUP($C69,工时汇总!$B$2:$AH$2673,25,0)&gt;=8,4,IF(VLOOKUP($C69,工时汇总!$B$2:$AH$2673,25,0)&lt;8,0))))</f>
        <v>4</v>
      </c>
      <c r="AB69" s="24">
        <f ca="1">IF(VLOOKUP($C69,工时汇总!$B$2:$AH$2673,26,0)&gt;15,12,IF(VLOOKUP($C69,工时汇总!$B$2:$AH$2673,26,0)&gt;10,8,IF(VLOOKUP($C69,工时汇总!$B$2:$AH$2673,26,0)&gt;=8,4,IF(VLOOKUP($C69,工时汇总!$B$2:$AH$2673,26,0)&lt;8,0))))</f>
        <v>4</v>
      </c>
      <c r="AC69" s="24">
        <f ca="1">IF(VLOOKUP($C69,工时汇总!$B$2:$AH$2673,27,0)&gt;15,12,IF(VLOOKUP($C69,工时汇总!$B$2:$AH$2673,27,0)&gt;10,8,IF(VLOOKUP($C69,工时汇总!$B$2:$AH$2673,27,0)&gt;=8,4,IF(VLOOKUP($C69,工时汇总!$B$2:$AH$2673,27,0)&lt;8,0))))</f>
        <v>0</v>
      </c>
      <c r="AD69" s="24">
        <f ca="1">IF(VLOOKUP($C69,工时汇总!$B$2:$AH$2673,28,0)&gt;15,12,IF(VLOOKUP($C69,工时汇总!$B$2:$AH$2673,28,0)&gt;10,8,IF(VLOOKUP($C69,工时汇总!$B$2:$AH$2673,28,0)&gt;=8,4,IF(VLOOKUP($C69,工时汇总!$B$2:$AH$2673,28,0)&lt;8,0))))</f>
        <v>0</v>
      </c>
      <c r="AE69" s="24">
        <f ca="1">IF(VLOOKUP($C69,工时汇总!$B$2:$AH$2673,29,0)&gt;15,12,IF(VLOOKUP($C69,工时汇总!$B$2:$AH$2673,29,0)&gt;10,8,IF(VLOOKUP($C69,工时汇总!$B$2:$AH$2673,29,0)&gt;=8,4,IF(VLOOKUP($C69,工时汇总!$B$2:$AH$2673,29,0)&lt;8,0))))</f>
        <v>0</v>
      </c>
      <c r="AF69" s="24">
        <f ca="1">IF(VLOOKUP($C69,工时汇总!$B$2:$AH$2673,30,0)&gt;15,12,IF(VLOOKUP($C69,工时汇总!$B$2:$AH$2673,30,0)&gt;10,8,IF(VLOOKUP($C69,工时汇总!$B$2:$AH$2673,30,0)&gt;=8,4,IF(VLOOKUP($C69,工时汇总!$B$2:$AH$2673,30,0)&lt;8,0))))</f>
        <v>0</v>
      </c>
      <c r="AG69" s="24">
        <f ca="1">IF(VLOOKUP($C69,工时汇总!$B$2:$AH$2673,31,0)&gt;15,12,IF(VLOOKUP($C69,工时汇总!$B$2:$AH$2673,31,0)&gt;10,8,IF(VLOOKUP($C69,工时汇总!$B$2:$AH$2673,31,0)&gt;=8,4,IF(VLOOKUP($C69,工时汇总!$B$2:$AH$2673,31,0)&lt;8,0))))</f>
        <v>0</v>
      </c>
      <c r="AH69" s="24">
        <f ca="1">IF(VLOOKUP($C69,工时汇总!$B$2:$AH$2673,32,0)&gt;15,12,IF(VLOOKUP($C69,工时汇总!$B$2:$AH$2673,32,0)&gt;10,8,IF(VLOOKUP($C69,工时汇总!$B$2:$AH$2673,32,0)&gt;=8,4,IF(VLOOKUP($C69,工时汇总!$B$2:$AH$2673,32,0)&lt;8,0))))</f>
        <v>0</v>
      </c>
      <c r="AI69" s="24">
        <f ca="1">IF(VLOOKUP($C69,工时汇总!$B$2:$AH$2673,33,0)&gt;15,12,IF(VLOOKUP($C69,工时汇总!$B$2:$AH$2673,33,0)&gt;10,8,IF(VLOOKUP($C69,工时汇总!$B$2:$AH$2673,33,0)&gt;=8,4,IF(VLOOKUP($C69,工时汇总!$B$2:$AH$2673,33,0)&lt;8,0))))</f>
        <v>0</v>
      </c>
    </row>
    <row r="70" spans="1:35" ht="19.5" customHeight="1" x14ac:dyDescent="0.25">
      <c r="A70" s="36" t="s">
        <v>406</v>
      </c>
      <c r="B70" s="129" t="s">
        <v>827</v>
      </c>
      <c r="C70" s="128" t="s">
        <v>858</v>
      </c>
      <c r="D70" s="23">
        <f t="shared" ca="1" si="21"/>
        <v>28</v>
      </c>
      <c r="E70" s="24">
        <f ca="1">IF(VLOOKUP($C70,工时汇总!$B$2:$AH$2673,3,0)&gt;15,12,IF(VLOOKUP($C70,工时汇总!$B$2:$AH$2673,3,0)&gt;10,8,IF(VLOOKUP($C70,工时汇总!$B$2:$AH$2673,3,0)&gt;=8,4,IF(VLOOKUP($C70,工时汇总!$B$2:$AH$2673,3,0)&lt;8,0))))</f>
        <v>0</v>
      </c>
      <c r="F70" s="24">
        <f ca="1">IF(VLOOKUP($C70,工时汇总!$B$2:$AH$2673,4,0)&gt;15,12,IF(VLOOKUP($C70,工时汇总!$B$2:$AH$2673,4,0)&gt;10,8,IF(VLOOKUP($C70,工时汇总!$B$2:$AH$2673,4,0)&gt;=8,4,IF(VLOOKUP($C70,工时汇总!$B$2:$AH$2673,4,0)&lt;8,0))))</f>
        <v>0</v>
      </c>
      <c r="G70" s="24">
        <f ca="1">IF(VLOOKUP($C70,工时汇总!$B$2:$AH$2673,5,0)&gt;15,12,IF(VLOOKUP($C70,工时汇总!$B$2:$AH$2673,5,0)&gt;10,8,IF(VLOOKUP($C70,工时汇总!$B$2:$AH$2673,5,0)&gt;=8,4,IF(VLOOKUP($C70,工时汇总!$B$2:$AH$2673,5,0)&lt;8,0))))</f>
        <v>0</v>
      </c>
      <c r="H70" s="24">
        <f ca="1">IF(VLOOKUP($C70,工时汇总!$B$2:$AH$2673,6,0)&gt;15,12,IF(VLOOKUP($C70,工时汇总!$B$2:$AH$2673,6,0)&gt;10,8,IF(VLOOKUP($C70,工时汇总!$B$2:$AH$2673,6,0)&gt;=8,4,IF(VLOOKUP($C70,工时汇总!$B$2:$AH$2673,6,0)&lt;8,0))))</f>
        <v>0</v>
      </c>
      <c r="I70" s="24">
        <f ca="1">IF(VLOOKUP($C70,工时汇总!$B$2:$AH$2673,7,0)&gt;15,12,IF(VLOOKUP($C70,工时汇总!$B$2:$AH$2673,7,0)&gt;10,8,IF(VLOOKUP($C70,工时汇总!$B$2:$AH$2673,7,0)&gt;=8,4,IF(VLOOKUP($C70,工时汇总!$B$2:$AH$2673,7,0)&lt;8,0))))</f>
        <v>0</v>
      </c>
      <c r="J70" s="24">
        <f ca="1">IF(VLOOKUP($C70,工时汇总!$B$2:$AH$2673,8,0)&gt;15,12,IF(VLOOKUP($C70,工时汇总!$B$2:$AH$2673,8,0)&gt;10,8,IF(VLOOKUP($C70,工时汇总!$B$2:$AH$2673,8,0)&gt;=8,4,IF(VLOOKUP($C70,工时汇总!$B$2:$AH$2673,8,0)&lt;8,0))))</f>
        <v>0</v>
      </c>
      <c r="K70" s="24">
        <f ca="1">IF(VLOOKUP($C70,工时汇总!$B$2:$AH$2673,9,0)&gt;15,12,IF(VLOOKUP($C70,工时汇总!$B$2:$AH$2673,9,0)&gt;10,8,IF(VLOOKUP($C70,工时汇总!$B$2:$AH$2673,9,0)&gt;=8,4,IF(VLOOKUP($C70,工时汇总!$B$2:$AH$2673,9,0)&lt;8,0))))</f>
        <v>0</v>
      </c>
      <c r="L70" s="24">
        <f ca="1">IF(VLOOKUP($C70,工时汇总!$B$2:$AH$2673,10,0)&gt;15,12,IF(VLOOKUP($C70,工时汇总!$B$2:$AH$2673,10,0)&gt;10,8,IF(VLOOKUP($C70,工时汇总!$B$2:$AH$2673,10,0)&gt;=8,4,IF(VLOOKUP($C70,工时汇总!$B$2:$AH$2673,10,0)&lt;8,0))))</f>
        <v>0</v>
      </c>
      <c r="M70" s="24">
        <f ca="1">IF(VLOOKUP($C70,工时汇总!$B$2:$AH$2673,11,0)&gt;15,12,IF(VLOOKUP($C70,工时汇总!$B$2:$AH$2673,11,0)&gt;10,8,IF(VLOOKUP($C70,工时汇总!$B$2:$AH$2673,11,0)&gt;=8,4,IF(VLOOKUP($C70,工时汇总!$B$2:$AH$2673,11,0)&lt;8,0))))</f>
        <v>0</v>
      </c>
      <c r="N70" s="24">
        <f ca="1">IF(VLOOKUP($C70,工时汇总!$B$2:$AH$2673,12,0)&gt;15,12,IF(VLOOKUP($C70,工时汇总!$B$2:$AH$2673,12,0)&gt;10,8,IF(VLOOKUP($C70,工时汇总!$B$2:$AH$2673,12,0)&gt;=8,4,IF(VLOOKUP($C70,工时汇总!$B$2:$AH$2673,12,0)&lt;8,0))))</f>
        <v>0</v>
      </c>
      <c r="O70" s="24">
        <f ca="1">IF(VLOOKUP($C70,工时汇总!$B$2:$AH$2673,13,0)&gt;15,12,IF(VLOOKUP($C70,工时汇总!$B$2:$AH$2673,13,0)&gt;10,8,IF(VLOOKUP($C70,工时汇总!$B$2:$AH$2673,13,0)&gt;=8,4,IF(VLOOKUP($C70,工时汇总!$B$2:$AH$2673,13,0)&lt;8,0))))</f>
        <v>0</v>
      </c>
      <c r="P70" s="24">
        <f ca="1">IF(VLOOKUP($C70,工时汇总!$B$2:$AH$2673,14,0)&gt;15,12,IF(VLOOKUP($C70,工时汇总!$B$2:$AH$2673,14,0)&gt;10,8,IF(VLOOKUP($C70,工时汇总!$B$2:$AH$2673,14,0)&gt;=8,4,IF(VLOOKUP($C70,工时汇总!$B$2:$AH$2673,14,0)&lt;8,0))))</f>
        <v>0</v>
      </c>
      <c r="Q70" s="24">
        <f ca="1">IF(VLOOKUP($C70,工时汇总!$B$2:$AH$2673,15,0)&gt;15,12,IF(VLOOKUP($C70,工时汇总!$B$2:$AH$2673,15,0)&gt;10,8,IF(VLOOKUP($C70,工时汇总!$B$2:$AH$2673,15,0)&gt;=8,4,IF(VLOOKUP($C70,工时汇总!$B$2:$AH$2673,15,0)&lt;8,0))))</f>
        <v>0</v>
      </c>
      <c r="R70" s="24">
        <f ca="1">IF(VLOOKUP($C70,工时汇总!$B$2:$AH$2673,16,0)&gt;15,12,IF(VLOOKUP($C70,工时汇总!$B$2:$AH$2673,16,0)&gt;10,8,IF(VLOOKUP($C70,工时汇总!$B$2:$AH$2673,16,0)&gt;=8,4,IF(VLOOKUP($C70,工时汇总!$B$2:$AH$2673,16,0)&lt;8,0))))</f>
        <v>0</v>
      </c>
      <c r="S70" s="24">
        <f ca="1">IF(VLOOKUP($C70,工时汇总!$B$2:$AH$2673,17,0)&gt;15,12,IF(VLOOKUP($C70,工时汇总!$B$2:$AH$2673,17,0)&gt;10,8,IF(VLOOKUP($C70,工时汇总!$B$2:$AH$2673,17,0)&gt;=8,4,IF(VLOOKUP($C70,工时汇总!$B$2:$AH$2673,17,0)&lt;8,0))))</f>
        <v>0</v>
      </c>
      <c r="T70" s="24">
        <f ca="1">IF(VLOOKUP($C70,工时汇总!$B$2:$AH$2673,18,0)&gt;15,12,IF(VLOOKUP($C70,工时汇总!$B$2:$AH$2673,18,0)&gt;10,8,IF(VLOOKUP($C70,工时汇总!$B$2:$AH$2673,18,0)&gt;=8,4,IF(VLOOKUP($C70,工时汇总!$B$2:$AH$2673,18,0)&lt;8,0))))</f>
        <v>0</v>
      </c>
      <c r="U70" s="24">
        <f ca="1">IF(VLOOKUP($C70,工时汇总!$B$2:$AH$2673,19,0)&gt;15,12,IF(VLOOKUP($C70,工时汇总!$B$2:$AH$2673,19,0)&gt;10,8,IF(VLOOKUP($C70,工时汇总!$B$2:$AH$2673,19,0)&gt;=8,4,IF(VLOOKUP($C70,工时汇总!$B$2:$AH$2673,19,0)&lt;8,0))))</f>
        <v>0</v>
      </c>
      <c r="V70" s="24">
        <f ca="1">IF(VLOOKUP($C70,工时汇总!$B$2:$AH$2673,20,0)&gt;15,12,IF(VLOOKUP($C70,工时汇总!$B$2:$AH$2673,20,0)&gt;10,8,IF(VLOOKUP($C70,工时汇总!$B$2:$AH$2673,20,0)&gt;=8,4,IF(VLOOKUP($C70,工时汇总!$B$2:$AH$2673,20,0)&lt;8,0))))</f>
        <v>0</v>
      </c>
      <c r="W70" s="24">
        <f ca="1">IF(VLOOKUP($C70,工时汇总!$B$2:$AH$2673,21,0)&gt;15,12,IF(VLOOKUP($C70,工时汇总!$B$2:$AH$2673,21,0)&gt;10,8,IF(VLOOKUP($C70,工时汇总!$B$2:$AH$2673,21,0)&gt;=8,4,IF(VLOOKUP($C70,工时汇总!$B$2:$AH$2673,21,0)&lt;8,0))))</f>
        <v>0</v>
      </c>
      <c r="X70" s="24">
        <f ca="1">IF(VLOOKUP($C70,工时汇总!$B$2:$AH$2673,22,0)&gt;15,12,IF(VLOOKUP($C70,工时汇总!$B$2:$AH$2673,22,0)&gt;10,8,IF(VLOOKUP($C70,工时汇总!$B$2:$AH$2673,22,0)&gt;=8,4,IF(VLOOKUP($C70,工时汇总!$B$2:$AH$2673,22,0)&lt;8,0))))</f>
        <v>0</v>
      </c>
      <c r="Y70" s="24">
        <f ca="1">IF(VLOOKUP($C70,工时汇总!$B$2:$AH$2673,23,0)&gt;15,12,IF(VLOOKUP($C70,工时汇总!$B$2:$AH$2673,23,0)&gt;10,8,IF(VLOOKUP($C70,工时汇总!$B$2:$AH$2673,23,0)&gt;=8,4,IF(VLOOKUP($C70,工时汇总!$B$2:$AH$2673,23,0)&lt;8,0))))</f>
        <v>0</v>
      </c>
      <c r="Z70" s="24">
        <f ca="1">IF(VLOOKUP($C70,工时汇总!$B$2:$AH$2673,24,0)&gt;15,12,IF(VLOOKUP($C70,工时汇总!$B$2:$AH$2673,24,0)&gt;10,8,IF(VLOOKUP($C70,工时汇总!$B$2:$AH$2673,24,0)&gt;=8,4,IF(VLOOKUP($C70,工时汇总!$B$2:$AH$2673,24,0)&lt;8,0))))</f>
        <v>0</v>
      </c>
      <c r="AA70" s="24">
        <f ca="1">IF(VLOOKUP($C70,工时汇总!$B$2:$AH$2673,25,0)&gt;15,12,IF(VLOOKUP($C70,工时汇总!$B$2:$AH$2673,25,0)&gt;10,8,IF(VLOOKUP($C70,工时汇总!$B$2:$AH$2673,25,0)&gt;=8,4,IF(VLOOKUP($C70,工时汇总!$B$2:$AH$2673,25,0)&lt;8,0))))</f>
        <v>0</v>
      </c>
      <c r="AB70" s="24">
        <f ca="1">IF(VLOOKUP($C70,工时汇总!$B$2:$AH$2673,26,0)&gt;15,12,IF(VLOOKUP($C70,工时汇总!$B$2:$AH$2673,26,0)&gt;10,8,IF(VLOOKUP($C70,工时汇总!$B$2:$AH$2673,26,0)&gt;=8,4,IF(VLOOKUP($C70,工时汇总!$B$2:$AH$2673,26,0)&lt;8,0))))</f>
        <v>4</v>
      </c>
      <c r="AC70" s="24">
        <f ca="1">IF(VLOOKUP($C70,工时汇总!$B$2:$AH$2673,27,0)&gt;15,12,IF(VLOOKUP($C70,工时汇总!$B$2:$AH$2673,27,0)&gt;10,8,IF(VLOOKUP($C70,工时汇总!$B$2:$AH$2673,27,0)&gt;=8,4,IF(VLOOKUP($C70,工时汇总!$B$2:$AH$2673,27,0)&lt;8,0))))</f>
        <v>4</v>
      </c>
      <c r="AD70" s="24">
        <f ca="1">IF(VLOOKUP($C70,工时汇总!$B$2:$AH$2673,28,0)&gt;15,12,IF(VLOOKUP($C70,工时汇总!$B$2:$AH$2673,28,0)&gt;10,8,IF(VLOOKUP($C70,工时汇总!$B$2:$AH$2673,28,0)&gt;=8,4,IF(VLOOKUP($C70,工时汇总!$B$2:$AH$2673,28,0)&lt;8,0))))</f>
        <v>0</v>
      </c>
      <c r="AE70" s="24">
        <f ca="1">IF(VLOOKUP($C70,工时汇总!$B$2:$AH$2673,29,0)&gt;15,12,IF(VLOOKUP($C70,工时汇总!$B$2:$AH$2673,29,0)&gt;10,8,IF(VLOOKUP($C70,工时汇总!$B$2:$AH$2673,29,0)&gt;=8,4,IF(VLOOKUP($C70,工时汇总!$B$2:$AH$2673,29,0)&lt;8,0))))</f>
        <v>8</v>
      </c>
      <c r="AF70" s="24">
        <f ca="1">IF(VLOOKUP($C70,工时汇总!$B$2:$AH$2673,30,0)&gt;15,12,IF(VLOOKUP($C70,工时汇总!$B$2:$AH$2673,30,0)&gt;10,8,IF(VLOOKUP($C70,工时汇总!$B$2:$AH$2673,30,0)&gt;=8,4,IF(VLOOKUP($C70,工时汇总!$B$2:$AH$2673,30,0)&lt;8,0))))</f>
        <v>0</v>
      </c>
      <c r="AG70" s="24">
        <f ca="1">IF(VLOOKUP($C70,工时汇总!$B$2:$AH$2673,31,0)&gt;15,12,IF(VLOOKUP($C70,工时汇总!$B$2:$AH$2673,31,0)&gt;10,8,IF(VLOOKUP($C70,工时汇总!$B$2:$AH$2673,31,0)&gt;=8,4,IF(VLOOKUP($C70,工时汇总!$B$2:$AH$2673,31,0)&lt;8,0))))</f>
        <v>4</v>
      </c>
      <c r="AH70" s="24">
        <f ca="1">IF(VLOOKUP($C70,工时汇总!$B$2:$AH$2673,32,0)&gt;15,12,IF(VLOOKUP($C70,工时汇总!$B$2:$AH$2673,32,0)&gt;10,8,IF(VLOOKUP($C70,工时汇总!$B$2:$AH$2673,32,0)&gt;=8,4,IF(VLOOKUP($C70,工时汇总!$B$2:$AH$2673,32,0)&lt;8,0))))</f>
        <v>4</v>
      </c>
      <c r="AI70" s="24">
        <f ca="1">IF(VLOOKUP($C70,工时汇总!$B$2:$AH$2673,33,0)&gt;15,12,IF(VLOOKUP($C70,工时汇总!$B$2:$AH$2673,33,0)&gt;10,8,IF(VLOOKUP($C70,工时汇总!$B$2:$AH$2673,33,0)&gt;=8,4,IF(VLOOKUP($C70,工时汇总!$B$2:$AH$2673,33,0)&lt;8,0))))</f>
        <v>4</v>
      </c>
    </row>
    <row r="71" spans="1:35" ht="19.5" customHeight="1" x14ac:dyDescent="0.25">
      <c r="A71" s="36" t="s">
        <v>406</v>
      </c>
      <c r="B71" s="129" t="s">
        <v>869</v>
      </c>
      <c r="C71" s="128" t="s">
        <v>859</v>
      </c>
      <c r="D71" s="23">
        <f ca="1">SUM(E71:AI71)</f>
        <v>8</v>
      </c>
      <c r="E71" s="24">
        <f ca="1">IF(VLOOKUP($C71,工时汇总!$B$2:$AH$2673,3,0)&gt;15,12,IF(VLOOKUP($C71,工时汇总!$B$2:$AH$2673,3,0)&gt;10,8,IF(VLOOKUP($C71,工时汇总!$B$2:$AH$2673,3,0)&gt;=8,4,IF(VLOOKUP($C71,工时汇总!$B$2:$AH$2673,3,0)&lt;8,0))))</f>
        <v>0</v>
      </c>
      <c r="F71" s="24">
        <f ca="1">IF(VLOOKUP($C71,工时汇总!$B$2:$AH$2673,4,0)&gt;15,12,IF(VLOOKUP($C71,工时汇总!$B$2:$AH$2673,4,0)&gt;10,8,IF(VLOOKUP($C71,工时汇总!$B$2:$AH$2673,4,0)&gt;=8,4,IF(VLOOKUP($C71,工时汇总!$B$2:$AH$2673,4,0)&lt;8,0))))</f>
        <v>0</v>
      </c>
      <c r="G71" s="24">
        <f ca="1">IF(VLOOKUP($C71,工时汇总!$B$2:$AH$2673,5,0)&gt;15,12,IF(VLOOKUP($C71,工时汇总!$B$2:$AH$2673,5,0)&gt;10,8,IF(VLOOKUP($C71,工时汇总!$B$2:$AH$2673,5,0)&gt;=8,4,IF(VLOOKUP($C71,工时汇总!$B$2:$AH$2673,5,0)&lt;8,0))))</f>
        <v>0</v>
      </c>
      <c r="H71" s="24">
        <f ca="1">IF(VLOOKUP($C71,工时汇总!$B$2:$AH$2673,6,0)&gt;15,12,IF(VLOOKUP($C71,工时汇总!$B$2:$AH$2673,6,0)&gt;10,8,IF(VLOOKUP($C71,工时汇总!$B$2:$AH$2673,6,0)&gt;=8,4,IF(VLOOKUP($C71,工时汇总!$B$2:$AH$2673,6,0)&lt;8,0))))</f>
        <v>0</v>
      </c>
      <c r="I71" s="24">
        <f ca="1">IF(VLOOKUP($C71,工时汇总!$B$2:$AH$2673,7,0)&gt;15,12,IF(VLOOKUP($C71,工时汇总!$B$2:$AH$2673,7,0)&gt;10,8,IF(VLOOKUP($C71,工时汇总!$B$2:$AH$2673,7,0)&gt;=8,4,IF(VLOOKUP($C71,工时汇总!$B$2:$AH$2673,7,0)&lt;8,0))))</f>
        <v>0</v>
      </c>
      <c r="J71" s="24">
        <f ca="1">IF(VLOOKUP($C71,工时汇总!$B$2:$AH$2673,8,0)&gt;15,12,IF(VLOOKUP($C71,工时汇总!$B$2:$AH$2673,8,0)&gt;10,8,IF(VLOOKUP($C71,工时汇总!$B$2:$AH$2673,8,0)&gt;=8,4,IF(VLOOKUP($C71,工时汇总!$B$2:$AH$2673,8,0)&lt;8,0))))</f>
        <v>0</v>
      </c>
      <c r="K71" s="24">
        <f ca="1">IF(VLOOKUP($C71,工时汇总!$B$2:$AH$2673,9,0)&gt;15,12,IF(VLOOKUP($C71,工时汇总!$B$2:$AH$2673,9,0)&gt;10,8,IF(VLOOKUP($C71,工时汇总!$B$2:$AH$2673,9,0)&gt;=8,4,IF(VLOOKUP($C71,工时汇总!$B$2:$AH$2673,9,0)&lt;8,0))))</f>
        <v>0</v>
      </c>
      <c r="L71" s="24">
        <f ca="1">IF(VLOOKUP($C71,工时汇总!$B$2:$AH$2673,10,0)&gt;15,12,IF(VLOOKUP($C71,工时汇总!$B$2:$AH$2673,10,0)&gt;10,8,IF(VLOOKUP($C71,工时汇总!$B$2:$AH$2673,10,0)&gt;=8,4,IF(VLOOKUP($C71,工时汇总!$B$2:$AH$2673,10,0)&lt;8,0))))</f>
        <v>0</v>
      </c>
      <c r="M71" s="24">
        <f ca="1">IF(VLOOKUP($C71,工时汇总!$B$2:$AH$2673,11,0)&gt;15,12,IF(VLOOKUP($C71,工时汇总!$B$2:$AH$2673,11,0)&gt;10,8,IF(VLOOKUP($C71,工时汇总!$B$2:$AH$2673,11,0)&gt;=8,4,IF(VLOOKUP($C71,工时汇总!$B$2:$AH$2673,11,0)&lt;8,0))))</f>
        <v>0</v>
      </c>
      <c r="N71" s="24">
        <f ca="1">IF(VLOOKUP($C71,工时汇总!$B$2:$AH$2673,12,0)&gt;15,12,IF(VLOOKUP($C71,工时汇总!$B$2:$AH$2673,12,0)&gt;10,8,IF(VLOOKUP($C71,工时汇总!$B$2:$AH$2673,12,0)&gt;=8,4,IF(VLOOKUP($C71,工时汇总!$B$2:$AH$2673,12,0)&lt;8,0))))</f>
        <v>0</v>
      </c>
      <c r="O71" s="24">
        <f ca="1">IF(VLOOKUP($C71,工时汇总!$B$2:$AH$2673,13,0)&gt;15,12,IF(VLOOKUP($C71,工时汇总!$B$2:$AH$2673,13,0)&gt;10,8,IF(VLOOKUP($C71,工时汇总!$B$2:$AH$2673,13,0)&gt;=8,4,IF(VLOOKUP($C71,工时汇总!$B$2:$AH$2673,13,0)&lt;8,0))))</f>
        <v>0</v>
      </c>
      <c r="P71" s="24">
        <f ca="1">IF(VLOOKUP($C71,工时汇总!$B$2:$AH$2673,14,0)&gt;15,12,IF(VLOOKUP($C71,工时汇总!$B$2:$AH$2673,14,0)&gt;10,8,IF(VLOOKUP($C71,工时汇总!$B$2:$AH$2673,14,0)&gt;=8,4,IF(VLOOKUP($C71,工时汇总!$B$2:$AH$2673,14,0)&lt;8,0))))</f>
        <v>0</v>
      </c>
      <c r="Q71" s="24">
        <f ca="1">IF(VLOOKUP($C71,工时汇总!$B$2:$AH$2673,15,0)&gt;15,12,IF(VLOOKUP($C71,工时汇总!$B$2:$AH$2673,15,0)&gt;10,8,IF(VLOOKUP($C71,工时汇总!$B$2:$AH$2673,15,0)&gt;=8,4,IF(VLOOKUP($C71,工时汇总!$B$2:$AH$2673,15,0)&lt;8,0))))</f>
        <v>0</v>
      </c>
      <c r="R71" s="24">
        <f ca="1">IF(VLOOKUP($C71,工时汇总!$B$2:$AH$2673,16,0)&gt;15,12,IF(VLOOKUP($C71,工时汇总!$B$2:$AH$2673,16,0)&gt;10,8,IF(VLOOKUP($C71,工时汇总!$B$2:$AH$2673,16,0)&gt;=8,4,IF(VLOOKUP($C71,工时汇总!$B$2:$AH$2673,16,0)&lt;8,0))))</f>
        <v>0</v>
      </c>
      <c r="S71" s="24">
        <f ca="1">IF(VLOOKUP($C71,工时汇总!$B$2:$AH$2673,17,0)&gt;15,12,IF(VLOOKUP($C71,工时汇总!$B$2:$AH$2673,17,0)&gt;10,8,IF(VLOOKUP($C71,工时汇总!$B$2:$AH$2673,17,0)&gt;=8,4,IF(VLOOKUP($C71,工时汇总!$B$2:$AH$2673,17,0)&lt;8,0))))</f>
        <v>0</v>
      </c>
      <c r="T71" s="24">
        <f ca="1">IF(VLOOKUP($C71,工时汇总!$B$2:$AH$2673,18,0)&gt;15,12,IF(VLOOKUP($C71,工时汇总!$B$2:$AH$2673,18,0)&gt;10,8,IF(VLOOKUP($C71,工时汇总!$B$2:$AH$2673,18,0)&gt;=8,4,IF(VLOOKUP($C71,工时汇总!$B$2:$AH$2673,18,0)&lt;8,0))))</f>
        <v>0</v>
      </c>
      <c r="U71" s="24">
        <f ca="1">IF(VLOOKUP($C71,工时汇总!$B$2:$AH$2673,19,0)&gt;15,12,IF(VLOOKUP($C71,工时汇总!$B$2:$AH$2673,19,0)&gt;10,8,IF(VLOOKUP($C71,工时汇总!$B$2:$AH$2673,19,0)&gt;=8,4,IF(VLOOKUP($C71,工时汇总!$B$2:$AH$2673,19,0)&lt;8,0))))</f>
        <v>0</v>
      </c>
      <c r="V71" s="24">
        <f ca="1">IF(VLOOKUP($C71,工时汇总!$B$2:$AH$2673,20,0)&gt;15,12,IF(VLOOKUP($C71,工时汇总!$B$2:$AH$2673,20,0)&gt;10,8,IF(VLOOKUP($C71,工时汇总!$B$2:$AH$2673,20,0)&gt;=8,4,IF(VLOOKUP($C71,工时汇总!$B$2:$AH$2673,20,0)&lt;8,0))))</f>
        <v>4</v>
      </c>
      <c r="W71" s="24">
        <f ca="1">IF(VLOOKUP($C71,工时汇总!$B$2:$AH$2673,21,0)&gt;15,12,IF(VLOOKUP($C71,工时汇总!$B$2:$AH$2673,21,0)&gt;10,8,IF(VLOOKUP($C71,工时汇总!$B$2:$AH$2673,21,0)&gt;=8,4,IF(VLOOKUP($C71,工时汇总!$B$2:$AH$2673,21,0)&lt;8,0))))</f>
        <v>4</v>
      </c>
      <c r="X71" s="24">
        <f ca="1">IF(VLOOKUP($C71,工时汇总!$B$2:$AH$2673,22,0)&gt;15,12,IF(VLOOKUP($C71,工时汇总!$B$2:$AH$2673,22,0)&gt;10,8,IF(VLOOKUP($C71,工时汇总!$B$2:$AH$2673,22,0)&gt;=8,4,IF(VLOOKUP($C71,工时汇总!$B$2:$AH$2673,22,0)&lt;8,0))))</f>
        <v>0</v>
      </c>
      <c r="Y71" s="24">
        <f ca="1">IF(VLOOKUP($C71,工时汇总!$B$2:$AH$2673,23,0)&gt;15,12,IF(VLOOKUP($C71,工时汇总!$B$2:$AH$2673,23,0)&gt;10,8,IF(VLOOKUP($C71,工时汇总!$B$2:$AH$2673,23,0)&gt;=8,4,IF(VLOOKUP($C71,工时汇总!$B$2:$AH$2673,23,0)&lt;8,0))))</f>
        <v>0</v>
      </c>
      <c r="Z71" s="24">
        <f ca="1">IF(VLOOKUP($C71,工时汇总!$B$2:$AH$2673,24,0)&gt;15,12,IF(VLOOKUP($C71,工时汇总!$B$2:$AH$2673,24,0)&gt;10,8,IF(VLOOKUP($C71,工时汇总!$B$2:$AH$2673,24,0)&gt;=8,4,IF(VLOOKUP($C71,工时汇总!$B$2:$AH$2673,24,0)&lt;8,0))))</f>
        <v>0</v>
      </c>
      <c r="AA71" s="24">
        <f ca="1">IF(VLOOKUP($C71,工时汇总!$B$2:$AH$2673,25,0)&gt;15,12,IF(VLOOKUP($C71,工时汇总!$B$2:$AH$2673,25,0)&gt;10,8,IF(VLOOKUP($C71,工时汇总!$B$2:$AH$2673,25,0)&gt;=8,4,IF(VLOOKUP($C71,工时汇总!$B$2:$AH$2673,25,0)&lt;8,0))))</f>
        <v>0</v>
      </c>
      <c r="AB71" s="24">
        <f ca="1">IF(VLOOKUP($C71,工时汇总!$B$2:$AH$2673,26,0)&gt;15,12,IF(VLOOKUP($C71,工时汇总!$B$2:$AH$2673,26,0)&gt;10,8,IF(VLOOKUP($C71,工时汇总!$B$2:$AH$2673,26,0)&gt;=8,4,IF(VLOOKUP($C71,工时汇总!$B$2:$AH$2673,26,0)&lt;8,0))))</f>
        <v>0</v>
      </c>
      <c r="AC71" s="24">
        <f ca="1">IF(VLOOKUP($C71,工时汇总!$B$2:$AH$2673,27,0)&gt;15,12,IF(VLOOKUP($C71,工时汇总!$B$2:$AH$2673,27,0)&gt;10,8,IF(VLOOKUP($C71,工时汇总!$B$2:$AH$2673,27,0)&gt;=8,4,IF(VLOOKUP($C71,工时汇总!$B$2:$AH$2673,27,0)&lt;8,0))))</f>
        <v>0</v>
      </c>
      <c r="AD71" s="24">
        <f ca="1">IF(VLOOKUP($C71,工时汇总!$B$2:$AH$2673,28,0)&gt;15,12,IF(VLOOKUP($C71,工时汇总!$B$2:$AH$2673,28,0)&gt;10,8,IF(VLOOKUP($C71,工时汇总!$B$2:$AH$2673,28,0)&gt;=8,4,IF(VLOOKUP($C71,工时汇总!$B$2:$AH$2673,28,0)&lt;8,0))))</f>
        <v>0</v>
      </c>
      <c r="AE71" s="24">
        <f ca="1">IF(VLOOKUP($C71,工时汇总!$B$2:$AH$2673,29,0)&gt;15,12,IF(VLOOKUP($C71,工时汇总!$B$2:$AH$2673,29,0)&gt;10,8,IF(VLOOKUP($C71,工时汇总!$B$2:$AH$2673,29,0)&gt;=8,4,IF(VLOOKUP($C71,工时汇总!$B$2:$AH$2673,29,0)&lt;8,0))))</f>
        <v>0</v>
      </c>
      <c r="AF71" s="24">
        <f ca="1">IF(VLOOKUP($C71,工时汇总!$B$2:$AH$2673,30,0)&gt;15,12,IF(VLOOKUP($C71,工时汇总!$B$2:$AH$2673,30,0)&gt;10,8,IF(VLOOKUP($C71,工时汇总!$B$2:$AH$2673,30,0)&gt;=8,4,IF(VLOOKUP($C71,工时汇总!$B$2:$AH$2673,30,0)&lt;8,0))))</f>
        <v>0</v>
      </c>
      <c r="AG71" s="24">
        <f ca="1">IF(VLOOKUP($C71,工时汇总!$B$2:$AH$2673,31,0)&gt;15,12,IF(VLOOKUP($C71,工时汇总!$B$2:$AH$2673,31,0)&gt;10,8,IF(VLOOKUP($C71,工时汇总!$B$2:$AH$2673,31,0)&gt;=8,4,IF(VLOOKUP($C71,工时汇总!$B$2:$AH$2673,31,0)&lt;8,0))))</f>
        <v>0</v>
      </c>
      <c r="AH71" s="24">
        <f ca="1">IF(VLOOKUP($C71,工时汇总!$B$2:$AH$2673,32,0)&gt;15,12,IF(VLOOKUP($C71,工时汇总!$B$2:$AH$2673,32,0)&gt;10,8,IF(VLOOKUP($C71,工时汇总!$B$2:$AH$2673,32,0)&gt;=8,4,IF(VLOOKUP($C71,工时汇总!$B$2:$AH$2673,32,0)&lt;8,0))))</f>
        <v>0</v>
      </c>
      <c r="AI71" s="24">
        <f ca="1">IF(VLOOKUP($C71,工时汇总!$B$2:$AH$2673,33,0)&gt;15,12,IF(VLOOKUP($C71,工时汇总!$B$2:$AH$2673,33,0)&gt;10,8,IF(VLOOKUP($C71,工时汇总!$B$2:$AH$2673,33,0)&gt;=8,4,IF(VLOOKUP($C71,工时汇总!$B$2:$AH$2673,33,0)&lt;8,0))))</f>
        <v>0</v>
      </c>
    </row>
    <row r="72" spans="1:35" ht="19.5" customHeight="1" x14ac:dyDescent="0.25">
      <c r="A72" s="36" t="s">
        <v>406</v>
      </c>
      <c r="B72" s="129" t="s">
        <v>818</v>
      </c>
      <c r="C72" s="128" t="s">
        <v>860</v>
      </c>
      <c r="D72" s="23">
        <f ca="1">SUM(E72:AI72)</f>
        <v>4</v>
      </c>
      <c r="E72" s="24">
        <f ca="1">IF(VLOOKUP($C72,工时汇总!$B$2:$AH$2673,3,0)&gt;15,12,IF(VLOOKUP($C72,工时汇总!$B$2:$AH$2673,3,0)&gt;10,8,IF(VLOOKUP($C72,工时汇总!$B$2:$AH$2673,3,0)&gt;=8,4,IF(VLOOKUP($C72,工时汇总!$B$2:$AH$2673,3,0)&lt;8,0))))</f>
        <v>0</v>
      </c>
      <c r="F72" s="24">
        <f ca="1">IF(VLOOKUP($C72,工时汇总!$B$2:$AH$2673,4,0)&gt;15,12,IF(VLOOKUP($C72,工时汇总!$B$2:$AH$2673,4,0)&gt;10,8,IF(VLOOKUP($C72,工时汇总!$B$2:$AH$2673,4,0)&gt;=8,4,IF(VLOOKUP($C72,工时汇总!$B$2:$AH$2673,4,0)&lt;8,0))))</f>
        <v>0</v>
      </c>
      <c r="G72" s="24">
        <f ca="1">IF(VLOOKUP($C72,工时汇总!$B$2:$AH$2673,5,0)&gt;15,12,IF(VLOOKUP($C72,工时汇总!$B$2:$AH$2673,5,0)&gt;10,8,IF(VLOOKUP($C72,工时汇总!$B$2:$AH$2673,5,0)&gt;=8,4,IF(VLOOKUP($C72,工时汇总!$B$2:$AH$2673,5,0)&lt;8,0))))</f>
        <v>0</v>
      </c>
      <c r="H72" s="24">
        <f ca="1">IF(VLOOKUP($C72,工时汇总!$B$2:$AH$2673,6,0)&gt;15,12,IF(VLOOKUP($C72,工时汇总!$B$2:$AH$2673,6,0)&gt;10,8,IF(VLOOKUP($C72,工时汇总!$B$2:$AH$2673,6,0)&gt;=8,4,IF(VLOOKUP($C72,工时汇总!$B$2:$AH$2673,6,0)&lt;8,0))))</f>
        <v>0</v>
      </c>
      <c r="I72" s="24">
        <f ca="1">IF(VLOOKUP($C72,工时汇总!$B$2:$AH$2673,7,0)&gt;15,12,IF(VLOOKUP($C72,工时汇总!$B$2:$AH$2673,7,0)&gt;10,8,IF(VLOOKUP($C72,工时汇总!$B$2:$AH$2673,7,0)&gt;=8,4,IF(VLOOKUP($C72,工时汇总!$B$2:$AH$2673,7,0)&lt;8,0))))</f>
        <v>0</v>
      </c>
      <c r="J72" s="24">
        <f ca="1">IF(VLOOKUP($C72,工时汇总!$B$2:$AH$2673,8,0)&gt;15,12,IF(VLOOKUP($C72,工时汇总!$B$2:$AH$2673,8,0)&gt;10,8,IF(VLOOKUP($C72,工时汇总!$B$2:$AH$2673,8,0)&gt;=8,4,IF(VLOOKUP($C72,工时汇总!$B$2:$AH$2673,8,0)&lt;8,0))))</f>
        <v>0</v>
      </c>
      <c r="K72" s="24">
        <f ca="1">IF(VLOOKUP($C72,工时汇总!$B$2:$AH$2673,9,0)&gt;15,12,IF(VLOOKUP($C72,工时汇总!$B$2:$AH$2673,9,0)&gt;10,8,IF(VLOOKUP($C72,工时汇总!$B$2:$AH$2673,9,0)&gt;=8,4,IF(VLOOKUP($C72,工时汇总!$B$2:$AH$2673,9,0)&lt;8,0))))</f>
        <v>0</v>
      </c>
      <c r="L72" s="24">
        <f ca="1">IF(VLOOKUP($C72,工时汇总!$B$2:$AH$2673,10,0)&gt;15,12,IF(VLOOKUP($C72,工时汇总!$B$2:$AH$2673,10,0)&gt;10,8,IF(VLOOKUP($C72,工时汇总!$B$2:$AH$2673,10,0)&gt;=8,4,IF(VLOOKUP($C72,工时汇总!$B$2:$AH$2673,10,0)&lt;8,0))))</f>
        <v>0</v>
      </c>
      <c r="M72" s="24">
        <f ca="1">IF(VLOOKUP($C72,工时汇总!$B$2:$AH$2673,11,0)&gt;15,12,IF(VLOOKUP($C72,工时汇总!$B$2:$AH$2673,11,0)&gt;10,8,IF(VLOOKUP($C72,工时汇总!$B$2:$AH$2673,11,0)&gt;=8,4,IF(VLOOKUP($C72,工时汇总!$B$2:$AH$2673,11,0)&lt;8,0))))</f>
        <v>0</v>
      </c>
      <c r="N72" s="24">
        <f ca="1">IF(VLOOKUP($C72,工时汇总!$B$2:$AH$2673,12,0)&gt;15,12,IF(VLOOKUP($C72,工时汇总!$B$2:$AH$2673,12,0)&gt;10,8,IF(VLOOKUP($C72,工时汇总!$B$2:$AH$2673,12,0)&gt;=8,4,IF(VLOOKUP($C72,工时汇总!$B$2:$AH$2673,12,0)&lt;8,0))))</f>
        <v>4</v>
      </c>
      <c r="O72" s="24">
        <f ca="1">IF(VLOOKUP($C72,工时汇总!$B$2:$AH$2673,13,0)&gt;15,12,IF(VLOOKUP($C72,工时汇总!$B$2:$AH$2673,13,0)&gt;10,8,IF(VLOOKUP($C72,工时汇总!$B$2:$AH$2673,13,0)&gt;=8,4,IF(VLOOKUP($C72,工时汇总!$B$2:$AH$2673,13,0)&lt;8,0))))</f>
        <v>0</v>
      </c>
      <c r="P72" s="24">
        <f ca="1">IF(VLOOKUP($C72,工时汇总!$B$2:$AH$2673,14,0)&gt;15,12,IF(VLOOKUP($C72,工时汇总!$B$2:$AH$2673,14,0)&gt;10,8,IF(VLOOKUP($C72,工时汇总!$B$2:$AH$2673,14,0)&gt;=8,4,IF(VLOOKUP($C72,工时汇总!$B$2:$AH$2673,14,0)&lt;8,0))))</f>
        <v>0</v>
      </c>
      <c r="Q72" s="24">
        <f ca="1">IF(VLOOKUP($C72,工时汇总!$B$2:$AH$2673,15,0)&gt;15,12,IF(VLOOKUP($C72,工时汇总!$B$2:$AH$2673,15,0)&gt;10,8,IF(VLOOKUP($C72,工时汇总!$B$2:$AH$2673,15,0)&gt;=8,4,IF(VLOOKUP($C72,工时汇总!$B$2:$AH$2673,15,0)&lt;8,0))))</f>
        <v>0</v>
      </c>
      <c r="R72" s="24">
        <f ca="1">IF(VLOOKUP($C72,工时汇总!$B$2:$AH$2673,16,0)&gt;15,12,IF(VLOOKUP($C72,工时汇总!$B$2:$AH$2673,16,0)&gt;10,8,IF(VLOOKUP($C72,工时汇总!$B$2:$AH$2673,16,0)&gt;=8,4,IF(VLOOKUP($C72,工时汇总!$B$2:$AH$2673,16,0)&lt;8,0))))</f>
        <v>0</v>
      </c>
      <c r="S72" s="24">
        <f ca="1">IF(VLOOKUP($C72,工时汇总!$B$2:$AH$2673,17,0)&gt;15,12,IF(VLOOKUP($C72,工时汇总!$B$2:$AH$2673,17,0)&gt;10,8,IF(VLOOKUP($C72,工时汇总!$B$2:$AH$2673,17,0)&gt;=8,4,IF(VLOOKUP($C72,工时汇总!$B$2:$AH$2673,17,0)&lt;8,0))))</f>
        <v>0</v>
      </c>
      <c r="T72" s="24">
        <f ca="1">IF(VLOOKUP($C72,工时汇总!$B$2:$AH$2673,18,0)&gt;15,12,IF(VLOOKUP($C72,工时汇总!$B$2:$AH$2673,18,0)&gt;10,8,IF(VLOOKUP($C72,工时汇总!$B$2:$AH$2673,18,0)&gt;=8,4,IF(VLOOKUP($C72,工时汇总!$B$2:$AH$2673,18,0)&lt;8,0))))</f>
        <v>0</v>
      </c>
      <c r="U72" s="24">
        <f ca="1">IF(VLOOKUP($C72,工时汇总!$B$2:$AH$2673,19,0)&gt;15,12,IF(VLOOKUP($C72,工时汇总!$B$2:$AH$2673,19,0)&gt;10,8,IF(VLOOKUP($C72,工时汇总!$B$2:$AH$2673,19,0)&gt;=8,4,IF(VLOOKUP($C72,工时汇总!$B$2:$AH$2673,19,0)&lt;8,0))))</f>
        <v>0</v>
      </c>
      <c r="V72" s="24">
        <f ca="1">IF(VLOOKUP($C72,工时汇总!$B$2:$AH$2673,20,0)&gt;15,12,IF(VLOOKUP($C72,工时汇总!$B$2:$AH$2673,20,0)&gt;10,8,IF(VLOOKUP($C72,工时汇总!$B$2:$AH$2673,20,0)&gt;=8,4,IF(VLOOKUP($C72,工时汇总!$B$2:$AH$2673,20,0)&lt;8,0))))</f>
        <v>0</v>
      </c>
      <c r="W72" s="24">
        <f ca="1">IF(VLOOKUP($C72,工时汇总!$B$2:$AH$2673,21,0)&gt;15,12,IF(VLOOKUP($C72,工时汇总!$B$2:$AH$2673,21,0)&gt;10,8,IF(VLOOKUP($C72,工时汇总!$B$2:$AH$2673,21,0)&gt;=8,4,IF(VLOOKUP($C72,工时汇总!$B$2:$AH$2673,21,0)&lt;8,0))))</f>
        <v>0</v>
      </c>
      <c r="X72" s="24">
        <f ca="1">IF(VLOOKUP($C72,工时汇总!$B$2:$AH$2673,22,0)&gt;15,12,IF(VLOOKUP($C72,工时汇总!$B$2:$AH$2673,22,0)&gt;10,8,IF(VLOOKUP($C72,工时汇总!$B$2:$AH$2673,22,0)&gt;=8,4,IF(VLOOKUP($C72,工时汇总!$B$2:$AH$2673,22,0)&lt;8,0))))</f>
        <v>0</v>
      </c>
      <c r="Y72" s="24">
        <f ca="1">IF(VLOOKUP($C72,工时汇总!$B$2:$AH$2673,23,0)&gt;15,12,IF(VLOOKUP($C72,工时汇总!$B$2:$AH$2673,23,0)&gt;10,8,IF(VLOOKUP($C72,工时汇总!$B$2:$AH$2673,23,0)&gt;=8,4,IF(VLOOKUP($C72,工时汇总!$B$2:$AH$2673,23,0)&lt;8,0))))</f>
        <v>0</v>
      </c>
      <c r="Z72" s="24">
        <f ca="1">IF(VLOOKUP($C72,工时汇总!$B$2:$AH$2673,24,0)&gt;15,12,IF(VLOOKUP($C72,工时汇总!$B$2:$AH$2673,24,0)&gt;10,8,IF(VLOOKUP($C72,工时汇总!$B$2:$AH$2673,24,0)&gt;=8,4,IF(VLOOKUP($C72,工时汇总!$B$2:$AH$2673,24,0)&lt;8,0))))</f>
        <v>0</v>
      </c>
      <c r="AA72" s="24">
        <f ca="1">IF(VLOOKUP($C72,工时汇总!$B$2:$AH$2673,25,0)&gt;15,12,IF(VLOOKUP($C72,工时汇总!$B$2:$AH$2673,25,0)&gt;10,8,IF(VLOOKUP($C72,工时汇总!$B$2:$AH$2673,25,0)&gt;=8,4,IF(VLOOKUP($C72,工时汇总!$B$2:$AH$2673,25,0)&lt;8,0))))</f>
        <v>0</v>
      </c>
      <c r="AB72" s="24">
        <f ca="1">IF(VLOOKUP($C72,工时汇总!$B$2:$AH$2673,26,0)&gt;15,12,IF(VLOOKUP($C72,工时汇总!$B$2:$AH$2673,26,0)&gt;10,8,IF(VLOOKUP($C72,工时汇总!$B$2:$AH$2673,26,0)&gt;=8,4,IF(VLOOKUP($C72,工时汇总!$B$2:$AH$2673,26,0)&lt;8,0))))</f>
        <v>0</v>
      </c>
      <c r="AC72" s="24">
        <f ca="1">IF(VLOOKUP($C72,工时汇总!$B$2:$AH$2673,27,0)&gt;15,12,IF(VLOOKUP($C72,工时汇总!$B$2:$AH$2673,27,0)&gt;10,8,IF(VLOOKUP($C72,工时汇总!$B$2:$AH$2673,27,0)&gt;=8,4,IF(VLOOKUP($C72,工时汇总!$B$2:$AH$2673,27,0)&lt;8,0))))</f>
        <v>0</v>
      </c>
      <c r="AD72" s="24">
        <f ca="1">IF(VLOOKUP($C72,工时汇总!$B$2:$AH$2673,28,0)&gt;15,12,IF(VLOOKUP($C72,工时汇总!$B$2:$AH$2673,28,0)&gt;10,8,IF(VLOOKUP($C72,工时汇总!$B$2:$AH$2673,28,0)&gt;=8,4,IF(VLOOKUP($C72,工时汇总!$B$2:$AH$2673,28,0)&lt;8,0))))</f>
        <v>0</v>
      </c>
      <c r="AE72" s="24">
        <f ca="1">IF(VLOOKUP($C72,工时汇总!$B$2:$AH$2673,29,0)&gt;15,12,IF(VLOOKUP($C72,工时汇总!$B$2:$AH$2673,29,0)&gt;10,8,IF(VLOOKUP($C72,工时汇总!$B$2:$AH$2673,29,0)&gt;=8,4,IF(VLOOKUP($C72,工时汇总!$B$2:$AH$2673,29,0)&lt;8,0))))</f>
        <v>0</v>
      </c>
      <c r="AF72" s="24">
        <f ca="1">IF(VLOOKUP($C72,工时汇总!$B$2:$AH$2673,30,0)&gt;15,12,IF(VLOOKUP($C72,工时汇总!$B$2:$AH$2673,30,0)&gt;10,8,IF(VLOOKUP($C72,工时汇总!$B$2:$AH$2673,30,0)&gt;=8,4,IF(VLOOKUP($C72,工时汇总!$B$2:$AH$2673,30,0)&lt;8,0))))</f>
        <v>0</v>
      </c>
      <c r="AG72" s="24">
        <f ca="1">IF(VLOOKUP($C72,工时汇总!$B$2:$AH$2673,31,0)&gt;15,12,IF(VLOOKUP($C72,工时汇总!$B$2:$AH$2673,31,0)&gt;10,8,IF(VLOOKUP($C72,工时汇总!$B$2:$AH$2673,31,0)&gt;=8,4,IF(VLOOKUP($C72,工时汇总!$B$2:$AH$2673,31,0)&lt;8,0))))</f>
        <v>0</v>
      </c>
      <c r="AH72" s="24">
        <f ca="1">IF(VLOOKUP($C72,工时汇总!$B$2:$AH$2673,32,0)&gt;15,12,IF(VLOOKUP($C72,工时汇总!$B$2:$AH$2673,32,0)&gt;10,8,IF(VLOOKUP($C72,工时汇总!$B$2:$AH$2673,32,0)&gt;=8,4,IF(VLOOKUP($C72,工时汇总!$B$2:$AH$2673,32,0)&lt;8,0))))</f>
        <v>0</v>
      </c>
      <c r="AI72" s="24">
        <f ca="1">IF(VLOOKUP($C72,工时汇总!$B$2:$AH$2673,33,0)&gt;15,12,IF(VLOOKUP($C72,工时汇总!$B$2:$AH$2673,33,0)&gt;10,8,IF(VLOOKUP($C72,工时汇总!$B$2:$AH$2673,33,0)&gt;=8,4,IF(VLOOKUP($C72,工时汇总!$B$2:$AH$2673,33,0)&lt;8,0))))</f>
        <v>0</v>
      </c>
    </row>
    <row r="73" spans="1:35" ht="19.5" customHeight="1" x14ac:dyDescent="0.25">
      <c r="A73" s="22" t="s">
        <v>304</v>
      </c>
      <c r="B73" s="129" t="s">
        <v>678</v>
      </c>
      <c r="C73" s="128" t="s">
        <v>628</v>
      </c>
      <c r="D73" s="23">
        <f t="shared" ref="D73:D74" ca="1" si="22">SUM(E73:AI73)</f>
        <v>220</v>
      </c>
      <c r="E73" s="24">
        <f ca="1">IF(VLOOKUP($C73,工时汇总!$B$2:$AH$2673,3,0)&gt;15,12,IF(VLOOKUP($C73,工时汇总!$B$2:$AH$2673,3,0)&gt;10,8,IF(VLOOKUP($C73,工时汇总!$B$2:$AH$2673,3,0)&gt;=8,4,IF(VLOOKUP($C73,工时汇总!$B$2:$AH$2673,3,0)&lt;8,0))))</f>
        <v>0</v>
      </c>
      <c r="F73" s="24">
        <f ca="1">IF(VLOOKUP($C73,工时汇总!$B$2:$AH$2673,4,0)&gt;15,12,IF(VLOOKUP($C73,工时汇总!$B$2:$AH$2673,4,0)&gt;10,8,IF(VLOOKUP($C73,工时汇总!$B$2:$AH$2673,4,0)&gt;=8,4,IF(VLOOKUP($C73,工时汇总!$B$2:$AH$2673,4,0)&lt;8,0))))</f>
        <v>4</v>
      </c>
      <c r="G73" s="24">
        <f ca="1">IF(VLOOKUP($C73,工时汇总!$B$2:$AH$2673,5,0)&gt;15,12,IF(VLOOKUP($C73,工时汇总!$B$2:$AH$2673,5,0)&gt;10,8,IF(VLOOKUP($C73,工时汇总!$B$2:$AH$2673,5,0)&gt;=8,4,IF(VLOOKUP($C73,工时汇总!$B$2:$AH$2673,5,0)&lt;8,0))))</f>
        <v>8</v>
      </c>
      <c r="H73" s="24">
        <f ca="1">IF(VLOOKUP($C73,工时汇总!$B$2:$AH$2673,6,0)&gt;15,12,IF(VLOOKUP($C73,工时汇总!$B$2:$AH$2673,6,0)&gt;10,8,IF(VLOOKUP($C73,工时汇总!$B$2:$AH$2673,6,0)&gt;=8,4,IF(VLOOKUP($C73,工时汇总!$B$2:$AH$2673,6,0)&lt;8,0))))</f>
        <v>8</v>
      </c>
      <c r="I73" s="24">
        <f ca="1">IF(VLOOKUP($C73,工时汇总!$B$2:$AH$2673,7,0)&gt;15,12,IF(VLOOKUP($C73,工时汇总!$B$2:$AH$2673,7,0)&gt;10,8,IF(VLOOKUP($C73,工时汇总!$B$2:$AH$2673,7,0)&gt;=8,4,IF(VLOOKUP($C73,工时汇总!$B$2:$AH$2673,7,0)&lt;8,0))))</f>
        <v>8</v>
      </c>
      <c r="J73" s="24">
        <f ca="1">IF(VLOOKUP($C73,工时汇总!$B$2:$AH$2673,8,0)&gt;15,12,IF(VLOOKUP($C73,工时汇总!$B$2:$AH$2673,8,0)&gt;10,8,IF(VLOOKUP($C73,工时汇总!$B$2:$AH$2673,8,0)&gt;=8,4,IF(VLOOKUP($C73,工时汇总!$B$2:$AH$2673,8,0)&lt;8,0))))</f>
        <v>8</v>
      </c>
      <c r="K73" s="24">
        <f ca="1">IF(VLOOKUP($C73,工时汇总!$B$2:$AH$2673,9,0)&gt;15,12,IF(VLOOKUP($C73,工时汇总!$B$2:$AH$2673,9,0)&gt;10,8,IF(VLOOKUP($C73,工时汇总!$B$2:$AH$2673,9,0)&gt;=8,4,IF(VLOOKUP($C73,工时汇总!$B$2:$AH$2673,9,0)&lt;8,0))))</f>
        <v>4</v>
      </c>
      <c r="L73" s="24">
        <f ca="1">IF(VLOOKUP($C73,工时汇总!$B$2:$AH$2673,10,0)&gt;15,12,IF(VLOOKUP($C73,工时汇总!$B$2:$AH$2673,10,0)&gt;10,8,IF(VLOOKUP($C73,工时汇总!$B$2:$AH$2673,10,0)&gt;=8,4,IF(VLOOKUP($C73,工时汇总!$B$2:$AH$2673,10,0)&lt;8,0))))</f>
        <v>8</v>
      </c>
      <c r="M73" s="24">
        <f ca="1">IF(VLOOKUP($C73,工时汇总!$B$2:$AH$2673,11,0)&gt;15,12,IF(VLOOKUP($C73,工时汇总!$B$2:$AH$2673,11,0)&gt;10,8,IF(VLOOKUP($C73,工时汇总!$B$2:$AH$2673,11,0)&gt;=8,4,IF(VLOOKUP($C73,工时汇总!$B$2:$AH$2673,11,0)&lt;8,0))))</f>
        <v>8</v>
      </c>
      <c r="N73" s="24">
        <f ca="1">IF(VLOOKUP($C73,工时汇总!$B$2:$AH$2673,12,0)&gt;15,12,IF(VLOOKUP($C73,工时汇总!$B$2:$AH$2673,12,0)&gt;10,8,IF(VLOOKUP($C73,工时汇总!$B$2:$AH$2673,12,0)&gt;=8,4,IF(VLOOKUP($C73,工时汇总!$B$2:$AH$2673,12,0)&lt;8,0))))</f>
        <v>8</v>
      </c>
      <c r="O73" s="24">
        <f ca="1">IF(VLOOKUP($C73,工时汇总!$B$2:$AH$2673,13,0)&gt;15,12,IF(VLOOKUP($C73,工时汇总!$B$2:$AH$2673,13,0)&gt;10,8,IF(VLOOKUP($C73,工时汇总!$B$2:$AH$2673,13,0)&gt;=8,4,IF(VLOOKUP($C73,工时汇总!$B$2:$AH$2673,13,0)&lt;8,0))))</f>
        <v>8</v>
      </c>
      <c r="P73" s="24">
        <f ca="1">IF(VLOOKUP($C73,工时汇总!$B$2:$AH$2673,14,0)&gt;15,12,IF(VLOOKUP($C73,工时汇总!$B$2:$AH$2673,14,0)&gt;10,8,IF(VLOOKUP($C73,工时汇总!$B$2:$AH$2673,14,0)&gt;=8,4,IF(VLOOKUP($C73,工时汇总!$B$2:$AH$2673,14,0)&lt;8,0))))</f>
        <v>8</v>
      </c>
      <c r="Q73" s="24">
        <f ca="1">IF(VLOOKUP($C73,工时汇总!$B$2:$AH$2673,15,0)&gt;15,12,IF(VLOOKUP($C73,工时汇总!$B$2:$AH$2673,15,0)&gt;10,8,IF(VLOOKUP($C73,工时汇总!$B$2:$AH$2673,15,0)&gt;=8,4,IF(VLOOKUP($C73,工时汇总!$B$2:$AH$2673,15,0)&lt;8,0))))</f>
        <v>8</v>
      </c>
      <c r="R73" s="24">
        <f ca="1">IF(VLOOKUP($C73,工时汇总!$B$2:$AH$2673,16,0)&gt;15,12,IF(VLOOKUP($C73,工时汇总!$B$2:$AH$2673,16,0)&gt;10,8,IF(VLOOKUP($C73,工时汇总!$B$2:$AH$2673,16,0)&gt;=8,4,IF(VLOOKUP($C73,工时汇总!$B$2:$AH$2673,16,0)&lt;8,0))))</f>
        <v>4</v>
      </c>
      <c r="S73" s="24">
        <f ca="1">IF(VLOOKUP($C73,工时汇总!$B$2:$AH$2673,17,0)&gt;15,12,IF(VLOOKUP($C73,工时汇总!$B$2:$AH$2673,17,0)&gt;10,8,IF(VLOOKUP($C73,工时汇总!$B$2:$AH$2673,17,0)&gt;=8,4,IF(VLOOKUP($C73,工时汇总!$B$2:$AH$2673,17,0)&lt;8,0))))</f>
        <v>8</v>
      </c>
      <c r="T73" s="24">
        <f ca="1">IF(VLOOKUP($C73,工时汇总!$B$2:$AH$2673,18,0)&gt;15,12,IF(VLOOKUP($C73,工时汇总!$B$2:$AH$2673,18,0)&gt;10,8,IF(VLOOKUP($C73,工时汇总!$B$2:$AH$2673,18,0)&gt;=8,4,IF(VLOOKUP($C73,工时汇总!$B$2:$AH$2673,18,0)&lt;8,0))))</f>
        <v>8</v>
      </c>
      <c r="U73" s="24">
        <f ca="1">IF(VLOOKUP($C73,工时汇总!$B$2:$AH$2673,19,0)&gt;15,12,IF(VLOOKUP($C73,工时汇总!$B$2:$AH$2673,19,0)&gt;10,8,IF(VLOOKUP($C73,工时汇总!$B$2:$AH$2673,19,0)&gt;=8,4,IF(VLOOKUP($C73,工时汇总!$B$2:$AH$2673,19,0)&lt;8,0))))</f>
        <v>8</v>
      </c>
      <c r="V73" s="24">
        <f ca="1">IF(VLOOKUP($C73,工时汇总!$B$2:$AH$2673,20,0)&gt;15,12,IF(VLOOKUP($C73,工时汇总!$B$2:$AH$2673,20,0)&gt;10,8,IF(VLOOKUP($C73,工时汇总!$B$2:$AH$2673,20,0)&gt;=8,4,IF(VLOOKUP($C73,工时汇总!$B$2:$AH$2673,20,0)&lt;8,0))))</f>
        <v>8</v>
      </c>
      <c r="W73" s="24">
        <f ca="1">IF(VLOOKUP($C73,工时汇总!$B$2:$AH$2673,21,0)&gt;15,12,IF(VLOOKUP($C73,工时汇总!$B$2:$AH$2673,21,0)&gt;10,8,IF(VLOOKUP($C73,工时汇总!$B$2:$AH$2673,21,0)&gt;=8,4,IF(VLOOKUP($C73,工时汇总!$B$2:$AH$2673,21,0)&lt;8,0))))</f>
        <v>8</v>
      </c>
      <c r="X73" s="24">
        <f ca="1">IF(VLOOKUP($C73,工时汇总!$B$2:$AH$2673,22,0)&gt;15,12,IF(VLOOKUP($C73,工时汇总!$B$2:$AH$2673,22,0)&gt;10,8,IF(VLOOKUP($C73,工时汇总!$B$2:$AH$2673,22,0)&gt;=8,4,IF(VLOOKUP($C73,工时汇总!$B$2:$AH$2673,22,0)&lt;8,0))))</f>
        <v>8</v>
      </c>
      <c r="Y73" s="24">
        <f ca="1">IF(VLOOKUP($C73,工时汇总!$B$2:$AH$2673,23,0)&gt;15,12,IF(VLOOKUP($C73,工时汇总!$B$2:$AH$2673,23,0)&gt;10,8,IF(VLOOKUP($C73,工时汇总!$B$2:$AH$2673,23,0)&gt;=8,4,IF(VLOOKUP($C73,工时汇总!$B$2:$AH$2673,23,0)&lt;8,0))))</f>
        <v>8</v>
      </c>
      <c r="Z73" s="24">
        <f ca="1">IF(VLOOKUP($C73,工时汇总!$B$2:$AH$2673,24,0)&gt;15,12,IF(VLOOKUP($C73,工时汇总!$B$2:$AH$2673,24,0)&gt;10,8,IF(VLOOKUP($C73,工时汇总!$B$2:$AH$2673,24,0)&gt;=8,4,IF(VLOOKUP($C73,工时汇总!$B$2:$AH$2673,24,0)&lt;8,0))))</f>
        <v>8</v>
      </c>
      <c r="AA73" s="24">
        <f ca="1">IF(VLOOKUP($C73,工时汇总!$B$2:$AH$2673,25,0)&gt;15,12,IF(VLOOKUP($C73,工时汇总!$B$2:$AH$2673,25,0)&gt;10,8,IF(VLOOKUP($C73,工时汇总!$B$2:$AH$2673,25,0)&gt;=8,4,IF(VLOOKUP($C73,工时汇总!$B$2:$AH$2673,25,0)&lt;8,0))))</f>
        <v>8</v>
      </c>
      <c r="AB73" s="24">
        <f ca="1">IF(VLOOKUP($C73,工时汇总!$B$2:$AH$2673,26,0)&gt;15,12,IF(VLOOKUP($C73,工时汇总!$B$2:$AH$2673,26,0)&gt;10,8,IF(VLOOKUP($C73,工时汇总!$B$2:$AH$2673,26,0)&gt;=8,4,IF(VLOOKUP($C73,工时汇总!$B$2:$AH$2673,26,0)&lt;8,0))))</f>
        <v>8</v>
      </c>
      <c r="AC73" s="24">
        <f ca="1">IF(VLOOKUP($C73,工时汇总!$B$2:$AH$2673,27,0)&gt;15,12,IF(VLOOKUP($C73,工时汇总!$B$2:$AH$2673,27,0)&gt;10,8,IF(VLOOKUP($C73,工时汇总!$B$2:$AH$2673,27,0)&gt;=8,4,IF(VLOOKUP($C73,工时汇总!$B$2:$AH$2673,27,0)&lt;8,0))))</f>
        <v>8</v>
      </c>
      <c r="AD73" s="24">
        <f ca="1">IF(VLOOKUP($C73,工时汇总!$B$2:$AH$2673,28,0)&gt;15,12,IF(VLOOKUP($C73,工时汇总!$B$2:$AH$2673,28,0)&gt;10,8,IF(VLOOKUP($C73,工时汇总!$B$2:$AH$2673,28,0)&gt;=8,4,IF(VLOOKUP($C73,工时汇总!$B$2:$AH$2673,28,0)&lt;8,0))))</f>
        <v>8</v>
      </c>
      <c r="AE73" s="24">
        <f ca="1">IF(VLOOKUP($C73,工时汇总!$B$2:$AH$2673,29,0)&gt;15,12,IF(VLOOKUP($C73,工时汇总!$B$2:$AH$2673,29,0)&gt;10,8,IF(VLOOKUP($C73,工时汇总!$B$2:$AH$2673,29,0)&gt;=8,4,IF(VLOOKUP($C73,工时汇总!$B$2:$AH$2673,29,0)&lt;8,0))))</f>
        <v>8</v>
      </c>
      <c r="AF73" s="24">
        <f ca="1">IF(VLOOKUP($C73,工时汇总!$B$2:$AH$2673,30,0)&gt;15,12,IF(VLOOKUP($C73,工时汇总!$B$2:$AH$2673,30,0)&gt;10,8,IF(VLOOKUP($C73,工时汇总!$B$2:$AH$2673,30,0)&gt;=8,4,IF(VLOOKUP($C73,工时汇总!$B$2:$AH$2673,30,0)&lt;8,0))))</f>
        <v>8</v>
      </c>
      <c r="AG73" s="24">
        <f ca="1">IF(VLOOKUP($C73,工时汇总!$B$2:$AH$2673,31,0)&gt;15,12,IF(VLOOKUP($C73,工时汇总!$B$2:$AH$2673,31,0)&gt;10,8,IF(VLOOKUP($C73,工时汇总!$B$2:$AH$2673,31,0)&gt;=8,4,IF(VLOOKUP($C73,工时汇总!$B$2:$AH$2673,31,0)&lt;8,0))))</f>
        <v>8</v>
      </c>
      <c r="AH73" s="24">
        <f ca="1">IF(VLOOKUP($C73,工时汇总!$B$2:$AH$2673,32,0)&gt;15,12,IF(VLOOKUP($C73,工时汇总!$B$2:$AH$2673,32,0)&gt;10,8,IF(VLOOKUP($C73,工时汇总!$B$2:$AH$2673,32,0)&gt;=8,4,IF(VLOOKUP($C73,工时汇总!$B$2:$AH$2673,32,0)&lt;8,0))))</f>
        <v>8</v>
      </c>
      <c r="AI73" s="24">
        <f ca="1">IF(VLOOKUP($C73,工时汇总!$B$2:$AH$2673,33,0)&gt;15,12,IF(VLOOKUP($C73,工时汇总!$B$2:$AH$2673,33,0)&gt;10,8,IF(VLOOKUP($C73,工时汇总!$B$2:$AH$2673,33,0)&gt;=8,4,IF(VLOOKUP($C73,工时汇总!$B$2:$AH$2673,33,0)&lt;8,0))))</f>
        <v>0</v>
      </c>
    </row>
    <row r="74" spans="1:35" ht="19.5" customHeight="1" x14ac:dyDescent="0.25">
      <c r="A74" s="22" t="s">
        <v>304</v>
      </c>
      <c r="B74" s="129" t="s">
        <v>679</v>
      </c>
      <c r="C74" s="128" t="s">
        <v>627</v>
      </c>
      <c r="D74" s="23">
        <f t="shared" ca="1" si="22"/>
        <v>224</v>
      </c>
      <c r="E74" s="24">
        <f ca="1">IF(VLOOKUP($C74,工时汇总!$B$2:$AH$2673,3,0)&gt;15,12,IF(VLOOKUP($C74,工时汇总!$B$2:$AH$2673,3,0)&gt;10,8,IF(VLOOKUP($C74,工时汇总!$B$2:$AH$2673,3,0)&gt;=8,4,IF(VLOOKUP($C74,工时汇总!$B$2:$AH$2673,3,0)&lt;8,0))))</f>
        <v>0</v>
      </c>
      <c r="F74" s="24">
        <f ca="1">IF(VLOOKUP($C74,工时汇总!$B$2:$AH$2673,4,0)&gt;15,12,IF(VLOOKUP($C74,工时汇总!$B$2:$AH$2673,4,0)&gt;10,8,IF(VLOOKUP($C74,工时汇总!$B$2:$AH$2673,4,0)&gt;=8,4,IF(VLOOKUP($C74,工时汇总!$B$2:$AH$2673,4,0)&lt;8,0))))</f>
        <v>8</v>
      </c>
      <c r="G74" s="24">
        <f ca="1">IF(VLOOKUP($C74,工时汇总!$B$2:$AH$2673,5,0)&gt;15,12,IF(VLOOKUP($C74,工时汇总!$B$2:$AH$2673,5,0)&gt;10,8,IF(VLOOKUP($C74,工时汇总!$B$2:$AH$2673,5,0)&gt;=8,4,IF(VLOOKUP($C74,工时汇总!$B$2:$AH$2673,5,0)&lt;8,0))))</f>
        <v>8</v>
      </c>
      <c r="H74" s="24">
        <f ca="1">IF(VLOOKUP($C74,工时汇总!$B$2:$AH$2673,6,0)&gt;15,12,IF(VLOOKUP($C74,工时汇总!$B$2:$AH$2673,6,0)&gt;10,8,IF(VLOOKUP($C74,工时汇总!$B$2:$AH$2673,6,0)&gt;=8,4,IF(VLOOKUP($C74,工时汇总!$B$2:$AH$2673,6,0)&lt;8,0))))</f>
        <v>8</v>
      </c>
      <c r="I74" s="24">
        <f ca="1">IF(VLOOKUP($C74,工时汇总!$B$2:$AH$2673,7,0)&gt;15,12,IF(VLOOKUP($C74,工时汇总!$B$2:$AH$2673,7,0)&gt;10,8,IF(VLOOKUP($C74,工时汇总!$B$2:$AH$2673,7,0)&gt;=8,4,IF(VLOOKUP($C74,工时汇总!$B$2:$AH$2673,7,0)&lt;8,0))))</f>
        <v>8</v>
      </c>
      <c r="J74" s="24">
        <f ca="1">IF(VLOOKUP($C74,工时汇总!$B$2:$AH$2673,8,0)&gt;15,12,IF(VLOOKUP($C74,工时汇总!$B$2:$AH$2673,8,0)&gt;10,8,IF(VLOOKUP($C74,工时汇总!$B$2:$AH$2673,8,0)&gt;=8,4,IF(VLOOKUP($C74,工时汇总!$B$2:$AH$2673,8,0)&lt;8,0))))</f>
        <v>8</v>
      </c>
      <c r="K74" s="24">
        <f ca="1">IF(VLOOKUP($C74,工时汇总!$B$2:$AH$2673,9,0)&gt;15,12,IF(VLOOKUP($C74,工时汇总!$B$2:$AH$2673,9,0)&gt;10,8,IF(VLOOKUP($C74,工时汇总!$B$2:$AH$2673,9,0)&gt;=8,4,IF(VLOOKUP($C74,工时汇总!$B$2:$AH$2673,9,0)&lt;8,0))))</f>
        <v>4</v>
      </c>
      <c r="L74" s="24">
        <f ca="1">IF(VLOOKUP($C74,工时汇总!$B$2:$AH$2673,10,0)&gt;15,12,IF(VLOOKUP($C74,工时汇总!$B$2:$AH$2673,10,0)&gt;10,8,IF(VLOOKUP($C74,工时汇总!$B$2:$AH$2673,10,0)&gt;=8,4,IF(VLOOKUP($C74,工时汇总!$B$2:$AH$2673,10,0)&lt;8,0))))</f>
        <v>8</v>
      </c>
      <c r="M74" s="24">
        <f ca="1">IF(VLOOKUP($C74,工时汇总!$B$2:$AH$2673,11,0)&gt;15,12,IF(VLOOKUP($C74,工时汇总!$B$2:$AH$2673,11,0)&gt;10,8,IF(VLOOKUP($C74,工时汇总!$B$2:$AH$2673,11,0)&gt;=8,4,IF(VLOOKUP($C74,工时汇总!$B$2:$AH$2673,11,0)&lt;8,0))))</f>
        <v>8</v>
      </c>
      <c r="N74" s="24">
        <f ca="1">IF(VLOOKUP($C74,工时汇总!$B$2:$AH$2673,12,0)&gt;15,12,IF(VLOOKUP($C74,工时汇总!$B$2:$AH$2673,12,0)&gt;10,8,IF(VLOOKUP($C74,工时汇总!$B$2:$AH$2673,12,0)&gt;=8,4,IF(VLOOKUP($C74,工时汇总!$B$2:$AH$2673,12,0)&lt;8,0))))</f>
        <v>8</v>
      </c>
      <c r="O74" s="24">
        <f ca="1">IF(VLOOKUP($C74,工时汇总!$B$2:$AH$2673,13,0)&gt;15,12,IF(VLOOKUP($C74,工时汇总!$B$2:$AH$2673,13,0)&gt;10,8,IF(VLOOKUP($C74,工时汇总!$B$2:$AH$2673,13,0)&gt;=8,4,IF(VLOOKUP($C74,工时汇总!$B$2:$AH$2673,13,0)&lt;8,0))))</f>
        <v>8</v>
      </c>
      <c r="P74" s="24">
        <f ca="1">IF(VLOOKUP($C74,工时汇总!$B$2:$AH$2673,14,0)&gt;15,12,IF(VLOOKUP($C74,工时汇总!$B$2:$AH$2673,14,0)&gt;10,8,IF(VLOOKUP($C74,工时汇总!$B$2:$AH$2673,14,0)&gt;=8,4,IF(VLOOKUP($C74,工时汇总!$B$2:$AH$2673,14,0)&lt;8,0))))</f>
        <v>8</v>
      </c>
      <c r="Q74" s="24">
        <f ca="1">IF(VLOOKUP($C74,工时汇总!$B$2:$AH$2673,15,0)&gt;15,12,IF(VLOOKUP($C74,工时汇总!$B$2:$AH$2673,15,0)&gt;10,8,IF(VLOOKUP($C74,工时汇总!$B$2:$AH$2673,15,0)&gt;=8,4,IF(VLOOKUP($C74,工时汇总!$B$2:$AH$2673,15,0)&lt;8,0))))</f>
        <v>8</v>
      </c>
      <c r="R74" s="24">
        <f ca="1">IF(VLOOKUP($C74,工时汇总!$B$2:$AH$2673,16,0)&gt;15,12,IF(VLOOKUP($C74,工时汇总!$B$2:$AH$2673,16,0)&gt;10,8,IF(VLOOKUP($C74,工时汇总!$B$2:$AH$2673,16,0)&gt;=8,4,IF(VLOOKUP($C74,工时汇总!$B$2:$AH$2673,16,0)&lt;8,0))))</f>
        <v>4</v>
      </c>
      <c r="S74" s="24">
        <f ca="1">IF(VLOOKUP($C74,工时汇总!$B$2:$AH$2673,17,0)&gt;15,12,IF(VLOOKUP($C74,工时汇总!$B$2:$AH$2673,17,0)&gt;10,8,IF(VLOOKUP($C74,工时汇总!$B$2:$AH$2673,17,0)&gt;=8,4,IF(VLOOKUP($C74,工时汇总!$B$2:$AH$2673,17,0)&lt;8,0))))</f>
        <v>8</v>
      </c>
      <c r="T74" s="24">
        <f ca="1">IF(VLOOKUP($C74,工时汇总!$B$2:$AH$2673,18,0)&gt;15,12,IF(VLOOKUP($C74,工时汇总!$B$2:$AH$2673,18,0)&gt;10,8,IF(VLOOKUP($C74,工时汇总!$B$2:$AH$2673,18,0)&gt;=8,4,IF(VLOOKUP($C74,工时汇总!$B$2:$AH$2673,18,0)&lt;8,0))))</f>
        <v>8</v>
      </c>
      <c r="U74" s="24">
        <f ca="1">IF(VLOOKUP($C74,工时汇总!$B$2:$AH$2673,19,0)&gt;15,12,IF(VLOOKUP($C74,工时汇总!$B$2:$AH$2673,19,0)&gt;10,8,IF(VLOOKUP($C74,工时汇总!$B$2:$AH$2673,19,0)&gt;=8,4,IF(VLOOKUP($C74,工时汇总!$B$2:$AH$2673,19,0)&lt;8,0))))</f>
        <v>8</v>
      </c>
      <c r="V74" s="24">
        <f ca="1">IF(VLOOKUP($C74,工时汇总!$B$2:$AH$2673,20,0)&gt;15,12,IF(VLOOKUP($C74,工时汇总!$B$2:$AH$2673,20,0)&gt;10,8,IF(VLOOKUP($C74,工时汇总!$B$2:$AH$2673,20,0)&gt;=8,4,IF(VLOOKUP($C74,工时汇总!$B$2:$AH$2673,20,0)&lt;8,0))))</f>
        <v>8</v>
      </c>
      <c r="W74" s="24">
        <f ca="1">IF(VLOOKUP($C74,工时汇总!$B$2:$AH$2673,21,0)&gt;15,12,IF(VLOOKUP($C74,工时汇总!$B$2:$AH$2673,21,0)&gt;10,8,IF(VLOOKUP($C74,工时汇总!$B$2:$AH$2673,21,0)&gt;=8,4,IF(VLOOKUP($C74,工时汇总!$B$2:$AH$2673,21,0)&lt;8,0))))</f>
        <v>8</v>
      </c>
      <c r="X74" s="24">
        <f ca="1">IF(VLOOKUP($C74,工时汇总!$B$2:$AH$2673,22,0)&gt;15,12,IF(VLOOKUP($C74,工时汇总!$B$2:$AH$2673,22,0)&gt;10,8,IF(VLOOKUP($C74,工时汇总!$B$2:$AH$2673,22,0)&gt;=8,4,IF(VLOOKUP($C74,工时汇总!$B$2:$AH$2673,22,0)&lt;8,0))))</f>
        <v>8</v>
      </c>
      <c r="Y74" s="24">
        <f ca="1">IF(VLOOKUP($C74,工时汇总!$B$2:$AH$2673,23,0)&gt;15,12,IF(VLOOKUP($C74,工时汇总!$B$2:$AH$2673,23,0)&gt;10,8,IF(VLOOKUP($C74,工时汇总!$B$2:$AH$2673,23,0)&gt;=8,4,IF(VLOOKUP($C74,工时汇总!$B$2:$AH$2673,23,0)&lt;8,0))))</f>
        <v>8</v>
      </c>
      <c r="Z74" s="24">
        <f ca="1">IF(VLOOKUP($C74,工时汇总!$B$2:$AH$2673,24,0)&gt;15,12,IF(VLOOKUP($C74,工时汇总!$B$2:$AH$2673,24,0)&gt;10,8,IF(VLOOKUP($C74,工时汇总!$B$2:$AH$2673,24,0)&gt;=8,4,IF(VLOOKUP($C74,工时汇总!$B$2:$AH$2673,24,0)&lt;8,0))))</f>
        <v>8</v>
      </c>
      <c r="AA74" s="24">
        <f ca="1">IF(VLOOKUP($C74,工时汇总!$B$2:$AH$2673,25,0)&gt;15,12,IF(VLOOKUP($C74,工时汇总!$B$2:$AH$2673,25,0)&gt;10,8,IF(VLOOKUP($C74,工时汇总!$B$2:$AH$2673,25,0)&gt;=8,4,IF(VLOOKUP($C74,工时汇总!$B$2:$AH$2673,25,0)&lt;8,0))))</f>
        <v>8</v>
      </c>
      <c r="AB74" s="24">
        <f ca="1">IF(VLOOKUP($C74,工时汇总!$B$2:$AH$2673,26,0)&gt;15,12,IF(VLOOKUP($C74,工时汇总!$B$2:$AH$2673,26,0)&gt;10,8,IF(VLOOKUP($C74,工时汇总!$B$2:$AH$2673,26,0)&gt;=8,4,IF(VLOOKUP($C74,工时汇总!$B$2:$AH$2673,26,0)&lt;8,0))))</f>
        <v>8</v>
      </c>
      <c r="AC74" s="24">
        <f ca="1">IF(VLOOKUP($C74,工时汇总!$B$2:$AH$2673,27,0)&gt;15,12,IF(VLOOKUP($C74,工时汇总!$B$2:$AH$2673,27,0)&gt;10,8,IF(VLOOKUP($C74,工时汇总!$B$2:$AH$2673,27,0)&gt;=8,4,IF(VLOOKUP($C74,工时汇总!$B$2:$AH$2673,27,0)&lt;8,0))))</f>
        <v>8</v>
      </c>
      <c r="AD74" s="24">
        <f ca="1">IF(VLOOKUP($C74,工时汇总!$B$2:$AH$2673,28,0)&gt;15,12,IF(VLOOKUP($C74,工时汇总!$B$2:$AH$2673,28,0)&gt;10,8,IF(VLOOKUP($C74,工时汇总!$B$2:$AH$2673,28,0)&gt;=8,4,IF(VLOOKUP($C74,工时汇总!$B$2:$AH$2673,28,0)&lt;8,0))))</f>
        <v>8</v>
      </c>
      <c r="AE74" s="24">
        <f ca="1">IF(VLOOKUP($C74,工时汇总!$B$2:$AH$2673,29,0)&gt;15,12,IF(VLOOKUP($C74,工时汇总!$B$2:$AH$2673,29,0)&gt;10,8,IF(VLOOKUP($C74,工时汇总!$B$2:$AH$2673,29,0)&gt;=8,4,IF(VLOOKUP($C74,工时汇总!$B$2:$AH$2673,29,0)&lt;8,0))))</f>
        <v>8</v>
      </c>
      <c r="AF74" s="24">
        <f ca="1">IF(VLOOKUP($C74,工时汇总!$B$2:$AH$2673,30,0)&gt;15,12,IF(VLOOKUP($C74,工时汇总!$B$2:$AH$2673,30,0)&gt;10,8,IF(VLOOKUP($C74,工时汇总!$B$2:$AH$2673,30,0)&gt;=8,4,IF(VLOOKUP($C74,工时汇总!$B$2:$AH$2673,30,0)&lt;8,0))))</f>
        <v>0</v>
      </c>
      <c r="AG74" s="24">
        <f ca="1">IF(VLOOKUP($C74,工时汇总!$B$2:$AH$2673,31,0)&gt;15,12,IF(VLOOKUP($C74,工时汇总!$B$2:$AH$2673,31,0)&gt;10,8,IF(VLOOKUP($C74,工时汇总!$B$2:$AH$2673,31,0)&gt;=8,4,IF(VLOOKUP($C74,工时汇总!$B$2:$AH$2673,31,0)&lt;8,0))))</f>
        <v>8</v>
      </c>
      <c r="AH74" s="24">
        <f ca="1">IF(VLOOKUP($C74,工时汇总!$B$2:$AH$2673,32,0)&gt;15,12,IF(VLOOKUP($C74,工时汇总!$B$2:$AH$2673,32,0)&gt;10,8,IF(VLOOKUP($C74,工时汇总!$B$2:$AH$2673,32,0)&gt;=8,4,IF(VLOOKUP($C74,工时汇总!$B$2:$AH$2673,32,0)&lt;8,0))))</f>
        <v>8</v>
      </c>
      <c r="AI74" s="24">
        <f ca="1">IF(VLOOKUP($C74,工时汇总!$B$2:$AH$2673,33,0)&gt;15,12,IF(VLOOKUP($C74,工时汇总!$B$2:$AH$2673,33,0)&gt;10,8,IF(VLOOKUP($C74,工时汇总!$B$2:$AH$2673,33,0)&gt;=8,4,IF(VLOOKUP($C74,工时汇总!$B$2:$AH$2673,33,0)&lt;8,0))))</f>
        <v>8</v>
      </c>
    </row>
    <row r="75" spans="1:35" ht="19.5" customHeight="1" x14ac:dyDescent="0.25">
      <c r="A75" s="22" t="s">
        <v>304</v>
      </c>
      <c r="B75" s="129" t="s">
        <v>680</v>
      </c>
      <c r="C75" s="128" t="s">
        <v>626</v>
      </c>
      <c r="D75" s="23">
        <f t="shared" ref="D75" ca="1" si="23">SUM(E75:AI75)</f>
        <v>216</v>
      </c>
      <c r="E75" s="24">
        <f ca="1">IF(VLOOKUP($C75,工时汇总!$B$2:$AH$2673,3,0)&gt;15,12,IF(VLOOKUP($C75,工时汇总!$B$2:$AH$2673,3,0)&gt;10,8,IF(VLOOKUP($C75,工时汇总!$B$2:$AH$2673,3,0)&gt;=8,4,IF(VLOOKUP($C75,工时汇总!$B$2:$AH$2673,3,0)&lt;8,0))))</f>
        <v>0</v>
      </c>
      <c r="F75" s="24">
        <f ca="1">IF(VLOOKUP($C75,工时汇总!$B$2:$AH$2673,4,0)&gt;15,12,IF(VLOOKUP($C75,工时汇总!$B$2:$AH$2673,4,0)&gt;10,8,IF(VLOOKUP($C75,工时汇总!$B$2:$AH$2673,4,0)&gt;=8,4,IF(VLOOKUP($C75,工时汇总!$B$2:$AH$2673,4,0)&lt;8,0))))</f>
        <v>4</v>
      </c>
      <c r="G75" s="24">
        <f ca="1">IF(VLOOKUP($C75,工时汇总!$B$2:$AH$2673,5,0)&gt;15,12,IF(VLOOKUP($C75,工时汇总!$B$2:$AH$2673,5,0)&gt;10,8,IF(VLOOKUP($C75,工时汇总!$B$2:$AH$2673,5,0)&gt;=8,4,IF(VLOOKUP($C75,工时汇总!$B$2:$AH$2673,5,0)&lt;8,0))))</f>
        <v>8</v>
      </c>
      <c r="H75" s="24">
        <f ca="1">IF(VLOOKUP($C75,工时汇总!$B$2:$AH$2673,6,0)&gt;15,12,IF(VLOOKUP($C75,工时汇总!$B$2:$AH$2673,6,0)&gt;10,8,IF(VLOOKUP($C75,工时汇总!$B$2:$AH$2673,6,0)&gt;=8,4,IF(VLOOKUP($C75,工时汇总!$B$2:$AH$2673,6,0)&lt;8,0))))</f>
        <v>8</v>
      </c>
      <c r="I75" s="24">
        <f ca="1">IF(VLOOKUP($C75,工时汇总!$B$2:$AH$2673,7,0)&gt;15,12,IF(VLOOKUP($C75,工时汇总!$B$2:$AH$2673,7,0)&gt;10,8,IF(VLOOKUP($C75,工时汇总!$B$2:$AH$2673,7,0)&gt;=8,4,IF(VLOOKUP($C75,工时汇总!$B$2:$AH$2673,7,0)&lt;8,0))))</f>
        <v>8</v>
      </c>
      <c r="J75" s="24">
        <f ca="1">IF(VLOOKUP($C75,工时汇总!$B$2:$AH$2673,8,0)&gt;15,12,IF(VLOOKUP($C75,工时汇总!$B$2:$AH$2673,8,0)&gt;10,8,IF(VLOOKUP($C75,工时汇总!$B$2:$AH$2673,8,0)&gt;=8,4,IF(VLOOKUP($C75,工时汇总!$B$2:$AH$2673,8,0)&lt;8,0))))</f>
        <v>8</v>
      </c>
      <c r="K75" s="24">
        <f ca="1">IF(VLOOKUP($C75,工时汇总!$B$2:$AH$2673,9,0)&gt;15,12,IF(VLOOKUP($C75,工时汇总!$B$2:$AH$2673,9,0)&gt;10,8,IF(VLOOKUP($C75,工时汇总!$B$2:$AH$2673,9,0)&gt;=8,4,IF(VLOOKUP($C75,工时汇总!$B$2:$AH$2673,9,0)&lt;8,0))))</f>
        <v>4</v>
      </c>
      <c r="L75" s="24">
        <f ca="1">IF(VLOOKUP($C75,工时汇总!$B$2:$AH$2673,10,0)&gt;15,12,IF(VLOOKUP($C75,工时汇总!$B$2:$AH$2673,10,0)&gt;10,8,IF(VLOOKUP($C75,工时汇总!$B$2:$AH$2673,10,0)&gt;=8,4,IF(VLOOKUP($C75,工时汇总!$B$2:$AH$2673,10,0)&lt;8,0))))</f>
        <v>8</v>
      </c>
      <c r="M75" s="24">
        <f ca="1">IF(VLOOKUP($C75,工时汇总!$B$2:$AH$2673,11,0)&gt;15,12,IF(VLOOKUP($C75,工时汇总!$B$2:$AH$2673,11,0)&gt;10,8,IF(VLOOKUP($C75,工时汇总!$B$2:$AH$2673,11,0)&gt;=8,4,IF(VLOOKUP($C75,工时汇总!$B$2:$AH$2673,11,0)&lt;8,0))))</f>
        <v>8</v>
      </c>
      <c r="N75" s="24">
        <f ca="1">IF(VLOOKUP($C75,工时汇总!$B$2:$AH$2673,12,0)&gt;15,12,IF(VLOOKUP($C75,工时汇总!$B$2:$AH$2673,12,0)&gt;10,8,IF(VLOOKUP($C75,工时汇总!$B$2:$AH$2673,12,0)&gt;=8,4,IF(VLOOKUP($C75,工时汇总!$B$2:$AH$2673,12,0)&lt;8,0))))</f>
        <v>8</v>
      </c>
      <c r="O75" s="24">
        <f ca="1">IF(VLOOKUP($C75,工时汇总!$B$2:$AH$2673,13,0)&gt;15,12,IF(VLOOKUP($C75,工时汇总!$B$2:$AH$2673,13,0)&gt;10,8,IF(VLOOKUP($C75,工时汇总!$B$2:$AH$2673,13,0)&gt;=8,4,IF(VLOOKUP($C75,工时汇总!$B$2:$AH$2673,13,0)&lt;8,0))))</f>
        <v>8</v>
      </c>
      <c r="P75" s="24">
        <f ca="1">IF(VLOOKUP($C75,工时汇总!$B$2:$AH$2673,14,0)&gt;15,12,IF(VLOOKUP($C75,工时汇总!$B$2:$AH$2673,14,0)&gt;10,8,IF(VLOOKUP($C75,工时汇总!$B$2:$AH$2673,14,0)&gt;=8,4,IF(VLOOKUP($C75,工时汇总!$B$2:$AH$2673,14,0)&lt;8,0))))</f>
        <v>8</v>
      </c>
      <c r="Q75" s="24">
        <f ca="1">IF(VLOOKUP($C75,工时汇总!$B$2:$AH$2673,15,0)&gt;15,12,IF(VLOOKUP($C75,工时汇总!$B$2:$AH$2673,15,0)&gt;10,8,IF(VLOOKUP($C75,工时汇总!$B$2:$AH$2673,15,0)&gt;=8,4,IF(VLOOKUP($C75,工时汇总!$B$2:$AH$2673,15,0)&lt;8,0))))</f>
        <v>8</v>
      </c>
      <c r="R75" s="24">
        <f ca="1">IF(VLOOKUP($C75,工时汇总!$B$2:$AH$2673,16,0)&gt;15,12,IF(VLOOKUP($C75,工时汇总!$B$2:$AH$2673,16,0)&gt;10,8,IF(VLOOKUP($C75,工时汇总!$B$2:$AH$2673,16,0)&gt;=8,4,IF(VLOOKUP($C75,工时汇总!$B$2:$AH$2673,16,0)&lt;8,0))))</f>
        <v>4</v>
      </c>
      <c r="S75" s="24">
        <f ca="1">IF(VLOOKUP($C75,工时汇总!$B$2:$AH$2673,17,0)&gt;15,12,IF(VLOOKUP($C75,工时汇总!$B$2:$AH$2673,17,0)&gt;10,8,IF(VLOOKUP($C75,工时汇总!$B$2:$AH$2673,17,0)&gt;=8,4,IF(VLOOKUP($C75,工时汇总!$B$2:$AH$2673,17,0)&lt;8,0))))</f>
        <v>8</v>
      </c>
      <c r="T75" s="24">
        <f ca="1">IF(VLOOKUP($C75,工时汇总!$B$2:$AH$2673,18,0)&gt;15,12,IF(VLOOKUP($C75,工时汇总!$B$2:$AH$2673,18,0)&gt;10,8,IF(VLOOKUP($C75,工时汇总!$B$2:$AH$2673,18,0)&gt;=8,4,IF(VLOOKUP($C75,工时汇总!$B$2:$AH$2673,18,0)&lt;8,0))))</f>
        <v>8</v>
      </c>
      <c r="U75" s="24">
        <f ca="1">IF(VLOOKUP($C75,工时汇总!$B$2:$AH$2673,19,0)&gt;15,12,IF(VLOOKUP($C75,工时汇总!$B$2:$AH$2673,19,0)&gt;10,8,IF(VLOOKUP($C75,工时汇总!$B$2:$AH$2673,19,0)&gt;=8,4,IF(VLOOKUP($C75,工时汇总!$B$2:$AH$2673,19,0)&lt;8,0))))</f>
        <v>8</v>
      </c>
      <c r="V75" s="24">
        <f ca="1">IF(VLOOKUP($C75,工时汇总!$B$2:$AH$2673,20,0)&gt;15,12,IF(VLOOKUP($C75,工时汇总!$B$2:$AH$2673,20,0)&gt;10,8,IF(VLOOKUP($C75,工时汇总!$B$2:$AH$2673,20,0)&gt;=8,4,IF(VLOOKUP($C75,工时汇总!$B$2:$AH$2673,20,0)&lt;8,0))))</f>
        <v>8</v>
      </c>
      <c r="W75" s="24">
        <f ca="1">IF(VLOOKUP($C75,工时汇总!$B$2:$AH$2673,21,0)&gt;15,12,IF(VLOOKUP($C75,工时汇总!$B$2:$AH$2673,21,0)&gt;10,8,IF(VLOOKUP($C75,工时汇总!$B$2:$AH$2673,21,0)&gt;=8,4,IF(VLOOKUP($C75,工时汇总!$B$2:$AH$2673,21,0)&lt;8,0))))</f>
        <v>8</v>
      </c>
      <c r="X75" s="24">
        <f ca="1">IF(VLOOKUP($C75,工时汇总!$B$2:$AH$2673,22,0)&gt;15,12,IF(VLOOKUP($C75,工时汇总!$B$2:$AH$2673,22,0)&gt;10,8,IF(VLOOKUP($C75,工时汇总!$B$2:$AH$2673,22,0)&gt;=8,4,IF(VLOOKUP($C75,工时汇总!$B$2:$AH$2673,22,0)&lt;8,0))))</f>
        <v>8</v>
      </c>
      <c r="Y75" s="24">
        <f ca="1">IF(VLOOKUP($C75,工时汇总!$B$2:$AH$2673,23,0)&gt;15,12,IF(VLOOKUP($C75,工时汇总!$B$2:$AH$2673,23,0)&gt;10,8,IF(VLOOKUP($C75,工时汇总!$B$2:$AH$2673,23,0)&gt;=8,4,IF(VLOOKUP($C75,工时汇总!$B$2:$AH$2673,23,0)&lt;8,0))))</f>
        <v>8</v>
      </c>
      <c r="Z75" s="24">
        <f ca="1">IF(VLOOKUP($C75,工时汇总!$B$2:$AH$2673,24,0)&gt;15,12,IF(VLOOKUP($C75,工时汇总!$B$2:$AH$2673,24,0)&gt;10,8,IF(VLOOKUP($C75,工时汇总!$B$2:$AH$2673,24,0)&gt;=8,4,IF(VLOOKUP($C75,工时汇总!$B$2:$AH$2673,24,0)&lt;8,0))))</f>
        <v>8</v>
      </c>
      <c r="AA75" s="24">
        <f ca="1">IF(VLOOKUP($C75,工时汇总!$B$2:$AH$2673,25,0)&gt;15,12,IF(VLOOKUP($C75,工时汇总!$B$2:$AH$2673,25,0)&gt;10,8,IF(VLOOKUP($C75,工时汇总!$B$2:$AH$2673,25,0)&gt;=8,4,IF(VLOOKUP($C75,工时汇总!$B$2:$AH$2673,25,0)&lt;8,0))))</f>
        <v>8</v>
      </c>
      <c r="AB75" s="24">
        <f ca="1">IF(VLOOKUP($C75,工时汇总!$B$2:$AH$2673,26,0)&gt;15,12,IF(VLOOKUP($C75,工时汇总!$B$2:$AH$2673,26,0)&gt;10,8,IF(VLOOKUP($C75,工时汇总!$B$2:$AH$2673,26,0)&gt;=8,4,IF(VLOOKUP($C75,工时汇总!$B$2:$AH$2673,26,0)&lt;8,0))))</f>
        <v>8</v>
      </c>
      <c r="AC75" s="24">
        <f ca="1">IF(VLOOKUP($C75,工时汇总!$B$2:$AH$2673,27,0)&gt;15,12,IF(VLOOKUP($C75,工时汇总!$B$2:$AH$2673,27,0)&gt;10,8,IF(VLOOKUP($C75,工时汇总!$B$2:$AH$2673,27,0)&gt;=8,4,IF(VLOOKUP($C75,工时汇总!$B$2:$AH$2673,27,0)&lt;8,0))))</f>
        <v>8</v>
      </c>
      <c r="AD75" s="24">
        <f ca="1">IF(VLOOKUP($C75,工时汇总!$B$2:$AH$2673,28,0)&gt;15,12,IF(VLOOKUP($C75,工时汇总!$B$2:$AH$2673,28,0)&gt;10,8,IF(VLOOKUP($C75,工时汇总!$B$2:$AH$2673,28,0)&gt;=8,4,IF(VLOOKUP($C75,工时汇总!$B$2:$AH$2673,28,0)&lt;8,0))))</f>
        <v>8</v>
      </c>
      <c r="AE75" s="24">
        <f ca="1">IF(VLOOKUP($C75,工时汇总!$B$2:$AH$2673,29,0)&gt;15,12,IF(VLOOKUP($C75,工时汇总!$B$2:$AH$2673,29,0)&gt;10,8,IF(VLOOKUP($C75,工时汇总!$B$2:$AH$2673,29,0)&gt;=8,4,IF(VLOOKUP($C75,工时汇总!$B$2:$AH$2673,29,0)&lt;8,0))))</f>
        <v>8</v>
      </c>
      <c r="AF75" s="24">
        <f ca="1">IF(VLOOKUP($C75,工时汇总!$B$2:$AH$2673,30,0)&gt;15,12,IF(VLOOKUP($C75,工时汇总!$B$2:$AH$2673,30,0)&gt;10,8,IF(VLOOKUP($C75,工时汇总!$B$2:$AH$2673,30,0)&gt;=8,4,IF(VLOOKUP($C75,工时汇总!$B$2:$AH$2673,30,0)&lt;8,0))))</f>
        <v>8</v>
      </c>
      <c r="AG75" s="24">
        <f ca="1">IF(VLOOKUP($C75,工时汇总!$B$2:$AH$2673,31,0)&gt;15,12,IF(VLOOKUP($C75,工时汇总!$B$2:$AH$2673,31,0)&gt;10,8,IF(VLOOKUP($C75,工时汇总!$B$2:$AH$2673,31,0)&gt;=8,4,IF(VLOOKUP($C75,工时汇总!$B$2:$AH$2673,31,0)&lt;8,0))))</f>
        <v>8</v>
      </c>
      <c r="AH75" s="24">
        <f ca="1">IF(VLOOKUP($C75,工时汇总!$B$2:$AH$2673,32,0)&gt;15,12,IF(VLOOKUP($C75,工时汇总!$B$2:$AH$2673,32,0)&gt;10,8,IF(VLOOKUP($C75,工时汇总!$B$2:$AH$2673,32,0)&gt;=8,4,IF(VLOOKUP($C75,工时汇总!$B$2:$AH$2673,32,0)&lt;8,0))))</f>
        <v>4</v>
      </c>
      <c r="AI75" s="24">
        <f ca="1">IF(VLOOKUP($C75,工时汇总!$B$2:$AH$2673,33,0)&gt;15,12,IF(VLOOKUP($C75,工时汇总!$B$2:$AH$2673,33,0)&gt;10,8,IF(VLOOKUP($C75,工时汇总!$B$2:$AH$2673,33,0)&gt;=8,4,IF(VLOOKUP($C75,工时汇总!$B$2:$AH$2673,33,0)&lt;8,0))))</f>
        <v>0</v>
      </c>
    </row>
    <row r="76" spans="1:35" ht="19.5" customHeight="1" x14ac:dyDescent="0.25">
      <c r="A76" s="22" t="s">
        <v>304</v>
      </c>
      <c r="B76" s="129" t="s">
        <v>622</v>
      </c>
      <c r="C76" s="128" t="s">
        <v>623</v>
      </c>
      <c r="D76" s="23">
        <f ca="1">SUM(E76:AI76)</f>
        <v>212</v>
      </c>
      <c r="E76" s="24">
        <f ca="1">IF(VLOOKUP($C76,工时汇总!$B$2:$AH$2673,3,0)&gt;15,12,IF(VLOOKUP($C76,工时汇总!$B$2:$AH$2673,3,0)&gt;10,8,IF(VLOOKUP($C76,工时汇总!$B$2:$AH$2673,3,0)&gt;=8,4,IF(VLOOKUP($C76,工时汇总!$B$2:$AH$2673,3,0)&lt;8,0))))</f>
        <v>0</v>
      </c>
      <c r="F76" s="24">
        <f ca="1">IF(VLOOKUP($C76,工时汇总!$B$2:$AH$2673,4,0)&gt;15,12,IF(VLOOKUP($C76,工时汇总!$B$2:$AH$2673,4,0)&gt;10,8,IF(VLOOKUP($C76,工时汇总!$B$2:$AH$2673,4,0)&gt;=8,4,IF(VLOOKUP($C76,工时汇总!$B$2:$AH$2673,4,0)&lt;8,0))))</f>
        <v>4</v>
      </c>
      <c r="G76" s="24">
        <f ca="1">IF(VLOOKUP($C76,工时汇总!$B$2:$AH$2673,5,0)&gt;15,12,IF(VLOOKUP($C76,工时汇总!$B$2:$AH$2673,5,0)&gt;10,8,IF(VLOOKUP($C76,工时汇总!$B$2:$AH$2673,5,0)&gt;=8,4,IF(VLOOKUP($C76,工时汇总!$B$2:$AH$2673,5,0)&lt;8,0))))</f>
        <v>8</v>
      </c>
      <c r="H76" s="24">
        <f ca="1">IF(VLOOKUP($C76,工时汇总!$B$2:$AH$2673,6,0)&gt;15,12,IF(VLOOKUP($C76,工时汇总!$B$2:$AH$2673,6,0)&gt;10,8,IF(VLOOKUP($C76,工时汇总!$B$2:$AH$2673,6,0)&gt;=8,4,IF(VLOOKUP($C76,工时汇总!$B$2:$AH$2673,6,0)&lt;8,0))))</f>
        <v>8</v>
      </c>
      <c r="I76" s="24">
        <f ca="1">IF(VLOOKUP($C76,工时汇总!$B$2:$AH$2673,7,0)&gt;15,12,IF(VLOOKUP($C76,工时汇总!$B$2:$AH$2673,7,0)&gt;10,8,IF(VLOOKUP($C76,工时汇总!$B$2:$AH$2673,7,0)&gt;=8,4,IF(VLOOKUP($C76,工时汇总!$B$2:$AH$2673,7,0)&lt;8,0))))</f>
        <v>8</v>
      </c>
      <c r="J76" s="24">
        <f ca="1">IF(VLOOKUP($C76,工时汇总!$B$2:$AH$2673,8,0)&gt;15,12,IF(VLOOKUP($C76,工时汇总!$B$2:$AH$2673,8,0)&gt;10,8,IF(VLOOKUP($C76,工时汇总!$B$2:$AH$2673,8,0)&gt;=8,4,IF(VLOOKUP($C76,工时汇总!$B$2:$AH$2673,8,0)&lt;8,0))))</f>
        <v>8</v>
      </c>
      <c r="K76" s="24">
        <f ca="1">IF(VLOOKUP($C76,工时汇总!$B$2:$AH$2673,9,0)&gt;15,12,IF(VLOOKUP($C76,工时汇总!$B$2:$AH$2673,9,0)&gt;10,8,IF(VLOOKUP($C76,工时汇总!$B$2:$AH$2673,9,0)&gt;=8,4,IF(VLOOKUP($C76,工时汇总!$B$2:$AH$2673,9,0)&lt;8,0))))</f>
        <v>4</v>
      </c>
      <c r="L76" s="24">
        <f ca="1">IF(VLOOKUP($C76,工时汇总!$B$2:$AH$2673,10,0)&gt;15,12,IF(VLOOKUP($C76,工时汇总!$B$2:$AH$2673,10,0)&gt;10,8,IF(VLOOKUP($C76,工时汇总!$B$2:$AH$2673,10,0)&gt;=8,4,IF(VLOOKUP($C76,工时汇总!$B$2:$AH$2673,10,0)&lt;8,0))))</f>
        <v>8</v>
      </c>
      <c r="M76" s="24">
        <f ca="1">IF(VLOOKUP($C76,工时汇总!$B$2:$AH$2673,11,0)&gt;15,12,IF(VLOOKUP($C76,工时汇总!$B$2:$AH$2673,11,0)&gt;10,8,IF(VLOOKUP($C76,工时汇总!$B$2:$AH$2673,11,0)&gt;=8,4,IF(VLOOKUP($C76,工时汇总!$B$2:$AH$2673,11,0)&lt;8,0))))</f>
        <v>8</v>
      </c>
      <c r="N76" s="24">
        <f ca="1">IF(VLOOKUP($C76,工时汇总!$B$2:$AH$2673,12,0)&gt;15,12,IF(VLOOKUP($C76,工时汇总!$B$2:$AH$2673,12,0)&gt;10,8,IF(VLOOKUP($C76,工时汇总!$B$2:$AH$2673,12,0)&gt;=8,4,IF(VLOOKUP($C76,工时汇总!$B$2:$AH$2673,12,0)&lt;8,0))))</f>
        <v>8</v>
      </c>
      <c r="O76" s="24">
        <f ca="1">IF(VLOOKUP($C76,工时汇总!$B$2:$AH$2673,13,0)&gt;15,12,IF(VLOOKUP($C76,工时汇总!$B$2:$AH$2673,13,0)&gt;10,8,IF(VLOOKUP($C76,工时汇总!$B$2:$AH$2673,13,0)&gt;=8,4,IF(VLOOKUP($C76,工时汇总!$B$2:$AH$2673,13,0)&lt;8,0))))</f>
        <v>8</v>
      </c>
      <c r="P76" s="24">
        <f ca="1">IF(VLOOKUP($C76,工时汇总!$B$2:$AH$2673,14,0)&gt;15,12,IF(VLOOKUP($C76,工时汇总!$B$2:$AH$2673,14,0)&gt;10,8,IF(VLOOKUP($C76,工时汇总!$B$2:$AH$2673,14,0)&gt;=8,4,IF(VLOOKUP($C76,工时汇总!$B$2:$AH$2673,14,0)&lt;8,0))))</f>
        <v>8</v>
      </c>
      <c r="Q76" s="24">
        <f ca="1">IF(VLOOKUP($C76,工时汇总!$B$2:$AH$2673,15,0)&gt;15,12,IF(VLOOKUP($C76,工时汇总!$B$2:$AH$2673,15,0)&gt;10,8,IF(VLOOKUP($C76,工时汇总!$B$2:$AH$2673,15,0)&gt;=8,4,IF(VLOOKUP($C76,工时汇总!$B$2:$AH$2673,15,0)&lt;8,0))))</f>
        <v>8</v>
      </c>
      <c r="R76" s="24">
        <f ca="1">IF(VLOOKUP($C76,工时汇总!$B$2:$AH$2673,16,0)&gt;15,12,IF(VLOOKUP($C76,工时汇总!$B$2:$AH$2673,16,0)&gt;10,8,IF(VLOOKUP($C76,工时汇总!$B$2:$AH$2673,16,0)&gt;=8,4,IF(VLOOKUP($C76,工时汇总!$B$2:$AH$2673,16,0)&lt;8,0))))</f>
        <v>4</v>
      </c>
      <c r="S76" s="24">
        <f ca="1">IF(VLOOKUP($C76,工时汇总!$B$2:$AH$2673,17,0)&gt;15,12,IF(VLOOKUP($C76,工时汇总!$B$2:$AH$2673,17,0)&gt;10,8,IF(VLOOKUP($C76,工时汇总!$B$2:$AH$2673,17,0)&gt;=8,4,IF(VLOOKUP($C76,工时汇总!$B$2:$AH$2673,17,0)&lt;8,0))))</f>
        <v>8</v>
      </c>
      <c r="T76" s="24">
        <f ca="1">IF(VLOOKUP($C76,工时汇总!$B$2:$AH$2673,18,0)&gt;15,12,IF(VLOOKUP($C76,工时汇总!$B$2:$AH$2673,18,0)&gt;10,8,IF(VLOOKUP($C76,工时汇总!$B$2:$AH$2673,18,0)&gt;=8,4,IF(VLOOKUP($C76,工时汇总!$B$2:$AH$2673,18,0)&lt;8,0))))</f>
        <v>8</v>
      </c>
      <c r="U76" s="24">
        <f ca="1">IF(VLOOKUP($C76,工时汇总!$B$2:$AH$2673,19,0)&gt;15,12,IF(VLOOKUP($C76,工时汇总!$B$2:$AH$2673,19,0)&gt;10,8,IF(VLOOKUP($C76,工时汇总!$B$2:$AH$2673,19,0)&gt;=8,4,IF(VLOOKUP($C76,工时汇总!$B$2:$AH$2673,19,0)&lt;8,0))))</f>
        <v>8</v>
      </c>
      <c r="V76" s="24">
        <f ca="1">IF(VLOOKUP($C76,工时汇总!$B$2:$AH$2673,20,0)&gt;15,12,IF(VLOOKUP($C76,工时汇总!$B$2:$AH$2673,20,0)&gt;10,8,IF(VLOOKUP($C76,工时汇总!$B$2:$AH$2673,20,0)&gt;=8,4,IF(VLOOKUP($C76,工时汇总!$B$2:$AH$2673,20,0)&lt;8,0))))</f>
        <v>8</v>
      </c>
      <c r="W76" s="24">
        <f ca="1">IF(VLOOKUP($C76,工时汇总!$B$2:$AH$2673,21,0)&gt;15,12,IF(VLOOKUP($C76,工时汇总!$B$2:$AH$2673,21,0)&gt;10,8,IF(VLOOKUP($C76,工时汇总!$B$2:$AH$2673,21,0)&gt;=8,4,IF(VLOOKUP($C76,工时汇总!$B$2:$AH$2673,21,0)&lt;8,0))))</f>
        <v>8</v>
      </c>
      <c r="X76" s="24">
        <f ca="1">IF(VLOOKUP($C76,工时汇总!$B$2:$AH$2673,22,0)&gt;15,12,IF(VLOOKUP($C76,工时汇总!$B$2:$AH$2673,22,0)&gt;10,8,IF(VLOOKUP($C76,工时汇总!$B$2:$AH$2673,22,0)&gt;=8,4,IF(VLOOKUP($C76,工时汇总!$B$2:$AH$2673,22,0)&lt;8,0))))</f>
        <v>8</v>
      </c>
      <c r="Y76" s="24">
        <f ca="1">IF(VLOOKUP($C76,工时汇总!$B$2:$AH$2673,23,0)&gt;15,12,IF(VLOOKUP($C76,工时汇总!$B$2:$AH$2673,23,0)&gt;10,8,IF(VLOOKUP($C76,工时汇总!$B$2:$AH$2673,23,0)&gt;=8,4,IF(VLOOKUP($C76,工时汇总!$B$2:$AH$2673,23,0)&lt;8,0))))</f>
        <v>8</v>
      </c>
      <c r="Z76" s="24">
        <f ca="1">IF(VLOOKUP($C76,工时汇总!$B$2:$AH$2673,24,0)&gt;15,12,IF(VLOOKUP($C76,工时汇总!$B$2:$AH$2673,24,0)&gt;10,8,IF(VLOOKUP($C76,工时汇总!$B$2:$AH$2673,24,0)&gt;=8,4,IF(VLOOKUP($C76,工时汇总!$B$2:$AH$2673,24,0)&lt;8,0))))</f>
        <v>8</v>
      </c>
      <c r="AA76" s="24">
        <f ca="1">IF(VLOOKUP($C76,工时汇总!$B$2:$AH$2673,25,0)&gt;15,12,IF(VLOOKUP($C76,工时汇总!$B$2:$AH$2673,25,0)&gt;10,8,IF(VLOOKUP($C76,工时汇总!$B$2:$AH$2673,25,0)&gt;=8,4,IF(VLOOKUP($C76,工时汇总!$B$2:$AH$2673,25,0)&lt;8,0))))</f>
        <v>8</v>
      </c>
      <c r="AB76" s="24">
        <f ca="1">IF(VLOOKUP($C76,工时汇总!$B$2:$AH$2673,26,0)&gt;15,12,IF(VLOOKUP($C76,工时汇总!$B$2:$AH$2673,26,0)&gt;10,8,IF(VLOOKUP($C76,工时汇总!$B$2:$AH$2673,26,0)&gt;=8,4,IF(VLOOKUP($C76,工时汇总!$B$2:$AH$2673,26,0)&lt;8,0))))</f>
        <v>8</v>
      </c>
      <c r="AC76" s="24">
        <f ca="1">IF(VLOOKUP($C76,工时汇总!$B$2:$AH$2673,27,0)&gt;15,12,IF(VLOOKUP($C76,工时汇总!$B$2:$AH$2673,27,0)&gt;10,8,IF(VLOOKUP($C76,工时汇总!$B$2:$AH$2673,27,0)&gt;=8,4,IF(VLOOKUP($C76,工时汇总!$B$2:$AH$2673,27,0)&lt;8,0))))</f>
        <v>8</v>
      </c>
      <c r="AD76" s="24">
        <f ca="1">IF(VLOOKUP($C76,工时汇总!$B$2:$AH$2673,28,0)&gt;15,12,IF(VLOOKUP($C76,工时汇总!$B$2:$AH$2673,28,0)&gt;10,8,IF(VLOOKUP($C76,工时汇总!$B$2:$AH$2673,28,0)&gt;=8,4,IF(VLOOKUP($C76,工时汇总!$B$2:$AH$2673,28,0)&lt;8,0))))</f>
        <v>8</v>
      </c>
      <c r="AE76" s="24">
        <f ca="1">IF(VLOOKUP($C76,工时汇总!$B$2:$AH$2673,29,0)&gt;15,12,IF(VLOOKUP($C76,工时汇总!$B$2:$AH$2673,29,0)&gt;10,8,IF(VLOOKUP($C76,工时汇总!$B$2:$AH$2673,29,0)&gt;=8,4,IF(VLOOKUP($C76,工时汇总!$B$2:$AH$2673,29,0)&lt;8,0))))</f>
        <v>8</v>
      </c>
      <c r="AF76" s="24">
        <f ca="1">IF(VLOOKUP($C76,工时汇总!$B$2:$AH$2673,30,0)&gt;15,12,IF(VLOOKUP($C76,工时汇总!$B$2:$AH$2673,30,0)&gt;10,8,IF(VLOOKUP($C76,工时汇总!$B$2:$AH$2673,30,0)&gt;=8,4,IF(VLOOKUP($C76,工时汇总!$B$2:$AH$2673,30,0)&lt;8,0))))</f>
        <v>8</v>
      </c>
      <c r="AG76" s="24">
        <f ca="1">IF(VLOOKUP($C76,工时汇总!$B$2:$AH$2673,31,0)&gt;15,12,IF(VLOOKUP($C76,工时汇总!$B$2:$AH$2673,31,0)&gt;10,8,IF(VLOOKUP($C76,工时汇总!$B$2:$AH$2673,31,0)&gt;=8,4,IF(VLOOKUP($C76,工时汇总!$B$2:$AH$2673,31,0)&lt;8,0))))</f>
        <v>4</v>
      </c>
      <c r="AH76" s="24">
        <f ca="1">IF(VLOOKUP($C76,工时汇总!$B$2:$AH$2673,32,0)&gt;15,12,IF(VLOOKUP($C76,工时汇总!$B$2:$AH$2673,32,0)&gt;10,8,IF(VLOOKUP($C76,工时汇总!$B$2:$AH$2673,32,0)&gt;=8,4,IF(VLOOKUP($C76,工时汇总!$B$2:$AH$2673,32,0)&lt;8,0))))</f>
        <v>4</v>
      </c>
      <c r="AI76" s="24">
        <f ca="1">IF(VLOOKUP($C76,工时汇总!$B$2:$AH$2673,33,0)&gt;15,12,IF(VLOOKUP($C76,工时汇总!$B$2:$AH$2673,33,0)&gt;10,8,IF(VLOOKUP($C76,工时汇总!$B$2:$AH$2673,33,0)&gt;=8,4,IF(VLOOKUP($C76,工时汇总!$B$2:$AH$2673,33,0)&lt;8,0))))</f>
        <v>0</v>
      </c>
    </row>
    <row r="77" spans="1:35" ht="19.5" customHeight="1" x14ac:dyDescent="0.25">
      <c r="A77" s="22" t="s">
        <v>304</v>
      </c>
      <c r="B77" s="129" t="s">
        <v>872</v>
      </c>
      <c r="C77" s="128" t="s">
        <v>870</v>
      </c>
      <c r="D77" s="23">
        <f t="shared" ref="D77" ca="1" si="24">SUM(E77:AI77)</f>
        <v>16</v>
      </c>
      <c r="E77" s="24">
        <f ca="1">IF(VLOOKUP($C77,工时汇总!$B$2:$AH$2673,3,0)&gt;15,12,IF(VLOOKUP($C77,工时汇总!$B$2:$AH$2673,3,0)&gt;10,8,IF(VLOOKUP($C77,工时汇总!$B$2:$AH$2673,3,0)&gt;=8,4,IF(VLOOKUP($C77,工时汇总!$B$2:$AH$2673,3,0)&lt;8,0))))</f>
        <v>0</v>
      </c>
      <c r="F77" s="24">
        <f ca="1">IF(VLOOKUP($C77,工时汇总!$B$2:$AH$2673,4,0)&gt;15,12,IF(VLOOKUP($C77,工时汇总!$B$2:$AH$2673,4,0)&gt;10,8,IF(VLOOKUP($C77,工时汇总!$B$2:$AH$2673,4,0)&gt;=8,4,IF(VLOOKUP($C77,工时汇总!$B$2:$AH$2673,4,0)&lt;8,0))))</f>
        <v>0</v>
      </c>
      <c r="G77" s="24">
        <f ca="1">IF(VLOOKUP($C77,工时汇总!$B$2:$AH$2673,5,0)&gt;15,12,IF(VLOOKUP($C77,工时汇总!$B$2:$AH$2673,5,0)&gt;10,8,IF(VLOOKUP($C77,工时汇总!$B$2:$AH$2673,5,0)&gt;=8,4,IF(VLOOKUP($C77,工时汇总!$B$2:$AH$2673,5,0)&lt;8,0))))</f>
        <v>0</v>
      </c>
      <c r="H77" s="24">
        <f ca="1">IF(VLOOKUP($C77,工时汇总!$B$2:$AH$2673,6,0)&gt;15,12,IF(VLOOKUP($C77,工时汇总!$B$2:$AH$2673,6,0)&gt;10,8,IF(VLOOKUP($C77,工时汇总!$B$2:$AH$2673,6,0)&gt;=8,4,IF(VLOOKUP($C77,工时汇总!$B$2:$AH$2673,6,0)&lt;8,0))))</f>
        <v>0</v>
      </c>
      <c r="I77" s="24">
        <f ca="1">IF(VLOOKUP($C77,工时汇总!$B$2:$AH$2673,7,0)&gt;15,12,IF(VLOOKUP($C77,工时汇总!$B$2:$AH$2673,7,0)&gt;10,8,IF(VLOOKUP($C77,工时汇总!$B$2:$AH$2673,7,0)&gt;=8,4,IF(VLOOKUP($C77,工时汇总!$B$2:$AH$2673,7,0)&lt;8,0))))</f>
        <v>0</v>
      </c>
      <c r="J77" s="24">
        <f ca="1">IF(VLOOKUP($C77,工时汇总!$B$2:$AH$2673,8,0)&gt;15,12,IF(VLOOKUP($C77,工时汇总!$B$2:$AH$2673,8,0)&gt;10,8,IF(VLOOKUP($C77,工时汇总!$B$2:$AH$2673,8,0)&gt;=8,4,IF(VLOOKUP($C77,工时汇总!$B$2:$AH$2673,8,0)&lt;8,0))))</f>
        <v>0</v>
      </c>
      <c r="K77" s="24">
        <f ca="1">IF(VLOOKUP($C77,工时汇总!$B$2:$AH$2673,9,0)&gt;15,12,IF(VLOOKUP($C77,工时汇总!$B$2:$AH$2673,9,0)&gt;10,8,IF(VLOOKUP($C77,工时汇总!$B$2:$AH$2673,9,0)&gt;=8,4,IF(VLOOKUP($C77,工时汇总!$B$2:$AH$2673,9,0)&lt;8,0))))</f>
        <v>0</v>
      </c>
      <c r="L77" s="24">
        <f ca="1">IF(VLOOKUP($C77,工时汇总!$B$2:$AH$2673,10,0)&gt;15,12,IF(VLOOKUP($C77,工时汇总!$B$2:$AH$2673,10,0)&gt;10,8,IF(VLOOKUP($C77,工时汇总!$B$2:$AH$2673,10,0)&gt;=8,4,IF(VLOOKUP($C77,工时汇总!$B$2:$AH$2673,10,0)&lt;8,0))))</f>
        <v>0</v>
      </c>
      <c r="M77" s="24">
        <f ca="1">IF(VLOOKUP($C77,工时汇总!$B$2:$AH$2673,11,0)&gt;15,12,IF(VLOOKUP($C77,工时汇总!$B$2:$AH$2673,11,0)&gt;10,8,IF(VLOOKUP($C77,工时汇总!$B$2:$AH$2673,11,0)&gt;=8,4,IF(VLOOKUP($C77,工时汇总!$B$2:$AH$2673,11,0)&lt;8,0))))</f>
        <v>0</v>
      </c>
      <c r="N77" s="24">
        <f ca="1">IF(VLOOKUP($C77,工时汇总!$B$2:$AH$2673,12,0)&gt;15,12,IF(VLOOKUP($C77,工时汇总!$B$2:$AH$2673,12,0)&gt;10,8,IF(VLOOKUP($C77,工时汇总!$B$2:$AH$2673,12,0)&gt;=8,4,IF(VLOOKUP($C77,工时汇总!$B$2:$AH$2673,12,0)&lt;8,0))))</f>
        <v>0</v>
      </c>
      <c r="O77" s="24">
        <f ca="1">IF(VLOOKUP($C77,工时汇总!$B$2:$AH$2673,13,0)&gt;15,12,IF(VLOOKUP($C77,工时汇总!$B$2:$AH$2673,13,0)&gt;10,8,IF(VLOOKUP($C77,工时汇总!$B$2:$AH$2673,13,0)&gt;=8,4,IF(VLOOKUP($C77,工时汇总!$B$2:$AH$2673,13,0)&lt;8,0))))</f>
        <v>0</v>
      </c>
      <c r="P77" s="24">
        <f ca="1">IF(VLOOKUP($C77,工时汇总!$B$2:$AH$2673,14,0)&gt;15,12,IF(VLOOKUP($C77,工时汇总!$B$2:$AH$2673,14,0)&gt;10,8,IF(VLOOKUP($C77,工时汇总!$B$2:$AH$2673,14,0)&gt;=8,4,IF(VLOOKUP($C77,工时汇总!$B$2:$AH$2673,14,0)&lt;8,0))))</f>
        <v>0</v>
      </c>
      <c r="Q77" s="24">
        <f ca="1">IF(VLOOKUP($C77,工时汇总!$B$2:$AH$2673,15,0)&gt;15,12,IF(VLOOKUP($C77,工时汇总!$B$2:$AH$2673,15,0)&gt;10,8,IF(VLOOKUP($C77,工时汇总!$B$2:$AH$2673,15,0)&gt;=8,4,IF(VLOOKUP($C77,工时汇总!$B$2:$AH$2673,15,0)&lt;8,0))))</f>
        <v>0</v>
      </c>
      <c r="R77" s="24">
        <f ca="1">IF(VLOOKUP($C77,工时汇总!$B$2:$AH$2673,16,0)&gt;15,12,IF(VLOOKUP($C77,工时汇总!$B$2:$AH$2673,16,0)&gt;10,8,IF(VLOOKUP($C77,工时汇总!$B$2:$AH$2673,16,0)&gt;=8,4,IF(VLOOKUP($C77,工时汇总!$B$2:$AH$2673,16,0)&lt;8,0))))</f>
        <v>4</v>
      </c>
      <c r="S77" s="24">
        <f ca="1">IF(VLOOKUP($C77,工时汇总!$B$2:$AH$2673,17,0)&gt;15,12,IF(VLOOKUP($C77,工时汇总!$B$2:$AH$2673,17,0)&gt;10,8,IF(VLOOKUP($C77,工时汇总!$B$2:$AH$2673,17,0)&gt;=8,4,IF(VLOOKUP($C77,工时汇总!$B$2:$AH$2673,17,0)&lt;8,0))))</f>
        <v>8</v>
      </c>
      <c r="T77" s="24">
        <f ca="1">IF(VLOOKUP($C77,工时汇总!$B$2:$AH$2673,18,0)&gt;15,12,IF(VLOOKUP($C77,工时汇总!$B$2:$AH$2673,18,0)&gt;10,8,IF(VLOOKUP($C77,工时汇总!$B$2:$AH$2673,18,0)&gt;=8,4,IF(VLOOKUP($C77,工时汇总!$B$2:$AH$2673,18,0)&lt;8,0))))</f>
        <v>4</v>
      </c>
      <c r="U77" s="24">
        <f ca="1">IF(VLOOKUP($C77,工时汇总!$B$2:$AH$2673,19,0)&gt;15,12,IF(VLOOKUP($C77,工时汇总!$B$2:$AH$2673,19,0)&gt;10,8,IF(VLOOKUP($C77,工时汇总!$B$2:$AH$2673,19,0)&gt;=8,4,IF(VLOOKUP($C77,工时汇总!$B$2:$AH$2673,19,0)&lt;8,0))))</f>
        <v>0</v>
      </c>
      <c r="V77" s="24">
        <f ca="1">IF(VLOOKUP($C77,工时汇总!$B$2:$AH$2673,20,0)&gt;15,12,IF(VLOOKUP($C77,工时汇总!$B$2:$AH$2673,20,0)&gt;10,8,IF(VLOOKUP($C77,工时汇总!$B$2:$AH$2673,20,0)&gt;=8,4,IF(VLOOKUP($C77,工时汇总!$B$2:$AH$2673,20,0)&lt;8,0))))</f>
        <v>0</v>
      </c>
      <c r="W77" s="24">
        <f ca="1">IF(VLOOKUP($C77,工时汇总!$B$2:$AH$2673,21,0)&gt;15,12,IF(VLOOKUP($C77,工时汇总!$B$2:$AH$2673,21,0)&gt;10,8,IF(VLOOKUP($C77,工时汇总!$B$2:$AH$2673,21,0)&gt;=8,4,IF(VLOOKUP($C77,工时汇总!$B$2:$AH$2673,21,0)&lt;8,0))))</f>
        <v>0</v>
      </c>
      <c r="X77" s="24">
        <f ca="1">IF(VLOOKUP($C77,工时汇总!$B$2:$AH$2673,22,0)&gt;15,12,IF(VLOOKUP($C77,工时汇总!$B$2:$AH$2673,22,0)&gt;10,8,IF(VLOOKUP($C77,工时汇总!$B$2:$AH$2673,22,0)&gt;=8,4,IF(VLOOKUP($C77,工时汇总!$B$2:$AH$2673,22,0)&lt;8,0))))</f>
        <v>0</v>
      </c>
      <c r="Y77" s="24">
        <f ca="1">IF(VLOOKUP($C77,工时汇总!$B$2:$AH$2673,23,0)&gt;15,12,IF(VLOOKUP($C77,工时汇总!$B$2:$AH$2673,23,0)&gt;10,8,IF(VLOOKUP($C77,工时汇总!$B$2:$AH$2673,23,0)&gt;=8,4,IF(VLOOKUP($C77,工时汇总!$B$2:$AH$2673,23,0)&lt;8,0))))</f>
        <v>0</v>
      </c>
      <c r="Z77" s="24">
        <f ca="1">IF(VLOOKUP($C77,工时汇总!$B$2:$AH$2673,24,0)&gt;15,12,IF(VLOOKUP($C77,工时汇总!$B$2:$AH$2673,24,0)&gt;10,8,IF(VLOOKUP($C77,工时汇总!$B$2:$AH$2673,24,0)&gt;=8,4,IF(VLOOKUP($C77,工时汇总!$B$2:$AH$2673,24,0)&lt;8,0))))</f>
        <v>0</v>
      </c>
      <c r="AA77" s="24">
        <f ca="1">IF(VLOOKUP($C77,工时汇总!$B$2:$AH$2673,25,0)&gt;15,12,IF(VLOOKUP($C77,工时汇总!$B$2:$AH$2673,25,0)&gt;10,8,IF(VLOOKUP($C77,工时汇总!$B$2:$AH$2673,25,0)&gt;=8,4,IF(VLOOKUP($C77,工时汇总!$B$2:$AH$2673,25,0)&lt;8,0))))</f>
        <v>0</v>
      </c>
      <c r="AB77" s="24">
        <f ca="1">IF(VLOOKUP($C77,工时汇总!$B$2:$AH$2673,26,0)&gt;15,12,IF(VLOOKUP($C77,工时汇总!$B$2:$AH$2673,26,0)&gt;10,8,IF(VLOOKUP($C77,工时汇总!$B$2:$AH$2673,26,0)&gt;=8,4,IF(VLOOKUP($C77,工时汇总!$B$2:$AH$2673,26,0)&lt;8,0))))</f>
        <v>0</v>
      </c>
      <c r="AC77" s="24">
        <f ca="1">IF(VLOOKUP($C77,工时汇总!$B$2:$AH$2673,27,0)&gt;15,12,IF(VLOOKUP($C77,工时汇总!$B$2:$AH$2673,27,0)&gt;10,8,IF(VLOOKUP($C77,工时汇总!$B$2:$AH$2673,27,0)&gt;=8,4,IF(VLOOKUP($C77,工时汇总!$B$2:$AH$2673,27,0)&lt;8,0))))</f>
        <v>0</v>
      </c>
      <c r="AD77" s="24">
        <f ca="1">IF(VLOOKUP($C77,工时汇总!$B$2:$AH$2673,28,0)&gt;15,12,IF(VLOOKUP($C77,工时汇总!$B$2:$AH$2673,28,0)&gt;10,8,IF(VLOOKUP($C77,工时汇总!$B$2:$AH$2673,28,0)&gt;=8,4,IF(VLOOKUP($C77,工时汇总!$B$2:$AH$2673,28,0)&lt;8,0))))</f>
        <v>0</v>
      </c>
      <c r="AE77" s="24">
        <f ca="1">IF(VLOOKUP($C77,工时汇总!$B$2:$AH$2673,29,0)&gt;15,12,IF(VLOOKUP($C77,工时汇总!$B$2:$AH$2673,29,0)&gt;10,8,IF(VLOOKUP($C77,工时汇总!$B$2:$AH$2673,29,0)&gt;=8,4,IF(VLOOKUP($C77,工时汇总!$B$2:$AH$2673,29,0)&lt;8,0))))</f>
        <v>0</v>
      </c>
      <c r="AF77" s="24">
        <f ca="1">IF(VLOOKUP($C77,工时汇总!$B$2:$AH$2673,30,0)&gt;15,12,IF(VLOOKUP($C77,工时汇总!$B$2:$AH$2673,30,0)&gt;10,8,IF(VLOOKUP($C77,工时汇总!$B$2:$AH$2673,30,0)&gt;=8,4,IF(VLOOKUP($C77,工时汇总!$B$2:$AH$2673,30,0)&lt;8,0))))</f>
        <v>0</v>
      </c>
      <c r="AG77" s="24">
        <f ca="1">IF(VLOOKUP($C77,工时汇总!$B$2:$AH$2673,31,0)&gt;15,12,IF(VLOOKUP($C77,工时汇总!$B$2:$AH$2673,31,0)&gt;10,8,IF(VLOOKUP($C77,工时汇总!$B$2:$AH$2673,31,0)&gt;=8,4,IF(VLOOKUP($C77,工时汇总!$B$2:$AH$2673,31,0)&lt;8,0))))</f>
        <v>0</v>
      </c>
      <c r="AH77" s="24">
        <f ca="1">IF(VLOOKUP($C77,工时汇总!$B$2:$AH$2673,32,0)&gt;15,12,IF(VLOOKUP($C77,工时汇总!$B$2:$AH$2673,32,0)&gt;10,8,IF(VLOOKUP($C77,工时汇总!$B$2:$AH$2673,32,0)&gt;=8,4,IF(VLOOKUP($C77,工时汇总!$B$2:$AH$2673,32,0)&lt;8,0))))</f>
        <v>0</v>
      </c>
      <c r="AI77" s="24">
        <f ca="1">IF(VLOOKUP($C77,工时汇总!$B$2:$AH$2673,33,0)&gt;15,12,IF(VLOOKUP($C77,工时汇总!$B$2:$AH$2673,33,0)&gt;10,8,IF(VLOOKUP($C77,工时汇总!$B$2:$AH$2673,33,0)&gt;=8,4,IF(VLOOKUP($C77,工时汇总!$B$2:$AH$2673,33,0)&lt;8,0))))</f>
        <v>0</v>
      </c>
    </row>
    <row r="78" spans="1:35" ht="19.5" customHeight="1" x14ac:dyDescent="0.25">
      <c r="A78" s="22" t="s">
        <v>304</v>
      </c>
      <c r="B78" s="129" t="s">
        <v>873</v>
      </c>
      <c r="C78" s="128" t="s">
        <v>871</v>
      </c>
      <c r="D78" s="23">
        <f t="shared" ref="D78" ca="1" si="25">SUM(E78:AI78)</f>
        <v>4</v>
      </c>
      <c r="E78" s="24">
        <f ca="1">IF(VLOOKUP($C78,工时汇总!$B$2:$AH$2673,3,0)&gt;15,12,IF(VLOOKUP($C78,工时汇总!$B$2:$AH$2673,3,0)&gt;10,8,IF(VLOOKUP($C78,工时汇总!$B$2:$AH$2673,3,0)&gt;=8,4,IF(VLOOKUP($C78,工时汇总!$B$2:$AH$2673,3,0)&lt;8,0))))</f>
        <v>0</v>
      </c>
      <c r="F78" s="24">
        <f ca="1">IF(VLOOKUP($C78,工时汇总!$B$2:$AH$2673,4,0)&gt;15,12,IF(VLOOKUP($C78,工时汇总!$B$2:$AH$2673,4,0)&gt;10,8,IF(VLOOKUP($C78,工时汇总!$B$2:$AH$2673,4,0)&gt;=8,4,IF(VLOOKUP($C78,工时汇总!$B$2:$AH$2673,4,0)&lt;8,0))))</f>
        <v>0</v>
      </c>
      <c r="G78" s="24">
        <f ca="1">IF(VLOOKUP($C78,工时汇总!$B$2:$AH$2673,5,0)&gt;15,12,IF(VLOOKUP($C78,工时汇总!$B$2:$AH$2673,5,0)&gt;10,8,IF(VLOOKUP($C78,工时汇总!$B$2:$AH$2673,5,0)&gt;=8,4,IF(VLOOKUP($C78,工时汇总!$B$2:$AH$2673,5,0)&lt;8,0))))</f>
        <v>0</v>
      </c>
      <c r="H78" s="24">
        <f ca="1">IF(VLOOKUP($C78,工时汇总!$B$2:$AH$2673,6,0)&gt;15,12,IF(VLOOKUP($C78,工时汇总!$B$2:$AH$2673,6,0)&gt;10,8,IF(VLOOKUP($C78,工时汇总!$B$2:$AH$2673,6,0)&gt;=8,4,IF(VLOOKUP($C78,工时汇总!$B$2:$AH$2673,6,0)&lt;8,0))))</f>
        <v>0</v>
      </c>
      <c r="I78" s="24">
        <f ca="1">IF(VLOOKUP($C78,工时汇总!$B$2:$AH$2673,7,0)&gt;15,12,IF(VLOOKUP($C78,工时汇总!$B$2:$AH$2673,7,0)&gt;10,8,IF(VLOOKUP($C78,工时汇总!$B$2:$AH$2673,7,0)&gt;=8,4,IF(VLOOKUP($C78,工时汇总!$B$2:$AH$2673,7,0)&lt;8,0))))</f>
        <v>0</v>
      </c>
      <c r="J78" s="24">
        <f ca="1">IF(VLOOKUP($C78,工时汇总!$B$2:$AH$2673,8,0)&gt;15,12,IF(VLOOKUP($C78,工时汇总!$B$2:$AH$2673,8,0)&gt;10,8,IF(VLOOKUP($C78,工时汇总!$B$2:$AH$2673,8,0)&gt;=8,4,IF(VLOOKUP($C78,工时汇总!$B$2:$AH$2673,8,0)&lt;8,0))))</f>
        <v>0</v>
      </c>
      <c r="K78" s="24">
        <f ca="1">IF(VLOOKUP($C78,工时汇总!$B$2:$AH$2673,9,0)&gt;15,12,IF(VLOOKUP($C78,工时汇总!$B$2:$AH$2673,9,0)&gt;10,8,IF(VLOOKUP($C78,工时汇总!$B$2:$AH$2673,9,0)&gt;=8,4,IF(VLOOKUP($C78,工时汇总!$B$2:$AH$2673,9,0)&lt;8,0))))</f>
        <v>0</v>
      </c>
      <c r="L78" s="24">
        <f ca="1">IF(VLOOKUP($C78,工时汇总!$B$2:$AH$2673,10,0)&gt;15,12,IF(VLOOKUP($C78,工时汇总!$B$2:$AH$2673,10,0)&gt;10,8,IF(VLOOKUP($C78,工时汇总!$B$2:$AH$2673,10,0)&gt;=8,4,IF(VLOOKUP($C78,工时汇总!$B$2:$AH$2673,10,0)&lt;8,0))))</f>
        <v>0</v>
      </c>
      <c r="M78" s="24">
        <f ca="1">IF(VLOOKUP($C78,工时汇总!$B$2:$AH$2673,11,0)&gt;15,12,IF(VLOOKUP($C78,工时汇总!$B$2:$AH$2673,11,0)&gt;10,8,IF(VLOOKUP($C78,工时汇总!$B$2:$AH$2673,11,0)&gt;=8,4,IF(VLOOKUP($C78,工时汇总!$B$2:$AH$2673,11,0)&lt;8,0))))</f>
        <v>0</v>
      </c>
      <c r="N78" s="24">
        <f ca="1">IF(VLOOKUP($C78,工时汇总!$B$2:$AH$2673,12,0)&gt;15,12,IF(VLOOKUP($C78,工时汇总!$B$2:$AH$2673,12,0)&gt;10,8,IF(VLOOKUP($C78,工时汇总!$B$2:$AH$2673,12,0)&gt;=8,4,IF(VLOOKUP($C78,工时汇总!$B$2:$AH$2673,12,0)&lt;8,0))))</f>
        <v>4</v>
      </c>
      <c r="O78" s="24">
        <f ca="1">IF(VLOOKUP($C78,工时汇总!$B$2:$AH$2673,13,0)&gt;15,12,IF(VLOOKUP($C78,工时汇总!$B$2:$AH$2673,13,0)&gt;10,8,IF(VLOOKUP($C78,工时汇总!$B$2:$AH$2673,13,0)&gt;=8,4,IF(VLOOKUP($C78,工时汇总!$B$2:$AH$2673,13,0)&lt;8,0))))</f>
        <v>0</v>
      </c>
      <c r="P78" s="24">
        <f ca="1">IF(VLOOKUP($C78,工时汇总!$B$2:$AH$2673,14,0)&gt;15,12,IF(VLOOKUP($C78,工时汇总!$B$2:$AH$2673,14,0)&gt;10,8,IF(VLOOKUP($C78,工时汇总!$B$2:$AH$2673,14,0)&gt;=8,4,IF(VLOOKUP($C78,工时汇总!$B$2:$AH$2673,14,0)&lt;8,0))))</f>
        <v>0</v>
      </c>
      <c r="Q78" s="24">
        <f ca="1">IF(VLOOKUP($C78,工时汇总!$B$2:$AH$2673,15,0)&gt;15,12,IF(VLOOKUP($C78,工时汇总!$B$2:$AH$2673,15,0)&gt;10,8,IF(VLOOKUP($C78,工时汇总!$B$2:$AH$2673,15,0)&gt;=8,4,IF(VLOOKUP($C78,工时汇总!$B$2:$AH$2673,15,0)&lt;8,0))))</f>
        <v>0</v>
      </c>
      <c r="R78" s="24">
        <f ca="1">IF(VLOOKUP($C78,工时汇总!$B$2:$AH$2673,16,0)&gt;15,12,IF(VLOOKUP($C78,工时汇总!$B$2:$AH$2673,16,0)&gt;10,8,IF(VLOOKUP($C78,工时汇总!$B$2:$AH$2673,16,0)&gt;=8,4,IF(VLOOKUP($C78,工时汇总!$B$2:$AH$2673,16,0)&lt;8,0))))</f>
        <v>0</v>
      </c>
      <c r="S78" s="24">
        <f ca="1">IF(VLOOKUP($C78,工时汇总!$B$2:$AH$2673,17,0)&gt;15,12,IF(VLOOKUP($C78,工时汇总!$B$2:$AH$2673,17,0)&gt;10,8,IF(VLOOKUP($C78,工时汇总!$B$2:$AH$2673,17,0)&gt;=8,4,IF(VLOOKUP($C78,工时汇总!$B$2:$AH$2673,17,0)&lt;8,0))))</f>
        <v>0</v>
      </c>
      <c r="T78" s="24">
        <f ca="1">IF(VLOOKUP($C78,工时汇总!$B$2:$AH$2673,18,0)&gt;15,12,IF(VLOOKUP($C78,工时汇总!$B$2:$AH$2673,18,0)&gt;10,8,IF(VLOOKUP($C78,工时汇总!$B$2:$AH$2673,18,0)&gt;=8,4,IF(VLOOKUP($C78,工时汇总!$B$2:$AH$2673,18,0)&lt;8,0))))</f>
        <v>0</v>
      </c>
      <c r="U78" s="24">
        <f ca="1">IF(VLOOKUP($C78,工时汇总!$B$2:$AH$2673,19,0)&gt;15,12,IF(VLOOKUP($C78,工时汇总!$B$2:$AH$2673,19,0)&gt;10,8,IF(VLOOKUP($C78,工时汇总!$B$2:$AH$2673,19,0)&gt;=8,4,IF(VLOOKUP($C78,工时汇总!$B$2:$AH$2673,19,0)&lt;8,0))))</f>
        <v>0</v>
      </c>
      <c r="V78" s="24">
        <f ca="1">IF(VLOOKUP($C78,工时汇总!$B$2:$AH$2673,20,0)&gt;15,12,IF(VLOOKUP($C78,工时汇总!$B$2:$AH$2673,20,0)&gt;10,8,IF(VLOOKUP($C78,工时汇总!$B$2:$AH$2673,20,0)&gt;=8,4,IF(VLOOKUP($C78,工时汇总!$B$2:$AH$2673,20,0)&lt;8,0))))</f>
        <v>0</v>
      </c>
      <c r="W78" s="24">
        <f ca="1">IF(VLOOKUP($C78,工时汇总!$B$2:$AH$2673,21,0)&gt;15,12,IF(VLOOKUP($C78,工时汇总!$B$2:$AH$2673,21,0)&gt;10,8,IF(VLOOKUP($C78,工时汇总!$B$2:$AH$2673,21,0)&gt;=8,4,IF(VLOOKUP($C78,工时汇总!$B$2:$AH$2673,21,0)&lt;8,0))))</f>
        <v>0</v>
      </c>
      <c r="X78" s="24">
        <f ca="1">IF(VLOOKUP($C78,工时汇总!$B$2:$AH$2673,22,0)&gt;15,12,IF(VLOOKUP($C78,工时汇总!$B$2:$AH$2673,22,0)&gt;10,8,IF(VLOOKUP($C78,工时汇总!$B$2:$AH$2673,22,0)&gt;=8,4,IF(VLOOKUP($C78,工时汇总!$B$2:$AH$2673,22,0)&lt;8,0))))</f>
        <v>0</v>
      </c>
      <c r="Y78" s="24">
        <f ca="1">IF(VLOOKUP($C78,工时汇总!$B$2:$AH$2673,23,0)&gt;15,12,IF(VLOOKUP($C78,工时汇总!$B$2:$AH$2673,23,0)&gt;10,8,IF(VLOOKUP($C78,工时汇总!$B$2:$AH$2673,23,0)&gt;=8,4,IF(VLOOKUP($C78,工时汇总!$B$2:$AH$2673,23,0)&lt;8,0))))</f>
        <v>0</v>
      </c>
      <c r="Z78" s="24">
        <f ca="1">IF(VLOOKUP($C78,工时汇总!$B$2:$AH$2673,24,0)&gt;15,12,IF(VLOOKUP($C78,工时汇总!$B$2:$AH$2673,24,0)&gt;10,8,IF(VLOOKUP($C78,工时汇总!$B$2:$AH$2673,24,0)&gt;=8,4,IF(VLOOKUP($C78,工时汇总!$B$2:$AH$2673,24,0)&lt;8,0))))</f>
        <v>0</v>
      </c>
      <c r="AA78" s="24">
        <f ca="1">IF(VLOOKUP($C78,工时汇总!$B$2:$AH$2673,25,0)&gt;15,12,IF(VLOOKUP($C78,工时汇总!$B$2:$AH$2673,25,0)&gt;10,8,IF(VLOOKUP($C78,工时汇总!$B$2:$AH$2673,25,0)&gt;=8,4,IF(VLOOKUP($C78,工时汇总!$B$2:$AH$2673,25,0)&lt;8,0))))</f>
        <v>0</v>
      </c>
      <c r="AB78" s="24">
        <f ca="1">IF(VLOOKUP($C78,工时汇总!$B$2:$AH$2673,26,0)&gt;15,12,IF(VLOOKUP($C78,工时汇总!$B$2:$AH$2673,26,0)&gt;10,8,IF(VLOOKUP($C78,工时汇总!$B$2:$AH$2673,26,0)&gt;=8,4,IF(VLOOKUP($C78,工时汇总!$B$2:$AH$2673,26,0)&lt;8,0))))</f>
        <v>0</v>
      </c>
      <c r="AC78" s="24">
        <f ca="1">IF(VLOOKUP($C78,工时汇总!$B$2:$AH$2673,27,0)&gt;15,12,IF(VLOOKUP($C78,工时汇总!$B$2:$AH$2673,27,0)&gt;10,8,IF(VLOOKUP($C78,工时汇总!$B$2:$AH$2673,27,0)&gt;=8,4,IF(VLOOKUP($C78,工时汇总!$B$2:$AH$2673,27,0)&lt;8,0))))</f>
        <v>0</v>
      </c>
      <c r="AD78" s="24">
        <f ca="1">IF(VLOOKUP($C78,工时汇总!$B$2:$AH$2673,28,0)&gt;15,12,IF(VLOOKUP($C78,工时汇总!$B$2:$AH$2673,28,0)&gt;10,8,IF(VLOOKUP($C78,工时汇总!$B$2:$AH$2673,28,0)&gt;=8,4,IF(VLOOKUP($C78,工时汇总!$B$2:$AH$2673,28,0)&lt;8,0))))</f>
        <v>0</v>
      </c>
      <c r="AE78" s="24">
        <f ca="1">IF(VLOOKUP($C78,工时汇总!$B$2:$AH$2673,29,0)&gt;15,12,IF(VLOOKUP($C78,工时汇总!$B$2:$AH$2673,29,0)&gt;10,8,IF(VLOOKUP($C78,工时汇总!$B$2:$AH$2673,29,0)&gt;=8,4,IF(VLOOKUP($C78,工时汇总!$B$2:$AH$2673,29,0)&lt;8,0))))</f>
        <v>0</v>
      </c>
      <c r="AF78" s="24">
        <f ca="1">IF(VLOOKUP($C78,工时汇总!$B$2:$AH$2673,30,0)&gt;15,12,IF(VLOOKUP($C78,工时汇总!$B$2:$AH$2673,30,0)&gt;10,8,IF(VLOOKUP($C78,工时汇总!$B$2:$AH$2673,30,0)&gt;=8,4,IF(VLOOKUP($C78,工时汇总!$B$2:$AH$2673,30,0)&lt;8,0))))</f>
        <v>0</v>
      </c>
      <c r="AG78" s="24">
        <f ca="1">IF(VLOOKUP($C78,工时汇总!$B$2:$AH$2673,31,0)&gt;15,12,IF(VLOOKUP($C78,工时汇总!$B$2:$AH$2673,31,0)&gt;10,8,IF(VLOOKUP($C78,工时汇总!$B$2:$AH$2673,31,0)&gt;=8,4,IF(VLOOKUP($C78,工时汇总!$B$2:$AH$2673,31,0)&lt;8,0))))</f>
        <v>0</v>
      </c>
      <c r="AH78" s="24">
        <f ca="1">IF(VLOOKUP($C78,工时汇总!$B$2:$AH$2673,32,0)&gt;15,12,IF(VLOOKUP($C78,工时汇总!$B$2:$AH$2673,32,0)&gt;10,8,IF(VLOOKUP($C78,工时汇总!$B$2:$AH$2673,32,0)&gt;=8,4,IF(VLOOKUP($C78,工时汇总!$B$2:$AH$2673,32,0)&lt;8,0))))</f>
        <v>0</v>
      </c>
      <c r="AI78" s="24">
        <f ca="1">IF(VLOOKUP($C78,工时汇总!$B$2:$AH$2673,33,0)&gt;15,12,IF(VLOOKUP($C78,工时汇总!$B$2:$AH$2673,33,0)&gt;10,8,IF(VLOOKUP($C78,工时汇总!$B$2:$AH$2673,33,0)&gt;=8,4,IF(VLOOKUP($C78,工时汇总!$B$2:$AH$2673,33,0)&lt;8,0))))</f>
        <v>0</v>
      </c>
    </row>
    <row r="79" spans="1:35" ht="19.5" customHeight="1" x14ac:dyDescent="0.25">
      <c r="A79" s="22" t="s">
        <v>576</v>
      </c>
      <c r="B79" s="129" t="s">
        <v>548</v>
      </c>
      <c r="C79" s="128" t="s">
        <v>557</v>
      </c>
      <c r="D79" s="23">
        <f t="shared" ref="D79:D80" ca="1" si="26">SUM(E79:AI79)</f>
        <v>100</v>
      </c>
      <c r="E79" s="24">
        <f ca="1">IF(VLOOKUP($C79,工时汇总!$B$2:$AH$2673,3,0)&gt;15,12,IF(VLOOKUP($C79,工时汇总!$B$2:$AH$2673,3,0)&gt;10,8,IF(VLOOKUP($C79,工时汇总!$B$2:$AH$2673,3,0)&gt;=8,4,IF(VLOOKUP($C79,工时汇总!$B$2:$AH$2673,3,0)&lt;8,0))))</f>
        <v>0</v>
      </c>
      <c r="F79" s="24">
        <f ca="1">IF(VLOOKUP($C79,工时汇总!$B$2:$AH$2673,4,0)&gt;15,12,IF(VLOOKUP($C79,工时汇总!$B$2:$AH$2673,4,0)&gt;10,8,IF(VLOOKUP($C79,工时汇总!$B$2:$AH$2673,4,0)&gt;=8,4,IF(VLOOKUP($C79,工时汇总!$B$2:$AH$2673,4,0)&lt;8,0))))</f>
        <v>0</v>
      </c>
      <c r="G79" s="24">
        <f ca="1">IF(VLOOKUP($C79,工时汇总!$B$2:$AH$2673,5,0)&gt;15,12,IF(VLOOKUP($C79,工时汇总!$B$2:$AH$2673,5,0)&gt;10,8,IF(VLOOKUP($C79,工时汇总!$B$2:$AH$2673,5,0)&gt;=8,4,IF(VLOOKUP($C79,工时汇总!$B$2:$AH$2673,5,0)&lt;8,0))))</f>
        <v>0</v>
      </c>
      <c r="H79" s="24">
        <f ca="1">IF(VLOOKUP($C79,工时汇总!$B$2:$AH$2673,6,0)&gt;15,12,IF(VLOOKUP($C79,工时汇总!$B$2:$AH$2673,6,0)&gt;10,8,IF(VLOOKUP($C79,工时汇总!$B$2:$AH$2673,6,0)&gt;=8,4,IF(VLOOKUP($C79,工时汇总!$B$2:$AH$2673,6,0)&lt;8,0))))</f>
        <v>0</v>
      </c>
      <c r="I79" s="24">
        <f ca="1">IF(VLOOKUP($C79,工时汇总!$B$2:$AH$2673,7,0)&gt;15,12,IF(VLOOKUP($C79,工时汇总!$B$2:$AH$2673,7,0)&gt;10,8,IF(VLOOKUP($C79,工时汇总!$B$2:$AH$2673,7,0)&gt;=8,4,IF(VLOOKUP($C79,工时汇总!$B$2:$AH$2673,7,0)&lt;8,0))))</f>
        <v>0</v>
      </c>
      <c r="J79" s="24">
        <f ca="1">IF(VLOOKUP($C79,工时汇总!$B$2:$AH$2673,8,0)&gt;15,12,IF(VLOOKUP($C79,工时汇总!$B$2:$AH$2673,8,0)&gt;10,8,IF(VLOOKUP($C79,工时汇总!$B$2:$AH$2673,8,0)&gt;=8,4,IF(VLOOKUP($C79,工时汇总!$B$2:$AH$2673,8,0)&lt;8,0))))</f>
        <v>4</v>
      </c>
      <c r="K79" s="24">
        <f ca="1">IF(VLOOKUP($C79,工时汇总!$B$2:$AH$2673,9,0)&gt;15,12,IF(VLOOKUP($C79,工时汇总!$B$2:$AH$2673,9,0)&gt;10,8,IF(VLOOKUP($C79,工时汇总!$B$2:$AH$2673,9,0)&gt;=8,4,IF(VLOOKUP($C79,工时汇总!$B$2:$AH$2673,9,0)&lt;8,0))))</f>
        <v>8</v>
      </c>
      <c r="L79" s="24">
        <f ca="1">IF(VLOOKUP($C79,工时汇总!$B$2:$AH$2673,10,0)&gt;15,12,IF(VLOOKUP($C79,工时汇总!$B$2:$AH$2673,10,0)&gt;10,8,IF(VLOOKUP($C79,工时汇总!$B$2:$AH$2673,10,0)&gt;=8,4,IF(VLOOKUP($C79,工时汇总!$B$2:$AH$2673,10,0)&lt;8,0))))</f>
        <v>8</v>
      </c>
      <c r="M79" s="24">
        <f ca="1">IF(VLOOKUP($C79,工时汇总!$B$2:$AH$2673,11,0)&gt;15,12,IF(VLOOKUP($C79,工时汇总!$B$2:$AH$2673,11,0)&gt;10,8,IF(VLOOKUP($C79,工时汇总!$B$2:$AH$2673,11,0)&gt;=8,4,IF(VLOOKUP($C79,工时汇总!$B$2:$AH$2673,11,0)&lt;8,0))))</f>
        <v>4</v>
      </c>
      <c r="N79" s="24">
        <f ca="1">IF(VLOOKUP($C79,工时汇总!$B$2:$AH$2673,12,0)&gt;15,12,IF(VLOOKUP($C79,工时汇总!$B$2:$AH$2673,12,0)&gt;10,8,IF(VLOOKUP($C79,工时汇总!$B$2:$AH$2673,12,0)&gt;=8,4,IF(VLOOKUP($C79,工时汇总!$B$2:$AH$2673,12,0)&lt;8,0))))</f>
        <v>8</v>
      </c>
      <c r="O79" s="24">
        <f ca="1">IF(VLOOKUP($C79,工时汇总!$B$2:$AH$2673,13,0)&gt;15,12,IF(VLOOKUP($C79,工时汇总!$B$2:$AH$2673,13,0)&gt;10,8,IF(VLOOKUP($C79,工时汇总!$B$2:$AH$2673,13,0)&gt;=8,4,IF(VLOOKUP($C79,工时汇总!$B$2:$AH$2673,13,0)&lt;8,0))))</f>
        <v>8</v>
      </c>
      <c r="P79" s="24">
        <f ca="1">IF(VLOOKUP($C79,工时汇总!$B$2:$AH$2673,14,0)&gt;15,12,IF(VLOOKUP($C79,工时汇总!$B$2:$AH$2673,14,0)&gt;10,8,IF(VLOOKUP($C79,工时汇总!$B$2:$AH$2673,14,0)&gt;=8,4,IF(VLOOKUP($C79,工时汇总!$B$2:$AH$2673,14,0)&lt;8,0))))</f>
        <v>4</v>
      </c>
      <c r="Q79" s="24">
        <f ca="1">IF(VLOOKUP($C79,工时汇总!$B$2:$AH$2673,15,0)&gt;15,12,IF(VLOOKUP($C79,工时汇总!$B$2:$AH$2673,15,0)&gt;10,8,IF(VLOOKUP($C79,工时汇总!$B$2:$AH$2673,15,0)&gt;=8,4,IF(VLOOKUP($C79,工时汇总!$B$2:$AH$2673,15,0)&lt;8,0))))</f>
        <v>4</v>
      </c>
      <c r="R79" s="24">
        <f ca="1">IF(VLOOKUP($C79,工时汇总!$B$2:$AH$2673,16,0)&gt;15,12,IF(VLOOKUP($C79,工时汇总!$B$2:$AH$2673,16,0)&gt;10,8,IF(VLOOKUP($C79,工时汇总!$B$2:$AH$2673,16,0)&gt;=8,4,IF(VLOOKUP($C79,工时汇总!$B$2:$AH$2673,16,0)&lt;8,0))))</f>
        <v>4</v>
      </c>
      <c r="S79" s="24">
        <f ca="1">IF(VLOOKUP($C79,工时汇总!$B$2:$AH$2673,17,0)&gt;15,12,IF(VLOOKUP($C79,工时汇总!$B$2:$AH$2673,17,0)&gt;10,8,IF(VLOOKUP($C79,工时汇总!$B$2:$AH$2673,17,0)&gt;=8,4,IF(VLOOKUP($C79,工时汇总!$B$2:$AH$2673,17,0)&lt;8,0))))</f>
        <v>4</v>
      </c>
      <c r="T79" s="24">
        <f ca="1">IF(VLOOKUP($C79,工时汇总!$B$2:$AH$2673,18,0)&gt;15,12,IF(VLOOKUP($C79,工时汇总!$B$2:$AH$2673,18,0)&gt;10,8,IF(VLOOKUP($C79,工时汇总!$B$2:$AH$2673,18,0)&gt;=8,4,IF(VLOOKUP($C79,工时汇总!$B$2:$AH$2673,18,0)&lt;8,0))))</f>
        <v>8</v>
      </c>
      <c r="U79" s="24">
        <f ca="1">IF(VLOOKUP($C79,工时汇总!$B$2:$AH$2673,19,0)&gt;15,12,IF(VLOOKUP($C79,工时汇总!$B$2:$AH$2673,19,0)&gt;10,8,IF(VLOOKUP($C79,工时汇总!$B$2:$AH$2673,19,0)&gt;=8,4,IF(VLOOKUP($C79,工时汇总!$B$2:$AH$2673,19,0)&lt;8,0))))</f>
        <v>4</v>
      </c>
      <c r="V79" s="24">
        <f ca="1">IF(VLOOKUP($C79,工时汇总!$B$2:$AH$2673,20,0)&gt;15,12,IF(VLOOKUP($C79,工时汇总!$B$2:$AH$2673,20,0)&gt;10,8,IF(VLOOKUP($C79,工时汇总!$B$2:$AH$2673,20,0)&gt;=8,4,IF(VLOOKUP($C79,工时汇总!$B$2:$AH$2673,20,0)&lt;8,0))))</f>
        <v>0</v>
      </c>
      <c r="W79" s="24">
        <f ca="1">IF(VLOOKUP($C79,工时汇总!$B$2:$AH$2673,21,0)&gt;15,12,IF(VLOOKUP($C79,工时汇总!$B$2:$AH$2673,21,0)&gt;10,8,IF(VLOOKUP($C79,工时汇总!$B$2:$AH$2673,21,0)&gt;=8,4,IF(VLOOKUP($C79,工时汇总!$B$2:$AH$2673,21,0)&lt;8,0))))</f>
        <v>0</v>
      </c>
      <c r="X79" s="24">
        <f ca="1">IF(VLOOKUP($C79,工时汇总!$B$2:$AH$2673,22,0)&gt;15,12,IF(VLOOKUP($C79,工时汇总!$B$2:$AH$2673,22,0)&gt;10,8,IF(VLOOKUP($C79,工时汇总!$B$2:$AH$2673,22,0)&gt;=8,4,IF(VLOOKUP($C79,工时汇总!$B$2:$AH$2673,22,0)&lt;8,0))))</f>
        <v>8</v>
      </c>
      <c r="Y79" s="24">
        <f ca="1">IF(VLOOKUP($C79,工时汇总!$B$2:$AH$2673,23,0)&gt;15,12,IF(VLOOKUP($C79,工时汇总!$B$2:$AH$2673,23,0)&gt;10,8,IF(VLOOKUP($C79,工时汇总!$B$2:$AH$2673,23,0)&gt;=8,4,IF(VLOOKUP($C79,工时汇总!$B$2:$AH$2673,23,0)&lt;8,0))))</f>
        <v>8</v>
      </c>
      <c r="Z79" s="24">
        <f ca="1">IF(VLOOKUP($C79,工时汇总!$B$2:$AH$2673,24,0)&gt;15,12,IF(VLOOKUP($C79,工时汇总!$B$2:$AH$2673,24,0)&gt;10,8,IF(VLOOKUP($C79,工时汇总!$B$2:$AH$2673,24,0)&gt;=8,4,IF(VLOOKUP($C79,工时汇总!$B$2:$AH$2673,24,0)&lt;8,0))))</f>
        <v>8</v>
      </c>
      <c r="AA79" s="24">
        <f ca="1">IF(VLOOKUP($C79,工时汇总!$B$2:$AH$2673,25,0)&gt;15,12,IF(VLOOKUP($C79,工时汇总!$B$2:$AH$2673,25,0)&gt;10,8,IF(VLOOKUP($C79,工时汇总!$B$2:$AH$2673,25,0)&gt;=8,4,IF(VLOOKUP($C79,工时汇总!$B$2:$AH$2673,25,0)&lt;8,0))))</f>
        <v>8</v>
      </c>
      <c r="AB79" s="24">
        <f ca="1">IF(VLOOKUP($C79,工时汇总!$B$2:$AH$2673,26,0)&gt;15,12,IF(VLOOKUP($C79,工时汇总!$B$2:$AH$2673,26,0)&gt;10,8,IF(VLOOKUP($C79,工时汇总!$B$2:$AH$2673,26,0)&gt;=8,4,IF(VLOOKUP($C79,工时汇总!$B$2:$AH$2673,26,0)&lt;8,0))))</f>
        <v>0</v>
      </c>
      <c r="AC79" s="24">
        <f ca="1">IF(VLOOKUP($C79,工时汇总!$B$2:$AH$2673,27,0)&gt;15,12,IF(VLOOKUP($C79,工时汇总!$B$2:$AH$2673,27,0)&gt;10,8,IF(VLOOKUP($C79,工时汇总!$B$2:$AH$2673,27,0)&gt;=8,4,IF(VLOOKUP($C79,工时汇总!$B$2:$AH$2673,27,0)&lt;8,0))))</f>
        <v>0</v>
      </c>
      <c r="AD79" s="24">
        <f ca="1">IF(VLOOKUP($C79,工时汇总!$B$2:$AH$2673,28,0)&gt;15,12,IF(VLOOKUP($C79,工时汇总!$B$2:$AH$2673,28,0)&gt;10,8,IF(VLOOKUP($C79,工时汇总!$B$2:$AH$2673,28,0)&gt;=8,4,IF(VLOOKUP($C79,工时汇总!$B$2:$AH$2673,28,0)&lt;8,0))))</f>
        <v>0</v>
      </c>
      <c r="AE79" s="24">
        <f ca="1">IF(VLOOKUP($C79,工时汇总!$B$2:$AH$2673,29,0)&gt;15,12,IF(VLOOKUP($C79,工时汇总!$B$2:$AH$2673,29,0)&gt;10,8,IF(VLOOKUP($C79,工时汇总!$B$2:$AH$2673,29,0)&gt;=8,4,IF(VLOOKUP($C79,工时汇总!$B$2:$AH$2673,29,0)&lt;8,0))))</f>
        <v>0</v>
      </c>
      <c r="AF79" s="24">
        <f ca="1">IF(VLOOKUP($C79,工时汇总!$B$2:$AH$2673,30,0)&gt;15,12,IF(VLOOKUP($C79,工时汇总!$B$2:$AH$2673,30,0)&gt;10,8,IF(VLOOKUP($C79,工时汇总!$B$2:$AH$2673,30,0)&gt;=8,4,IF(VLOOKUP($C79,工时汇总!$B$2:$AH$2673,30,0)&lt;8,0))))</f>
        <v>0</v>
      </c>
      <c r="AG79" s="24">
        <f ca="1">IF(VLOOKUP($C79,工时汇总!$B$2:$AH$2673,31,0)&gt;15,12,IF(VLOOKUP($C79,工时汇总!$B$2:$AH$2673,31,0)&gt;10,8,IF(VLOOKUP($C79,工时汇总!$B$2:$AH$2673,31,0)&gt;=8,4,IF(VLOOKUP($C79,工时汇总!$B$2:$AH$2673,31,0)&lt;8,0))))</f>
        <v>0</v>
      </c>
      <c r="AH79" s="24">
        <f ca="1">IF(VLOOKUP($C79,工时汇总!$B$2:$AH$2673,32,0)&gt;15,12,IF(VLOOKUP($C79,工时汇总!$B$2:$AH$2673,32,0)&gt;10,8,IF(VLOOKUP($C79,工时汇总!$B$2:$AH$2673,32,0)&gt;=8,4,IF(VLOOKUP($C79,工时汇总!$B$2:$AH$2673,32,0)&lt;8,0))))</f>
        <v>0</v>
      </c>
      <c r="AI79" s="24">
        <f ca="1">IF(VLOOKUP($C79,工时汇总!$B$2:$AH$2673,33,0)&gt;15,12,IF(VLOOKUP($C79,工时汇总!$B$2:$AH$2673,33,0)&gt;10,8,IF(VLOOKUP($C79,工时汇总!$B$2:$AH$2673,33,0)&gt;=8,4,IF(VLOOKUP($C79,工时汇总!$B$2:$AH$2673,33,0)&lt;8,0))))</f>
        <v>0</v>
      </c>
    </row>
    <row r="80" spans="1:35" ht="19.5" customHeight="1" x14ac:dyDescent="0.25">
      <c r="A80" s="22" t="s">
        <v>576</v>
      </c>
      <c r="B80" s="129" t="s">
        <v>549</v>
      </c>
      <c r="C80" s="128" t="s">
        <v>558</v>
      </c>
      <c r="D80" s="23">
        <f t="shared" ca="1" si="26"/>
        <v>156</v>
      </c>
      <c r="E80" s="24">
        <f ca="1">IF(VLOOKUP($C80,工时汇总!$B$2:$AH$2673,3,0)&gt;15,12,IF(VLOOKUP($C80,工时汇总!$B$2:$AH$2673,3,0)&gt;10,8,IF(VLOOKUP($C80,工时汇总!$B$2:$AH$2673,3,0)&gt;=8,4,IF(VLOOKUP($C80,工时汇总!$B$2:$AH$2673,3,0)&lt;8,0))))</f>
        <v>0</v>
      </c>
      <c r="F80" s="24">
        <f ca="1">IF(VLOOKUP($C80,工时汇总!$B$2:$AH$2673,4,0)&gt;15,12,IF(VLOOKUP($C80,工时汇总!$B$2:$AH$2673,4,0)&gt;10,8,IF(VLOOKUP($C80,工时汇总!$B$2:$AH$2673,4,0)&gt;=8,4,IF(VLOOKUP($C80,工时汇总!$B$2:$AH$2673,4,0)&lt;8,0))))</f>
        <v>0</v>
      </c>
      <c r="G80" s="24">
        <f ca="1">IF(VLOOKUP($C80,工时汇总!$B$2:$AH$2673,5,0)&gt;15,12,IF(VLOOKUP($C80,工时汇总!$B$2:$AH$2673,5,0)&gt;10,8,IF(VLOOKUP($C80,工时汇总!$B$2:$AH$2673,5,0)&gt;=8,4,IF(VLOOKUP($C80,工时汇总!$B$2:$AH$2673,5,0)&lt;8,0))))</f>
        <v>0</v>
      </c>
      <c r="H80" s="24">
        <f ca="1">IF(VLOOKUP($C80,工时汇总!$B$2:$AH$2673,6,0)&gt;15,12,IF(VLOOKUP($C80,工时汇总!$B$2:$AH$2673,6,0)&gt;10,8,IF(VLOOKUP($C80,工时汇总!$B$2:$AH$2673,6,0)&gt;=8,4,IF(VLOOKUP($C80,工时汇总!$B$2:$AH$2673,6,0)&lt;8,0))))</f>
        <v>0</v>
      </c>
      <c r="I80" s="24">
        <f ca="1">IF(VLOOKUP($C80,工时汇总!$B$2:$AH$2673,7,0)&gt;15,12,IF(VLOOKUP($C80,工时汇总!$B$2:$AH$2673,7,0)&gt;10,8,IF(VLOOKUP($C80,工时汇总!$B$2:$AH$2673,7,0)&gt;=8,4,IF(VLOOKUP($C80,工时汇总!$B$2:$AH$2673,7,0)&lt;8,0))))</f>
        <v>0</v>
      </c>
      <c r="J80" s="24">
        <f ca="1">IF(VLOOKUP($C80,工时汇总!$B$2:$AH$2673,8,0)&gt;15,12,IF(VLOOKUP($C80,工时汇总!$B$2:$AH$2673,8,0)&gt;10,8,IF(VLOOKUP($C80,工时汇总!$B$2:$AH$2673,8,0)&gt;=8,4,IF(VLOOKUP($C80,工时汇总!$B$2:$AH$2673,8,0)&lt;8,0))))</f>
        <v>4</v>
      </c>
      <c r="K80" s="24">
        <f ca="1">IF(VLOOKUP($C80,工时汇总!$B$2:$AH$2673,9,0)&gt;15,12,IF(VLOOKUP($C80,工时汇总!$B$2:$AH$2673,9,0)&gt;10,8,IF(VLOOKUP($C80,工时汇总!$B$2:$AH$2673,9,0)&gt;=8,4,IF(VLOOKUP($C80,工时汇总!$B$2:$AH$2673,9,0)&lt;8,0))))</f>
        <v>8</v>
      </c>
      <c r="L80" s="24">
        <f ca="1">IF(VLOOKUP($C80,工时汇总!$B$2:$AH$2673,10,0)&gt;15,12,IF(VLOOKUP($C80,工时汇总!$B$2:$AH$2673,10,0)&gt;10,8,IF(VLOOKUP($C80,工时汇总!$B$2:$AH$2673,10,0)&gt;=8,4,IF(VLOOKUP($C80,工时汇总!$B$2:$AH$2673,10,0)&lt;8,0))))</f>
        <v>8</v>
      </c>
      <c r="M80" s="24">
        <f ca="1">IF(VLOOKUP($C80,工时汇总!$B$2:$AH$2673,11,0)&gt;15,12,IF(VLOOKUP($C80,工时汇总!$B$2:$AH$2673,11,0)&gt;10,8,IF(VLOOKUP($C80,工时汇总!$B$2:$AH$2673,11,0)&gt;=8,4,IF(VLOOKUP($C80,工时汇总!$B$2:$AH$2673,11,0)&lt;8,0))))</f>
        <v>4</v>
      </c>
      <c r="N80" s="24">
        <f ca="1">IF(VLOOKUP($C80,工时汇总!$B$2:$AH$2673,12,0)&gt;15,12,IF(VLOOKUP($C80,工时汇总!$B$2:$AH$2673,12,0)&gt;10,8,IF(VLOOKUP($C80,工时汇总!$B$2:$AH$2673,12,0)&gt;=8,4,IF(VLOOKUP($C80,工时汇总!$B$2:$AH$2673,12,0)&lt;8,0))))</f>
        <v>8</v>
      </c>
      <c r="O80" s="24">
        <f ca="1">IF(VLOOKUP($C80,工时汇总!$B$2:$AH$2673,13,0)&gt;15,12,IF(VLOOKUP($C80,工时汇总!$B$2:$AH$2673,13,0)&gt;10,8,IF(VLOOKUP($C80,工时汇总!$B$2:$AH$2673,13,0)&gt;=8,4,IF(VLOOKUP($C80,工时汇总!$B$2:$AH$2673,13,0)&lt;8,0))))</f>
        <v>8</v>
      </c>
      <c r="P80" s="24">
        <f ca="1">IF(VLOOKUP($C80,工时汇总!$B$2:$AH$2673,14,0)&gt;15,12,IF(VLOOKUP($C80,工时汇总!$B$2:$AH$2673,14,0)&gt;10,8,IF(VLOOKUP($C80,工时汇总!$B$2:$AH$2673,14,0)&gt;=8,4,IF(VLOOKUP($C80,工时汇总!$B$2:$AH$2673,14,0)&lt;8,0))))</f>
        <v>8</v>
      </c>
      <c r="Q80" s="24">
        <f ca="1">IF(VLOOKUP($C80,工时汇总!$B$2:$AH$2673,15,0)&gt;15,12,IF(VLOOKUP($C80,工时汇总!$B$2:$AH$2673,15,0)&gt;10,8,IF(VLOOKUP($C80,工时汇总!$B$2:$AH$2673,15,0)&gt;=8,4,IF(VLOOKUP($C80,工时汇总!$B$2:$AH$2673,15,0)&lt;8,0))))</f>
        <v>8</v>
      </c>
      <c r="R80" s="24">
        <f ca="1">IF(VLOOKUP($C80,工时汇总!$B$2:$AH$2673,16,0)&gt;15,12,IF(VLOOKUP($C80,工时汇总!$B$2:$AH$2673,16,0)&gt;10,8,IF(VLOOKUP($C80,工时汇总!$B$2:$AH$2673,16,0)&gt;=8,4,IF(VLOOKUP($C80,工时汇总!$B$2:$AH$2673,16,0)&lt;8,0))))</f>
        <v>4</v>
      </c>
      <c r="S80" s="24">
        <f ca="1">IF(VLOOKUP($C80,工时汇总!$B$2:$AH$2673,17,0)&gt;15,12,IF(VLOOKUP($C80,工时汇总!$B$2:$AH$2673,17,0)&gt;10,8,IF(VLOOKUP($C80,工时汇总!$B$2:$AH$2673,17,0)&gt;=8,4,IF(VLOOKUP($C80,工时汇总!$B$2:$AH$2673,17,0)&lt;8,0))))</f>
        <v>4</v>
      </c>
      <c r="T80" s="24">
        <f ca="1">IF(VLOOKUP($C80,工时汇总!$B$2:$AH$2673,18,0)&gt;15,12,IF(VLOOKUP($C80,工时汇总!$B$2:$AH$2673,18,0)&gt;10,8,IF(VLOOKUP($C80,工时汇总!$B$2:$AH$2673,18,0)&gt;=8,4,IF(VLOOKUP($C80,工时汇总!$B$2:$AH$2673,18,0)&lt;8,0))))</f>
        <v>4</v>
      </c>
      <c r="U80" s="24">
        <f ca="1">IF(VLOOKUP($C80,工时汇总!$B$2:$AH$2673,19,0)&gt;15,12,IF(VLOOKUP($C80,工时汇总!$B$2:$AH$2673,19,0)&gt;10,8,IF(VLOOKUP($C80,工时汇总!$B$2:$AH$2673,19,0)&gt;=8,4,IF(VLOOKUP($C80,工时汇总!$B$2:$AH$2673,19,0)&lt;8,0))))</f>
        <v>4</v>
      </c>
      <c r="V80" s="24">
        <f ca="1">IF(VLOOKUP($C80,工时汇总!$B$2:$AH$2673,20,0)&gt;15,12,IF(VLOOKUP($C80,工时汇总!$B$2:$AH$2673,20,0)&gt;10,8,IF(VLOOKUP($C80,工时汇总!$B$2:$AH$2673,20,0)&gt;=8,4,IF(VLOOKUP($C80,工时汇总!$B$2:$AH$2673,20,0)&lt;8,0))))</f>
        <v>8</v>
      </c>
      <c r="W80" s="24">
        <f ca="1">IF(VLOOKUP($C80,工时汇总!$B$2:$AH$2673,21,0)&gt;15,12,IF(VLOOKUP($C80,工时汇总!$B$2:$AH$2673,21,0)&gt;10,8,IF(VLOOKUP($C80,工时汇总!$B$2:$AH$2673,21,0)&gt;=8,4,IF(VLOOKUP($C80,工时汇总!$B$2:$AH$2673,21,0)&lt;8,0))))</f>
        <v>8</v>
      </c>
      <c r="X80" s="24">
        <f ca="1">IF(VLOOKUP($C80,工时汇总!$B$2:$AH$2673,22,0)&gt;15,12,IF(VLOOKUP($C80,工时汇总!$B$2:$AH$2673,22,0)&gt;10,8,IF(VLOOKUP($C80,工时汇总!$B$2:$AH$2673,22,0)&gt;=8,4,IF(VLOOKUP($C80,工时汇总!$B$2:$AH$2673,22,0)&lt;8,0))))</f>
        <v>8</v>
      </c>
      <c r="Y80" s="24">
        <f ca="1">IF(VLOOKUP($C80,工时汇总!$B$2:$AH$2673,23,0)&gt;15,12,IF(VLOOKUP($C80,工时汇总!$B$2:$AH$2673,23,0)&gt;10,8,IF(VLOOKUP($C80,工时汇总!$B$2:$AH$2673,23,0)&gt;=8,4,IF(VLOOKUP($C80,工时汇总!$B$2:$AH$2673,23,0)&lt;8,0))))</f>
        <v>4</v>
      </c>
      <c r="Z80" s="24">
        <f ca="1">IF(VLOOKUP($C80,工时汇总!$B$2:$AH$2673,24,0)&gt;15,12,IF(VLOOKUP($C80,工时汇总!$B$2:$AH$2673,24,0)&gt;10,8,IF(VLOOKUP($C80,工时汇总!$B$2:$AH$2673,24,0)&gt;=8,4,IF(VLOOKUP($C80,工时汇总!$B$2:$AH$2673,24,0)&lt;8,0))))</f>
        <v>8</v>
      </c>
      <c r="AA80" s="24">
        <f ca="1">IF(VLOOKUP($C80,工时汇总!$B$2:$AH$2673,25,0)&gt;15,12,IF(VLOOKUP($C80,工时汇总!$B$2:$AH$2673,25,0)&gt;10,8,IF(VLOOKUP($C80,工时汇总!$B$2:$AH$2673,25,0)&gt;=8,4,IF(VLOOKUP($C80,工时汇总!$B$2:$AH$2673,25,0)&lt;8,0))))</f>
        <v>8</v>
      </c>
      <c r="AB80" s="24">
        <f ca="1">IF(VLOOKUP($C80,工时汇总!$B$2:$AH$2673,26,0)&gt;15,12,IF(VLOOKUP($C80,工时汇总!$B$2:$AH$2673,26,0)&gt;10,8,IF(VLOOKUP($C80,工时汇总!$B$2:$AH$2673,26,0)&gt;=8,4,IF(VLOOKUP($C80,工时汇总!$B$2:$AH$2673,26,0)&lt;8,0))))</f>
        <v>8</v>
      </c>
      <c r="AC80" s="24">
        <f ca="1">IF(VLOOKUP($C80,工时汇总!$B$2:$AH$2673,27,0)&gt;15,12,IF(VLOOKUP($C80,工时汇总!$B$2:$AH$2673,27,0)&gt;10,8,IF(VLOOKUP($C80,工时汇总!$B$2:$AH$2673,27,0)&gt;=8,4,IF(VLOOKUP($C80,工时汇总!$B$2:$AH$2673,27,0)&lt;8,0))))</f>
        <v>8</v>
      </c>
      <c r="AD80" s="24">
        <f ca="1">IF(VLOOKUP($C80,工时汇总!$B$2:$AH$2673,28,0)&gt;15,12,IF(VLOOKUP($C80,工时汇总!$B$2:$AH$2673,28,0)&gt;10,8,IF(VLOOKUP($C80,工时汇总!$B$2:$AH$2673,28,0)&gt;=8,4,IF(VLOOKUP($C80,工时汇总!$B$2:$AH$2673,28,0)&lt;8,0))))</f>
        <v>8</v>
      </c>
      <c r="AE80" s="24">
        <f ca="1">IF(VLOOKUP($C80,工时汇总!$B$2:$AH$2673,29,0)&gt;15,12,IF(VLOOKUP($C80,工时汇总!$B$2:$AH$2673,29,0)&gt;10,8,IF(VLOOKUP($C80,工时汇总!$B$2:$AH$2673,29,0)&gt;=8,4,IF(VLOOKUP($C80,工时汇总!$B$2:$AH$2673,29,0)&lt;8,0))))</f>
        <v>8</v>
      </c>
      <c r="AF80" s="24">
        <f ca="1">IF(VLOOKUP($C80,工时汇总!$B$2:$AH$2673,30,0)&gt;15,12,IF(VLOOKUP($C80,工时汇总!$B$2:$AH$2673,30,0)&gt;10,8,IF(VLOOKUP($C80,工时汇总!$B$2:$AH$2673,30,0)&gt;=8,4,IF(VLOOKUP($C80,工时汇总!$B$2:$AH$2673,30,0)&lt;8,0))))</f>
        <v>4</v>
      </c>
      <c r="AG80" s="24">
        <f ca="1">IF(VLOOKUP($C80,工时汇总!$B$2:$AH$2673,31,0)&gt;15,12,IF(VLOOKUP($C80,工时汇总!$B$2:$AH$2673,31,0)&gt;10,8,IF(VLOOKUP($C80,工时汇总!$B$2:$AH$2673,31,0)&gt;=8,4,IF(VLOOKUP($C80,工时汇总!$B$2:$AH$2673,31,0)&lt;8,0))))</f>
        <v>4</v>
      </c>
      <c r="AH80" s="24">
        <f ca="1">IF(VLOOKUP($C80,工时汇总!$B$2:$AH$2673,32,0)&gt;15,12,IF(VLOOKUP($C80,工时汇总!$B$2:$AH$2673,32,0)&gt;10,8,IF(VLOOKUP($C80,工时汇总!$B$2:$AH$2673,32,0)&gt;=8,4,IF(VLOOKUP($C80,工时汇总!$B$2:$AH$2673,32,0)&lt;8,0))))</f>
        <v>0</v>
      </c>
      <c r="AI80" s="24">
        <f ca="1">IF(VLOOKUP($C80,工时汇总!$B$2:$AH$2673,33,0)&gt;15,12,IF(VLOOKUP($C80,工时汇总!$B$2:$AH$2673,33,0)&gt;10,8,IF(VLOOKUP($C80,工时汇总!$B$2:$AH$2673,33,0)&gt;=8,4,IF(VLOOKUP($C80,工时汇总!$B$2:$AH$2673,33,0)&lt;8,0))))</f>
        <v>0</v>
      </c>
    </row>
    <row r="81" spans="1:35" ht="19.5" customHeight="1" x14ac:dyDescent="0.25">
      <c r="A81" s="22" t="s">
        <v>576</v>
      </c>
      <c r="B81" s="129" t="s">
        <v>551</v>
      </c>
      <c r="C81" s="128" t="s">
        <v>560</v>
      </c>
      <c r="D81" s="23">
        <f t="shared" ref="D81:D108" ca="1" si="27">SUM(E81:AI81)</f>
        <v>168</v>
      </c>
      <c r="E81" s="24">
        <f ca="1">IF(VLOOKUP($C81,工时汇总!$B$2:$AH$2673,3,0)&gt;15,12,IF(VLOOKUP($C81,工时汇总!$B$2:$AH$2673,3,0)&gt;10,8,IF(VLOOKUP($C81,工时汇总!$B$2:$AH$2673,3,0)&gt;=8,4,IF(VLOOKUP($C81,工时汇总!$B$2:$AH$2673,3,0)&lt;8,0))))</f>
        <v>0</v>
      </c>
      <c r="F81" s="24">
        <f ca="1">IF(VLOOKUP($C81,工时汇总!$B$2:$AH$2673,4,0)&gt;15,12,IF(VLOOKUP($C81,工时汇总!$B$2:$AH$2673,4,0)&gt;10,8,IF(VLOOKUP($C81,工时汇总!$B$2:$AH$2673,4,0)&gt;=8,4,IF(VLOOKUP($C81,工时汇总!$B$2:$AH$2673,4,0)&lt;8,0))))</f>
        <v>4</v>
      </c>
      <c r="G81" s="24">
        <f ca="1">IF(VLOOKUP($C81,工时汇总!$B$2:$AH$2673,5,0)&gt;15,12,IF(VLOOKUP($C81,工时汇总!$B$2:$AH$2673,5,0)&gt;10,8,IF(VLOOKUP($C81,工时汇总!$B$2:$AH$2673,5,0)&gt;=8,4,IF(VLOOKUP($C81,工时汇总!$B$2:$AH$2673,5,0)&lt;8,0))))</f>
        <v>4</v>
      </c>
      <c r="H81" s="24">
        <f ca="1">IF(VLOOKUP($C81,工时汇总!$B$2:$AH$2673,6,0)&gt;15,12,IF(VLOOKUP($C81,工时汇总!$B$2:$AH$2673,6,0)&gt;10,8,IF(VLOOKUP($C81,工时汇总!$B$2:$AH$2673,6,0)&gt;=8,4,IF(VLOOKUP($C81,工时汇总!$B$2:$AH$2673,6,0)&lt;8,0))))</f>
        <v>4</v>
      </c>
      <c r="I81" s="24">
        <f ca="1">IF(VLOOKUP($C81,工时汇总!$B$2:$AH$2673,7,0)&gt;15,12,IF(VLOOKUP($C81,工时汇总!$B$2:$AH$2673,7,0)&gt;10,8,IF(VLOOKUP($C81,工时汇总!$B$2:$AH$2673,7,0)&gt;=8,4,IF(VLOOKUP($C81,工时汇总!$B$2:$AH$2673,7,0)&lt;8,0))))</f>
        <v>0</v>
      </c>
      <c r="J81" s="24">
        <f ca="1">IF(VLOOKUP($C81,工时汇总!$B$2:$AH$2673,8,0)&gt;15,12,IF(VLOOKUP($C81,工时汇总!$B$2:$AH$2673,8,0)&gt;10,8,IF(VLOOKUP($C81,工时汇总!$B$2:$AH$2673,8,0)&gt;=8,4,IF(VLOOKUP($C81,工时汇总!$B$2:$AH$2673,8,0)&lt;8,0))))</f>
        <v>4</v>
      </c>
      <c r="K81" s="24">
        <f ca="1">IF(VLOOKUP($C81,工时汇总!$B$2:$AH$2673,9,0)&gt;15,12,IF(VLOOKUP($C81,工时汇总!$B$2:$AH$2673,9,0)&gt;10,8,IF(VLOOKUP($C81,工时汇总!$B$2:$AH$2673,9,0)&gt;=8,4,IF(VLOOKUP($C81,工时汇总!$B$2:$AH$2673,9,0)&lt;8,0))))</f>
        <v>8</v>
      </c>
      <c r="L81" s="24">
        <f ca="1">IF(VLOOKUP($C81,工时汇总!$B$2:$AH$2673,10,0)&gt;15,12,IF(VLOOKUP($C81,工时汇总!$B$2:$AH$2673,10,0)&gt;10,8,IF(VLOOKUP($C81,工时汇总!$B$2:$AH$2673,10,0)&gt;=8,4,IF(VLOOKUP($C81,工时汇总!$B$2:$AH$2673,10,0)&lt;8,0))))</f>
        <v>8</v>
      </c>
      <c r="M81" s="24">
        <f ca="1">IF(VLOOKUP($C81,工时汇总!$B$2:$AH$2673,11,0)&gt;15,12,IF(VLOOKUP($C81,工时汇总!$B$2:$AH$2673,11,0)&gt;10,8,IF(VLOOKUP($C81,工时汇总!$B$2:$AH$2673,11,0)&gt;=8,4,IF(VLOOKUP($C81,工时汇总!$B$2:$AH$2673,11,0)&lt;8,0))))</f>
        <v>8</v>
      </c>
      <c r="N81" s="24">
        <f ca="1">IF(VLOOKUP($C81,工时汇总!$B$2:$AH$2673,12,0)&gt;15,12,IF(VLOOKUP($C81,工时汇总!$B$2:$AH$2673,12,0)&gt;10,8,IF(VLOOKUP($C81,工时汇总!$B$2:$AH$2673,12,0)&gt;=8,4,IF(VLOOKUP($C81,工时汇总!$B$2:$AH$2673,12,0)&lt;8,0))))</f>
        <v>8</v>
      </c>
      <c r="O81" s="24">
        <f ca="1">IF(VLOOKUP($C81,工时汇总!$B$2:$AH$2673,13,0)&gt;15,12,IF(VLOOKUP($C81,工时汇总!$B$2:$AH$2673,13,0)&gt;10,8,IF(VLOOKUP($C81,工时汇总!$B$2:$AH$2673,13,0)&gt;=8,4,IF(VLOOKUP($C81,工时汇总!$B$2:$AH$2673,13,0)&lt;8,0))))</f>
        <v>8</v>
      </c>
      <c r="P81" s="24">
        <f ca="1">IF(VLOOKUP($C81,工时汇总!$B$2:$AH$2673,14,0)&gt;15,12,IF(VLOOKUP($C81,工时汇总!$B$2:$AH$2673,14,0)&gt;10,8,IF(VLOOKUP($C81,工时汇总!$B$2:$AH$2673,14,0)&gt;=8,4,IF(VLOOKUP($C81,工时汇总!$B$2:$AH$2673,14,0)&lt;8,0))))</f>
        <v>4</v>
      </c>
      <c r="Q81" s="24">
        <f ca="1">IF(VLOOKUP($C81,工时汇总!$B$2:$AH$2673,15,0)&gt;15,12,IF(VLOOKUP($C81,工时汇总!$B$2:$AH$2673,15,0)&gt;10,8,IF(VLOOKUP($C81,工时汇总!$B$2:$AH$2673,15,0)&gt;=8,4,IF(VLOOKUP($C81,工时汇总!$B$2:$AH$2673,15,0)&lt;8,0))))</f>
        <v>4</v>
      </c>
      <c r="R81" s="24">
        <f ca="1">IF(VLOOKUP($C81,工时汇总!$B$2:$AH$2673,16,0)&gt;15,12,IF(VLOOKUP($C81,工时汇总!$B$2:$AH$2673,16,0)&gt;10,8,IF(VLOOKUP($C81,工时汇总!$B$2:$AH$2673,16,0)&gt;=8,4,IF(VLOOKUP($C81,工时汇总!$B$2:$AH$2673,16,0)&lt;8,0))))</f>
        <v>4</v>
      </c>
      <c r="S81" s="24">
        <f ca="1">IF(VLOOKUP($C81,工时汇总!$B$2:$AH$2673,17,0)&gt;15,12,IF(VLOOKUP($C81,工时汇总!$B$2:$AH$2673,17,0)&gt;10,8,IF(VLOOKUP($C81,工时汇总!$B$2:$AH$2673,17,0)&gt;=8,4,IF(VLOOKUP($C81,工时汇总!$B$2:$AH$2673,17,0)&lt;8,0))))</f>
        <v>4</v>
      </c>
      <c r="T81" s="24">
        <f ca="1">IF(VLOOKUP($C81,工时汇总!$B$2:$AH$2673,18,0)&gt;15,12,IF(VLOOKUP($C81,工时汇总!$B$2:$AH$2673,18,0)&gt;10,8,IF(VLOOKUP($C81,工时汇总!$B$2:$AH$2673,18,0)&gt;=8,4,IF(VLOOKUP($C81,工时汇总!$B$2:$AH$2673,18,0)&lt;8,0))))</f>
        <v>4</v>
      </c>
      <c r="U81" s="24">
        <f ca="1">IF(VLOOKUP($C81,工时汇总!$B$2:$AH$2673,19,0)&gt;15,12,IF(VLOOKUP($C81,工时汇总!$B$2:$AH$2673,19,0)&gt;10,8,IF(VLOOKUP($C81,工时汇总!$B$2:$AH$2673,19,0)&gt;=8,4,IF(VLOOKUP($C81,工时汇总!$B$2:$AH$2673,19,0)&lt;8,0))))</f>
        <v>4</v>
      </c>
      <c r="V81" s="24">
        <f ca="1">IF(VLOOKUP($C81,工时汇总!$B$2:$AH$2673,20,0)&gt;15,12,IF(VLOOKUP($C81,工时汇总!$B$2:$AH$2673,20,0)&gt;10,8,IF(VLOOKUP($C81,工时汇总!$B$2:$AH$2673,20,0)&gt;=8,4,IF(VLOOKUP($C81,工时汇总!$B$2:$AH$2673,20,0)&lt;8,0))))</f>
        <v>8</v>
      </c>
      <c r="W81" s="24">
        <f ca="1">IF(VLOOKUP($C81,工时汇总!$B$2:$AH$2673,21,0)&gt;15,12,IF(VLOOKUP($C81,工时汇总!$B$2:$AH$2673,21,0)&gt;10,8,IF(VLOOKUP($C81,工时汇总!$B$2:$AH$2673,21,0)&gt;=8,4,IF(VLOOKUP($C81,工时汇总!$B$2:$AH$2673,21,0)&lt;8,0))))</f>
        <v>8</v>
      </c>
      <c r="X81" s="24">
        <f ca="1">IF(VLOOKUP($C81,工时汇总!$B$2:$AH$2673,22,0)&gt;15,12,IF(VLOOKUP($C81,工时汇总!$B$2:$AH$2673,22,0)&gt;10,8,IF(VLOOKUP($C81,工时汇总!$B$2:$AH$2673,22,0)&gt;=8,4,IF(VLOOKUP($C81,工时汇总!$B$2:$AH$2673,22,0)&lt;8,0))))</f>
        <v>4</v>
      </c>
      <c r="Y81" s="24">
        <f ca="1">IF(VLOOKUP($C81,工时汇总!$B$2:$AH$2673,23,0)&gt;15,12,IF(VLOOKUP($C81,工时汇总!$B$2:$AH$2673,23,0)&gt;10,8,IF(VLOOKUP($C81,工时汇总!$B$2:$AH$2673,23,0)&gt;=8,4,IF(VLOOKUP($C81,工时汇总!$B$2:$AH$2673,23,0)&lt;8,0))))</f>
        <v>4</v>
      </c>
      <c r="Z81" s="24">
        <f ca="1">IF(VLOOKUP($C81,工时汇总!$B$2:$AH$2673,24,0)&gt;15,12,IF(VLOOKUP($C81,工时汇总!$B$2:$AH$2673,24,0)&gt;10,8,IF(VLOOKUP($C81,工时汇总!$B$2:$AH$2673,24,0)&gt;=8,4,IF(VLOOKUP($C81,工时汇总!$B$2:$AH$2673,24,0)&lt;8,0))))</f>
        <v>8</v>
      </c>
      <c r="AA81" s="24">
        <f ca="1">IF(VLOOKUP($C81,工时汇总!$B$2:$AH$2673,25,0)&gt;15,12,IF(VLOOKUP($C81,工时汇总!$B$2:$AH$2673,25,0)&gt;10,8,IF(VLOOKUP($C81,工时汇总!$B$2:$AH$2673,25,0)&gt;=8,4,IF(VLOOKUP($C81,工时汇总!$B$2:$AH$2673,25,0)&lt;8,0))))</f>
        <v>8</v>
      </c>
      <c r="AB81" s="24">
        <f ca="1">IF(VLOOKUP($C81,工时汇总!$B$2:$AH$2673,26,0)&gt;15,12,IF(VLOOKUP($C81,工时汇总!$B$2:$AH$2673,26,0)&gt;10,8,IF(VLOOKUP($C81,工时汇总!$B$2:$AH$2673,26,0)&gt;=8,4,IF(VLOOKUP($C81,工时汇总!$B$2:$AH$2673,26,0)&lt;8,0))))</f>
        <v>4</v>
      </c>
      <c r="AC81" s="24">
        <f ca="1">IF(VLOOKUP($C81,工时汇总!$B$2:$AH$2673,27,0)&gt;15,12,IF(VLOOKUP($C81,工时汇总!$B$2:$AH$2673,27,0)&gt;10,8,IF(VLOOKUP($C81,工时汇总!$B$2:$AH$2673,27,0)&gt;=8,4,IF(VLOOKUP($C81,工时汇总!$B$2:$AH$2673,27,0)&lt;8,0))))</f>
        <v>8</v>
      </c>
      <c r="AD81" s="24">
        <f ca="1">IF(VLOOKUP($C81,工时汇总!$B$2:$AH$2673,28,0)&gt;15,12,IF(VLOOKUP($C81,工时汇总!$B$2:$AH$2673,28,0)&gt;10,8,IF(VLOOKUP($C81,工时汇总!$B$2:$AH$2673,28,0)&gt;=8,4,IF(VLOOKUP($C81,工时汇总!$B$2:$AH$2673,28,0)&lt;8,0))))</f>
        <v>8</v>
      </c>
      <c r="AE81" s="24">
        <f ca="1">IF(VLOOKUP($C81,工时汇总!$B$2:$AH$2673,29,0)&gt;15,12,IF(VLOOKUP($C81,工时汇总!$B$2:$AH$2673,29,0)&gt;10,8,IF(VLOOKUP($C81,工时汇总!$B$2:$AH$2673,29,0)&gt;=8,4,IF(VLOOKUP($C81,工时汇总!$B$2:$AH$2673,29,0)&lt;8,0))))</f>
        <v>8</v>
      </c>
      <c r="AF81" s="24">
        <f ca="1">IF(VLOOKUP($C81,工时汇总!$B$2:$AH$2673,30,0)&gt;15,12,IF(VLOOKUP($C81,工时汇总!$B$2:$AH$2673,30,0)&gt;10,8,IF(VLOOKUP($C81,工时汇总!$B$2:$AH$2673,30,0)&gt;=8,4,IF(VLOOKUP($C81,工时汇总!$B$2:$AH$2673,30,0)&lt;8,0))))</f>
        <v>4</v>
      </c>
      <c r="AG81" s="24">
        <f ca="1">IF(VLOOKUP($C81,工时汇总!$B$2:$AH$2673,31,0)&gt;15,12,IF(VLOOKUP($C81,工时汇总!$B$2:$AH$2673,31,0)&gt;10,8,IF(VLOOKUP($C81,工时汇总!$B$2:$AH$2673,31,0)&gt;=8,4,IF(VLOOKUP($C81,工时汇总!$B$2:$AH$2673,31,0)&lt;8,0))))</f>
        <v>0</v>
      </c>
      <c r="AH81" s="24">
        <f ca="1">IF(VLOOKUP($C81,工时汇总!$B$2:$AH$2673,32,0)&gt;15,12,IF(VLOOKUP($C81,工时汇总!$B$2:$AH$2673,32,0)&gt;10,8,IF(VLOOKUP($C81,工时汇总!$B$2:$AH$2673,32,0)&gt;=8,4,IF(VLOOKUP($C81,工时汇总!$B$2:$AH$2673,32,0)&lt;8,0))))</f>
        <v>8</v>
      </c>
      <c r="AI81" s="24">
        <f ca="1">IF(VLOOKUP($C81,工时汇总!$B$2:$AH$2673,33,0)&gt;15,12,IF(VLOOKUP($C81,工时汇总!$B$2:$AH$2673,33,0)&gt;10,8,IF(VLOOKUP($C81,工时汇总!$B$2:$AH$2673,33,0)&gt;=8,4,IF(VLOOKUP($C81,工时汇总!$B$2:$AH$2673,33,0)&lt;8,0))))</f>
        <v>8</v>
      </c>
    </row>
    <row r="82" spans="1:35" ht="19.5" customHeight="1" x14ac:dyDescent="0.25">
      <c r="A82" s="22" t="s">
        <v>576</v>
      </c>
      <c r="B82" s="129" t="s">
        <v>574</v>
      </c>
      <c r="C82" s="128" t="s">
        <v>684</v>
      </c>
      <c r="D82" s="23">
        <f t="shared" ca="1" si="27"/>
        <v>152</v>
      </c>
      <c r="E82" s="24">
        <f ca="1">IF(VLOOKUP($C82,工时汇总!$B$2:$AH$2673,3,0)&gt;15,12,IF(VLOOKUP($C82,工时汇总!$B$2:$AH$2673,3,0)&gt;10,8,IF(VLOOKUP($C82,工时汇总!$B$2:$AH$2673,3,0)&gt;=8,4,IF(VLOOKUP($C82,工时汇总!$B$2:$AH$2673,3,0)&lt;8,0))))</f>
        <v>0</v>
      </c>
      <c r="F82" s="24">
        <f ca="1">IF(VLOOKUP($C82,工时汇总!$B$2:$AH$2673,4,0)&gt;15,12,IF(VLOOKUP($C82,工时汇总!$B$2:$AH$2673,4,0)&gt;10,8,IF(VLOOKUP($C82,工时汇总!$B$2:$AH$2673,4,0)&gt;=8,4,IF(VLOOKUP($C82,工时汇总!$B$2:$AH$2673,4,0)&lt;8,0))))</f>
        <v>0</v>
      </c>
      <c r="G82" s="24">
        <f ca="1">IF(VLOOKUP($C82,工时汇总!$B$2:$AH$2673,5,0)&gt;15,12,IF(VLOOKUP($C82,工时汇总!$B$2:$AH$2673,5,0)&gt;10,8,IF(VLOOKUP($C82,工时汇总!$B$2:$AH$2673,5,0)&gt;=8,4,IF(VLOOKUP($C82,工时汇总!$B$2:$AH$2673,5,0)&lt;8,0))))</f>
        <v>4</v>
      </c>
      <c r="H82" s="24">
        <f ca="1">IF(VLOOKUP($C82,工时汇总!$B$2:$AH$2673,6,0)&gt;15,12,IF(VLOOKUP($C82,工时汇总!$B$2:$AH$2673,6,0)&gt;10,8,IF(VLOOKUP($C82,工时汇总!$B$2:$AH$2673,6,0)&gt;=8,4,IF(VLOOKUP($C82,工时汇总!$B$2:$AH$2673,6,0)&lt;8,0))))</f>
        <v>4</v>
      </c>
      <c r="I82" s="24">
        <f ca="1">IF(VLOOKUP($C82,工时汇总!$B$2:$AH$2673,7,0)&gt;15,12,IF(VLOOKUP($C82,工时汇总!$B$2:$AH$2673,7,0)&gt;10,8,IF(VLOOKUP($C82,工时汇总!$B$2:$AH$2673,7,0)&gt;=8,4,IF(VLOOKUP($C82,工时汇总!$B$2:$AH$2673,7,0)&lt;8,0))))</f>
        <v>0</v>
      </c>
      <c r="J82" s="24">
        <f ca="1">IF(VLOOKUP($C82,工时汇总!$B$2:$AH$2673,8,0)&gt;15,12,IF(VLOOKUP($C82,工时汇总!$B$2:$AH$2673,8,0)&gt;10,8,IF(VLOOKUP($C82,工时汇总!$B$2:$AH$2673,8,0)&gt;=8,4,IF(VLOOKUP($C82,工时汇总!$B$2:$AH$2673,8,0)&lt;8,0))))</f>
        <v>4</v>
      </c>
      <c r="K82" s="24">
        <f ca="1">IF(VLOOKUP($C82,工时汇总!$B$2:$AH$2673,9,0)&gt;15,12,IF(VLOOKUP($C82,工时汇总!$B$2:$AH$2673,9,0)&gt;10,8,IF(VLOOKUP($C82,工时汇总!$B$2:$AH$2673,9,0)&gt;=8,4,IF(VLOOKUP($C82,工时汇总!$B$2:$AH$2673,9,0)&lt;8,0))))</f>
        <v>8</v>
      </c>
      <c r="L82" s="24">
        <f ca="1">IF(VLOOKUP($C82,工时汇总!$B$2:$AH$2673,10,0)&gt;15,12,IF(VLOOKUP($C82,工时汇总!$B$2:$AH$2673,10,0)&gt;10,8,IF(VLOOKUP($C82,工时汇总!$B$2:$AH$2673,10,0)&gt;=8,4,IF(VLOOKUP($C82,工时汇总!$B$2:$AH$2673,10,0)&lt;8,0))))</f>
        <v>8</v>
      </c>
      <c r="M82" s="24">
        <f ca="1">IF(VLOOKUP($C82,工时汇总!$B$2:$AH$2673,11,0)&gt;15,12,IF(VLOOKUP($C82,工时汇总!$B$2:$AH$2673,11,0)&gt;10,8,IF(VLOOKUP($C82,工时汇总!$B$2:$AH$2673,11,0)&gt;=8,4,IF(VLOOKUP($C82,工时汇总!$B$2:$AH$2673,11,0)&lt;8,0))))</f>
        <v>4</v>
      </c>
      <c r="N82" s="24">
        <f ca="1">IF(VLOOKUP($C82,工时汇总!$B$2:$AH$2673,12,0)&gt;15,12,IF(VLOOKUP($C82,工时汇总!$B$2:$AH$2673,12,0)&gt;10,8,IF(VLOOKUP($C82,工时汇总!$B$2:$AH$2673,12,0)&gt;=8,4,IF(VLOOKUP($C82,工时汇总!$B$2:$AH$2673,12,0)&lt;8,0))))</f>
        <v>8</v>
      </c>
      <c r="O82" s="24">
        <f ca="1">IF(VLOOKUP($C82,工时汇总!$B$2:$AH$2673,13,0)&gt;15,12,IF(VLOOKUP($C82,工时汇总!$B$2:$AH$2673,13,0)&gt;10,8,IF(VLOOKUP($C82,工时汇总!$B$2:$AH$2673,13,0)&gt;=8,4,IF(VLOOKUP($C82,工时汇总!$B$2:$AH$2673,13,0)&lt;8,0))))</f>
        <v>8</v>
      </c>
      <c r="P82" s="24">
        <f ca="1">IF(VLOOKUP($C82,工时汇总!$B$2:$AH$2673,14,0)&gt;15,12,IF(VLOOKUP($C82,工时汇总!$B$2:$AH$2673,14,0)&gt;10,8,IF(VLOOKUP($C82,工时汇总!$B$2:$AH$2673,14,0)&gt;=8,4,IF(VLOOKUP($C82,工时汇总!$B$2:$AH$2673,14,0)&lt;8,0))))</f>
        <v>4</v>
      </c>
      <c r="Q82" s="24">
        <f ca="1">IF(VLOOKUP($C82,工时汇总!$B$2:$AH$2673,15,0)&gt;15,12,IF(VLOOKUP($C82,工时汇总!$B$2:$AH$2673,15,0)&gt;10,8,IF(VLOOKUP($C82,工时汇总!$B$2:$AH$2673,15,0)&gt;=8,4,IF(VLOOKUP($C82,工时汇总!$B$2:$AH$2673,15,0)&lt;8,0))))</f>
        <v>8</v>
      </c>
      <c r="R82" s="24">
        <f ca="1">IF(VLOOKUP($C82,工时汇总!$B$2:$AH$2673,16,0)&gt;15,12,IF(VLOOKUP($C82,工时汇总!$B$2:$AH$2673,16,0)&gt;10,8,IF(VLOOKUP($C82,工时汇总!$B$2:$AH$2673,16,0)&gt;=8,4,IF(VLOOKUP($C82,工时汇总!$B$2:$AH$2673,16,0)&lt;8,0))))</f>
        <v>4</v>
      </c>
      <c r="S82" s="24">
        <f ca="1">IF(VLOOKUP($C82,工时汇总!$B$2:$AH$2673,17,0)&gt;15,12,IF(VLOOKUP($C82,工时汇总!$B$2:$AH$2673,17,0)&gt;10,8,IF(VLOOKUP($C82,工时汇总!$B$2:$AH$2673,17,0)&gt;=8,4,IF(VLOOKUP($C82,工时汇总!$B$2:$AH$2673,17,0)&lt;8,0))))</f>
        <v>4</v>
      </c>
      <c r="T82" s="24">
        <f ca="1">IF(VLOOKUP($C82,工时汇总!$B$2:$AH$2673,18,0)&gt;15,12,IF(VLOOKUP($C82,工时汇总!$B$2:$AH$2673,18,0)&gt;10,8,IF(VLOOKUP($C82,工时汇总!$B$2:$AH$2673,18,0)&gt;=8,4,IF(VLOOKUP($C82,工时汇总!$B$2:$AH$2673,18,0)&lt;8,0))))</f>
        <v>4</v>
      </c>
      <c r="U82" s="24">
        <f ca="1">IF(VLOOKUP($C82,工时汇总!$B$2:$AH$2673,19,0)&gt;15,12,IF(VLOOKUP($C82,工时汇总!$B$2:$AH$2673,19,0)&gt;10,8,IF(VLOOKUP($C82,工时汇总!$B$2:$AH$2673,19,0)&gt;=8,4,IF(VLOOKUP($C82,工时汇总!$B$2:$AH$2673,19,0)&lt;8,0))))</f>
        <v>4</v>
      </c>
      <c r="V82" s="24">
        <f ca="1">IF(VLOOKUP($C82,工时汇总!$B$2:$AH$2673,20,0)&gt;15,12,IF(VLOOKUP($C82,工时汇总!$B$2:$AH$2673,20,0)&gt;10,8,IF(VLOOKUP($C82,工时汇总!$B$2:$AH$2673,20,0)&gt;=8,4,IF(VLOOKUP($C82,工时汇总!$B$2:$AH$2673,20,0)&lt;8,0))))</f>
        <v>4</v>
      </c>
      <c r="W82" s="24">
        <f ca="1">IF(VLOOKUP($C82,工时汇总!$B$2:$AH$2673,21,0)&gt;15,12,IF(VLOOKUP($C82,工时汇总!$B$2:$AH$2673,21,0)&gt;10,8,IF(VLOOKUP($C82,工时汇总!$B$2:$AH$2673,21,0)&gt;=8,4,IF(VLOOKUP($C82,工时汇总!$B$2:$AH$2673,21,0)&lt;8,0))))</f>
        <v>0</v>
      </c>
      <c r="X82" s="24">
        <f ca="1">IF(VLOOKUP($C82,工时汇总!$B$2:$AH$2673,22,0)&gt;15,12,IF(VLOOKUP($C82,工时汇总!$B$2:$AH$2673,22,0)&gt;10,8,IF(VLOOKUP($C82,工时汇总!$B$2:$AH$2673,22,0)&gt;=8,4,IF(VLOOKUP($C82,工时汇总!$B$2:$AH$2673,22,0)&lt;8,0))))</f>
        <v>8</v>
      </c>
      <c r="Y82" s="24">
        <f ca="1">IF(VLOOKUP($C82,工时汇总!$B$2:$AH$2673,23,0)&gt;15,12,IF(VLOOKUP($C82,工时汇总!$B$2:$AH$2673,23,0)&gt;10,8,IF(VLOOKUP($C82,工时汇总!$B$2:$AH$2673,23,0)&gt;=8,4,IF(VLOOKUP($C82,工时汇总!$B$2:$AH$2673,23,0)&lt;8,0))))</f>
        <v>4</v>
      </c>
      <c r="Z82" s="24">
        <f ca="1">IF(VLOOKUP($C82,工时汇总!$B$2:$AH$2673,24,0)&gt;15,12,IF(VLOOKUP($C82,工时汇总!$B$2:$AH$2673,24,0)&gt;10,8,IF(VLOOKUP($C82,工时汇总!$B$2:$AH$2673,24,0)&gt;=8,4,IF(VLOOKUP($C82,工时汇总!$B$2:$AH$2673,24,0)&lt;8,0))))</f>
        <v>8</v>
      </c>
      <c r="AA82" s="24">
        <f ca="1">IF(VLOOKUP($C82,工时汇总!$B$2:$AH$2673,25,0)&gt;15,12,IF(VLOOKUP($C82,工时汇总!$B$2:$AH$2673,25,0)&gt;10,8,IF(VLOOKUP($C82,工时汇总!$B$2:$AH$2673,25,0)&gt;=8,4,IF(VLOOKUP($C82,工时汇总!$B$2:$AH$2673,25,0)&lt;8,0))))</f>
        <v>8</v>
      </c>
      <c r="AB82" s="24">
        <f ca="1">IF(VLOOKUP($C82,工时汇总!$B$2:$AH$2673,26,0)&gt;15,12,IF(VLOOKUP($C82,工时汇总!$B$2:$AH$2673,26,0)&gt;10,8,IF(VLOOKUP($C82,工时汇总!$B$2:$AH$2673,26,0)&gt;=8,4,IF(VLOOKUP($C82,工时汇总!$B$2:$AH$2673,26,0)&lt;8,0))))</f>
        <v>8</v>
      </c>
      <c r="AC82" s="24">
        <f ca="1">IF(VLOOKUP($C82,工时汇总!$B$2:$AH$2673,27,0)&gt;15,12,IF(VLOOKUP($C82,工时汇总!$B$2:$AH$2673,27,0)&gt;10,8,IF(VLOOKUP($C82,工时汇总!$B$2:$AH$2673,27,0)&gt;=8,4,IF(VLOOKUP($C82,工时汇总!$B$2:$AH$2673,27,0)&lt;8,0))))</f>
        <v>4</v>
      </c>
      <c r="AD82" s="24">
        <f ca="1">IF(VLOOKUP($C82,工时汇总!$B$2:$AH$2673,28,0)&gt;15,12,IF(VLOOKUP($C82,工时汇总!$B$2:$AH$2673,28,0)&gt;10,8,IF(VLOOKUP($C82,工时汇总!$B$2:$AH$2673,28,0)&gt;=8,4,IF(VLOOKUP($C82,工时汇总!$B$2:$AH$2673,28,0)&lt;8,0))))</f>
        <v>8</v>
      </c>
      <c r="AE82" s="24">
        <f ca="1">IF(VLOOKUP($C82,工时汇总!$B$2:$AH$2673,29,0)&gt;15,12,IF(VLOOKUP($C82,工时汇总!$B$2:$AH$2673,29,0)&gt;10,8,IF(VLOOKUP($C82,工时汇总!$B$2:$AH$2673,29,0)&gt;=8,4,IF(VLOOKUP($C82,工时汇总!$B$2:$AH$2673,29,0)&lt;8,0))))</f>
        <v>8</v>
      </c>
      <c r="AF82" s="24">
        <f ca="1">IF(VLOOKUP($C82,工时汇总!$B$2:$AH$2673,30,0)&gt;15,12,IF(VLOOKUP($C82,工时汇总!$B$2:$AH$2673,30,0)&gt;10,8,IF(VLOOKUP($C82,工时汇总!$B$2:$AH$2673,30,0)&gt;=8,4,IF(VLOOKUP($C82,工时汇总!$B$2:$AH$2673,30,0)&lt;8,0))))</f>
        <v>4</v>
      </c>
      <c r="AG82" s="24">
        <f ca="1">IF(VLOOKUP($C82,工时汇总!$B$2:$AH$2673,31,0)&gt;15,12,IF(VLOOKUP($C82,工时汇总!$B$2:$AH$2673,31,0)&gt;10,8,IF(VLOOKUP($C82,工时汇总!$B$2:$AH$2673,31,0)&gt;=8,4,IF(VLOOKUP($C82,工时汇总!$B$2:$AH$2673,31,0)&lt;8,0))))</f>
        <v>8</v>
      </c>
      <c r="AH82" s="24">
        <f ca="1">IF(VLOOKUP($C82,工时汇总!$B$2:$AH$2673,32,0)&gt;15,12,IF(VLOOKUP($C82,工时汇总!$B$2:$AH$2673,32,0)&gt;10,8,IF(VLOOKUP($C82,工时汇总!$B$2:$AH$2673,32,0)&gt;=8,4,IF(VLOOKUP($C82,工时汇总!$B$2:$AH$2673,32,0)&lt;8,0))))</f>
        <v>4</v>
      </c>
      <c r="AI82" s="24">
        <f ca="1">IF(VLOOKUP($C82,工时汇总!$B$2:$AH$2673,33,0)&gt;15,12,IF(VLOOKUP($C82,工时汇总!$B$2:$AH$2673,33,0)&gt;10,8,IF(VLOOKUP($C82,工时汇总!$B$2:$AH$2673,33,0)&gt;=8,4,IF(VLOOKUP($C82,工时汇总!$B$2:$AH$2673,33,0)&lt;8,0))))</f>
        <v>0</v>
      </c>
    </row>
    <row r="83" spans="1:35" ht="19.5" customHeight="1" x14ac:dyDescent="0.25">
      <c r="A83" s="22" t="s">
        <v>576</v>
      </c>
      <c r="B83" s="129" t="s">
        <v>685</v>
      </c>
      <c r="C83" s="128" t="s">
        <v>686</v>
      </c>
      <c r="D83" s="23">
        <f t="shared" ca="1" si="27"/>
        <v>148</v>
      </c>
      <c r="E83" s="24">
        <f ca="1">IF(VLOOKUP($C83,工时汇总!$B$2:$AH$2673,3,0)&gt;15,12,IF(VLOOKUP($C83,工时汇总!$B$2:$AH$2673,3,0)&gt;10,8,IF(VLOOKUP($C83,工时汇总!$B$2:$AH$2673,3,0)&gt;=8,4,IF(VLOOKUP($C83,工时汇总!$B$2:$AH$2673,3,0)&lt;8,0))))</f>
        <v>0</v>
      </c>
      <c r="F83" s="24">
        <f ca="1">IF(VLOOKUP($C83,工时汇总!$B$2:$AH$2673,4,0)&gt;15,12,IF(VLOOKUP($C83,工时汇总!$B$2:$AH$2673,4,0)&gt;10,8,IF(VLOOKUP($C83,工时汇总!$B$2:$AH$2673,4,0)&gt;=8,4,IF(VLOOKUP($C83,工时汇总!$B$2:$AH$2673,4,0)&lt;8,0))))</f>
        <v>4</v>
      </c>
      <c r="G83" s="24">
        <f ca="1">IF(VLOOKUP($C83,工时汇总!$B$2:$AH$2673,5,0)&gt;15,12,IF(VLOOKUP($C83,工时汇总!$B$2:$AH$2673,5,0)&gt;10,8,IF(VLOOKUP($C83,工时汇总!$B$2:$AH$2673,5,0)&gt;=8,4,IF(VLOOKUP($C83,工时汇总!$B$2:$AH$2673,5,0)&lt;8,0))))</f>
        <v>4</v>
      </c>
      <c r="H83" s="24">
        <f ca="1">IF(VLOOKUP($C83,工时汇总!$B$2:$AH$2673,6,0)&gt;15,12,IF(VLOOKUP($C83,工时汇总!$B$2:$AH$2673,6,0)&gt;10,8,IF(VLOOKUP($C83,工时汇总!$B$2:$AH$2673,6,0)&gt;=8,4,IF(VLOOKUP($C83,工时汇总!$B$2:$AH$2673,6,0)&lt;8,0))))</f>
        <v>4</v>
      </c>
      <c r="I83" s="24">
        <f ca="1">IF(VLOOKUP($C83,工时汇总!$B$2:$AH$2673,7,0)&gt;15,12,IF(VLOOKUP($C83,工时汇总!$B$2:$AH$2673,7,0)&gt;10,8,IF(VLOOKUP($C83,工时汇总!$B$2:$AH$2673,7,0)&gt;=8,4,IF(VLOOKUP($C83,工时汇总!$B$2:$AH$2673,7,0)&lt;8,0))))</f>
        <v>0</v>
      </c>
      <c r="J83" s="24">
        <f ca="1">IF(VLOOKUP($C83,工时汇总!$B$2:$AH$2673,8,0)&gt;15,12,IF(VLOOKUP($C83,工时汇总!$B$2:$AH$2673,8,0)&gt;10,8,IF(VLOOKUP($C83,工时汇总!$B$2:$AH$2673,8,0)&gt;=8,4,IF(VLOOKUP($C83,工时汇总!$B$2:$AH$2673,8,0)&lt;8,0))))</f>
        <v>4</v>
      </c>
      <c r="K83" s="24">
        <f ca="1">IF(VLOOKUP($C83,工时汇总!$B$2:$AH$2673,9,0)&gt;15,12,IF(VLOOKUP($C83,工时汇总!$B$2:$AH$2673,9,0)&gt;10,8,IF(VLOOKUP($C83,工时汇总!$B$2:$AH$2673,9,0)&gt;=8,4,IF(VLOOKUP($C83,工时汇总!$B$2:$AH$2673,9,0)&lt;8,0))))</f>
        <v>8</v>
      </c>
      <c r="L83" s="24">
        <f ca="1">IF(VLOOKUP($C83,工时汇总!$B$2:$AH$2673,10,0)&gt;15,12,IF(VLOOKUP($C83,工时汇总!$B$2:$AH$2673,10,0)&gt;10,8,IF(VLOOKUP($C83,工时汇总!$B$2:$AH$2673,10,0)&gt;=8,4,IF(VLOOKUP($C83,工时汇总!$B$2:$AH$2673,10,0)&lt;8,0))))</f>
        <v>8</v>
      </c>
      <c r="M83" s="24">
        <f ca="1">IF(VLOOKUP($C83,工时汇总!$B$2:$AH$2673,11,0)&gt;15,12,IF(VLOOKUP($C83,工时汇总!$B$2:$AH$2673,11,0)&gt;10,8,IF(VLOOKUP($C83,工时汇总!$B$2:$AH$2673,11,0)&gt;=8,4,IF(VLOOKUP($C83,工时汇总!$B$2:$AH$2673,11,0)&lt;8,0))))</f>
        <v>4</v>
      </c>
      <c r="N83" s="24">
        <f ca="1">IF(VLOOKUP($C83,工时汇总!$B$2:$AH$2673,12,0)&gt;15,12,IF(VLOOKUP($C83,工时汇总!$B$2:$AH$2673,12,0)&gt;10,8,IF(VLOOKUP($C83,工时汇总!$B$2:$AH$2673,12,0)&gt;=8,4,IF(VLOOKUP($C83,工时汇总!$B$2:$AH$2673,12,0)&lt;8,0))))</f>
        <v>8</v>
      </c>
      <c r="O83" s="24">
        <f ca="1">IF(VLOOKUP($C83,工时汇总!$B$2:$AH$2673,13,0)&gt;15,12,IF(VLOOKUP($C83,工时汇总!$B$2:$AH$2673,13,0)&gt;10,8,IF(VLOOKUP($C83,工时汇总!$B$2:$AH$2673,13,0)&gt;=8,4,IF(VLOOKUP($C83,工时汇总!$B$2:$AH$2673,13,0)&lt;8,0))))</f>
        <v>8</v>
      </c>
      <c r="P83" s="24">
        <f ca="1">IF(VLOOKUP($C83,工时汇总!$B$2:$AH$2673,14,0)&gt;15,12,IF(VLOOKUP($C83,工时汇总!$B$2:$AH$2673,14,0)&gt;10,8,IF(VLOOKUP($C83,工时汇总!$B$2:$AH$2673,14,0)&gt;=8,4,IF(VLOOKUP($C83,工时汇总!$B$2:$AH$2673,14,0)&lt;8,0))))</f>
        <v>8</v>
      </c>
      <c r="Q83" s="24">
        <f ca="1">IF(VLOOKUP($C83,工时汇总!$B$2:$AH$2673,15,0)&gt;15,12,IF(VLOOKUP($C83,工时汇总!$B$2:$AH$2673,15,0)&gt;10,8,IF(VLOOKUP($C83,工时汇总!$B$2:$AH$2673,15,0)&gt;=8,4,IF(VLOOKUP($C83,工时汇总!$B$2:$AH$2673,15,0)&lt;8,0))))</f>
        <v>4</v>
      </c>
      <c r="R83" s="24">
        <f ca="1">IF(VLOOKUP($C83,工时汇总!$B$2:$AH$2673,16,0)&gt;15,12,IF(VLOOKUP($C83,工时汇总!$B$2:$AH$2673,16,0)&gt;10,8,IF(VLOOKUP($C83,工时汇总!$B$2:$AH$2673,16,0)&gt;=8,4,IF(VLOOKUP($C83,工时汇总!$B$2:$AH$2673,16,0)&lt;8,0))))</f>
        <v>4</v>
      </c>
      <c r="S83" s="24">
        <f ca="1">IF(VLOOKUP($C83,工时汇总!$B$2:$AH$2673,17,0)&gt;15,12,IF(VLOOKUP($C83,工时汇总!$B$2:$AH$2673,17,0)&gt;10,8,IF(VLOOKUP($C83,工时汇总!$B$2:$AH$2673,17,0)&gt;=8,4,IF(VLOOKUP($C83,工时汇总!$B$2:$AH$2673,17,0)&lt;8,0))))</f>
        <v>4</v>
      </c>
      <c r="T83" s="24">
        <f ca="1">IF(VLOOKUP($C83,工时汇总!$B$2:$AH$2673,18,0)&gt;15,12,IF(VLOOKUP($C83,工时汇总!$B$2:$AH$2673,18,0)&gt;10,8,IF(VLOOKUP($C83,工时汇总!$B$2:$AH$2673,18,0)&gt;=8,4,IF(VLOOKUP($C83,工时汇总!$B$2:$AH$2673,18,0)&lt;8,0))))</f>
        <v>4</v>
      </c>
      <c r="U83" s="24">
        <f ca="1">IF(VLOOKUP($C83,工时汇总!$B$2:$AH$2673,19,0)&gt;15,12,IF(VLOOKUP($C83,工时汇总!$B$2:$AH$2673,19,0)&gt;10,8,IF(VLOOKUP($C83,工时汇总!$B$2:$AH$2673,19,0)&gt;=8,4,IF(VLOOKUP($C83,工时汇总!$B$2:$AH$2673,19,0)&lt;8,0))))</f>
        <v>4</v>
      </c>
      <c r="V83" s="24">
        <f ca="1">IF(VLOOKUP($C83,工时汇总!$B$2:$AH$2673,20,0)&gt;15,12,IF(VLOOKUP($C83,工时汇总!$B$2:$AH$2673,20,0)&gt;10,8,IF(VLOOKUP($C83,工时汇总!$B$2:$AH$2673,20,0)&gt;=8,4,IF(VLOOKUP($C83,工时汇总!$B$2:$AH$2673,20,0)&lt;8,0))))</f>
        <v>8</v>
      </c>
      <c r="W83" s="24">
        <f ca="1">IF(VLOOKUP($C83,工时汇总!$B$2:$AH$2673,21,0)&gt;15,12,IF(VLOOKUP($C83,工时汇总!$B$2:$AH$2673,21,0)&gt;10,8,IF(VLOOKUP($C83,工时汇总!$B$2:$AH$2673,21,0)&gt;=8,4,IF(VLOOKUP($C83,工时汇总!$B$2:$AH$2673,21,0)&lt;8,0))))</f>
        <v>8</v>
      </c>
      <c r="X83" s="24">
        <f ca="1">IF(VLOOKUP($C83,工时汇总!$B$2:$AH$2673,22,0)&gt;15,12,IF(VLOOKUP($C83,工时汇总!$B$2:$AH$2673,22,0)&gt;10,8,IF(VLOOKUP($C83,工时汇总!$B$2:$AH$2673,22,0)&gt;=8,4,IF(VLOOKUP($C83,工时汇总!$B$2:$AH$2673,22,0)&lt;8,0))))</f>
        <v>8</v>
      </c>
      <c r="Y83" s="24">
        <f ca="1">IF(VLOOKUP($C83,工时汇总!$B$2:$AH$2673,23,0)&gt;15,12,IF(VLOOKUP($C83,工时汇总!$B$2:$AH$2673,23,0)&gt;10,8,IF(VLOOKUP($C83,工时汇总!$B$2:$AH$2673,23,0)&gt;=8,4,IF(VLOOKUP($C83,工时汇总!$B$2:$AH$2673,23,0)&lt;8,0))))</f>
        <v>4</v>
      </c>
      <c r="Z83" s="24">
        <f ca="1">IF(VLOOKUP($C83,工时汇总!$B$2:$AH$2673,24,0)&gt;15,12,IF(VLOOKUP($C83,工时汇总!$B$2:$AH$2673,24,0)&gt;10,8,IF(VLOOKUP($C83,工时汇总!$B$2:$AH$2673,24,0)&gt;=8,4,IF(VLOOKUP($C83,工时汇总!$B$2:$AH$2673,24,0)&lt;8,0))))</f>
        <v>0</v>
      </c>
      <c r="AA83" s="24">
        <f ca="1">IF(VLOOKUP($C83,工时汇总!$B$2:$AH$2673,25,0)&gt;15,12,IF(VLOOKUP($C83,工时汇总!$B$2:$AH$2673,25,0)&gt;10,8,IF(VLOOKUP($C83,工时汇总!$B$2:$AH$2673,25,0)&gt;=8,4,IF(VLOOKUP($C83,工时汇总!$B$2:$AH$2673,25,0)&lt;8,0))))</f>
        <v>8</v>
      </c>
      <c r="AB83" s="24">
        <f ca="1">IF(VLOOKUP($C83,工时汇总!$B$2:$AH$2673,26,0)&gt;15,12,IF(VLOOKUP($C83,工时汇总!$B$2:$AH$2673,26,0)&gt;10,8,IF(VLOOKUP($C83,工时汇总!$B$2:$AH$2673,26,0)&gt;=8,4,IF(VLOOKUP($C83,工时汇总!$B$2:$AH$2673,26,0)&lt;8,0))))</f>
        <v>8</v>
      </c>
      <c r="AC83" s="24">
        <f ca="1">IF(VLOOKUP($C83,工时汇总!$B$2:$AH$2673,27,0)&gt;15,12,IF(VLOOKUP($C83,工时汇总!$B$2:$AH$2673,27,0)&gt;10,8,IF(VLOOKUP($C83,工时汇总!$B$2:$AH$2673,27,0)&gt;=8,4,IF(VLOOKUP($C83,工时汇总!$B$2:$AH$2673,27,0)&lt;8,0))))</f>
        <v>8</v>
      </c>
      <c r="AD83" s="24">
        <f ca="1">IF(VLOOKUP($C83,工时汇总!$B$2:$AH$2673,28,0)&gt;15,12,IF(VLOOKUP($C83,工时汇总!$B$2:$AH$2673,28,0)&gt;10,8,IF(VLOOKUP($C83,工时汇总!$B$2:$AH$2673,28,0)&gt;=8,4,IF(VLOOKUP($C83,工时汇总!$B$2:$AH$2673,28,0)&lt;8,0))))</f>
        <v>8</v>
      </c>
      <c r="AE83" s="24">
        <f ca="1">IF(VLOOKUP($C83,工时汇总!$B$2:$AH$2673,29,0)&gt;15,12,IF(VLOOKUP($C83,工时汇总!$B$2:$AH$2673,29,0)&gt;10,8,IF(VLOOKUP($C83,工时汇总!$B$2:$AH$2673,29,0)&gt;=8,4,IF(VLOOKUP($C83,工时汇总!$B$2:$AH$2673,29,0)&lt;8,0))))</f>
        <v>4</v>
      </c>
      <c r="AF83" s="24">
        <f ca="1">IF(VLOOKUP($C83,工时汇总!$B$2:$AH$2673,30,0)&gt;15,12,IF(VLOOKUP($C83,工时汇总!$B$2:$AH$2673,30,0)&gt;10,8,IF(VLOOKUP($C83,工时汇总!$B$2:$AH$2673,30,0)&gt;=8,4,IF(VLOOKUP($C83,工时汇总!$B$2:$AH$2673,30,0)&lt;8,0))))</f>
        <v>4</v>
      </c>
      <c r="AG83" s="24">
        <f ca="1">IF(VLOOKUP($C83,工时汇总!$B$2:$AH$2673,31,0)&gt;15,12,IF(VLOOKUP($C83,工时汇总!$B$2:$AH$2673,31,0)&gt;10,8,IF(VLOOKUP($C83,工时汇总!$B$2:$AH$2673,31,0)&gt;=8,4,IF(VLOOKUP($C83,工时汇总!$B$2:$AH$2673,31,0)&lt;8,0))))</f>
        <v>0</v>
      </c>
      <c r="AH83" s="24">
        <f ca="1">IF(VLOOKUP($C83,工时汇总!$B$2:$AH$2673,32,0)&gt;15,12,IF(VLOOKUP($C83,工时汇总!$B$2:$AH$2673,32,0)&gt;10,8,IF(VLOOKUP($C83,工时汇总!$B$2:$AH$2673,32,0)&gt;=8,4,IF(VLOOKUP($C83,工时汇总!$B$2:$AH$2673,32,0)&lt;8,0))))</f>
        <v>0</v>
      </c>
      <c r="AI83" s="24">
        <f ca="1">IF(VLOOKUP($C83,工时汇总!$B$2:$AH$2673,33,0)&gt;15,12,IF(VLOOKUP($C83,工时汇总!$B$2:$AH$2673,33,0)&gt;10,8,IF(VLOOKUP($C83,工时汇总!$B$2:$AH$2673,33,0)&gt;=8,4,IF(VLOOKUP($C83,工时汇总!$B$2:$AH$2673,33,0)&lt;8,0))))</f>
        <v>0</v>
      </c>
    </row>
    <row r="84" spans="1:35" ht="19.5" customHeight="1" x14ac:dyDescent="0.25">
      <c r="A84" s="22" t="s">
        <v>576</v>
      </c>
      <c r="B84" s="129" t="s">
        <v>545</v>
      </c>
      <c r="C84" s="128" t="s">
        <v>555</v>
      </c>
      <c r="D84" s="23">
        <f t="shared" ca="1" si="27"/>
        <v>8</v>
      </c>
      <c r="E84" s="24">
        <f ca="1">IF(VLOOKUP($C84,工时汇总!$B$2:$AH$2673,3,0)&gt;15,12,IF(VLOOKUP($C84,工时汇总!$B$2:$AH$2673,3,0)&gt;10,8,IF(VLOOKUP($C84,工时汇总!$B$2:$AH$2673,3,0)&gt;=8,4,IF(VLOOKUP($C84,工时汇总!$B$2:$AH$2673,3,0)&lt;8,0))))</f>
        <v>0</v>
      </c>
      <c r="F84" s="24">
        <f ca="1">IF(VLOOKUP($C84,工时汇总!$B$2:$AH$2673,4,0)&gt;15,12,IF(VLOOKUP($C84,工时汇总!$B$2:$AH$2673,4,0)&gt;10,8,IF(VLOOKUP($C84,工时汇总!$B$2:$AH$2673,4,0)&gt;=8,4,IF(VLOOKUP($C84,工时汇总!$B$2:$AH$2673,4,0)&lt;8,0))))</f>
        <v>0</v>
      </c>
      <c r="G84" s="24">
        <f ca="1">IF(VLOOKUP($C84,工时汇总!$B$2:$AH$2673,5,0)&gt;15,12,IF(VLOOKUP($C84,工时汇总!$B$2:$AH$2673,5,0)&gt;10,8,IF(VLOOKUP($C84,工时汇总!$B$2:$AH$2673,5,0)&gt;=8,4,IF(VLOOKUP($C84,工时汇总!$B$2:$AH$2673,5,0)&lt;8,0))))</f>
        <v>4</v>
      </c>
      <c r="H84" s="24">
        <f ca="1">IF(VLOOKUP($C84,工时汇总!$B$2:$AH$2673,6,0)&gt;15,12,IF(VLOOKUP($C84,工时汇总!$B$2:$AH$2673,6,0)&gt;10,8,IF(VLOOKUP($C84,工时汇总!$B$2:$AH$2673,6,0)&gt;=8,4,IF(VLOOKUP($C84,工时汇总!$B$2:$AH$2673,6,0)&lt;8,0))))</f>
        <v>4</v>
      </c>
      <c r="I84" s="24">
        <f ca="1">IF(VLOOKUP($C84,工时汇总!$B$2:$AH$2673,7,0)&gt;15,12,IF(VLOOKUP($C84,工时汇总!$B$2:$AH$2673,7,0)&gt;10,8,IF(VLOOKUP($C84,工时汇总!$B$2:$AH$2673,7,0)&gt;=8,4,IF(VLOOKUP($C84,工时汇总!$B$2:$AH$2673,7,0)&lt;8,0))))</f>
        <v>0</v>
      </c>
      <c r="J84" s="24">
        <f ca="1">IF(VLOOKUP($C84,工时汇总!$B$2:$AH$2673,8,0)&gt;15,12,IF(VLOOKUP($C84,工时汇总!$B$2:$AH$2673,8,0)&gt;10,8,IF(VLOOKUP($C84,工时汇总!$B$2:$AH$2673,8,0)&gt;=8,4,IF(VLOOKUP($C84,工时汇总!$B$2:$AH$2673,8,0)&lt;8,0))))</f>
        <v>0</v>
      </c>
      <c r="K84" s="24">
        <f ca="1">IF(VLOOKUP($C84,工时汇总!$B$2:$AH$2673,9,0)&gt;15,12,IF(VLOOKUP($C84,工时汇总!$B$2:$AH$2673,9,0)&gt;10,8,IF(VLOOKUP($C84,工时汇总!$B$2:$AH$2673,9,0)&gt;=8,4,IF(VLOOKUP($C84,工时汇总!$B$2:$AH$2673,9,0)&lt;8,0))))</f>
        <v>0</v>
      </c>
      <c r="L84" s="24">
        <f ca="1">IF(VLOOKUP($C84,工时汇总!$B$2:$AH$2673,10,0)&gt;15,12,IF(VLOOKUP($C84,工时汇总!$B$2:$AH$2673,10,0)&gt;10,8,IF(VLOOKUP($C84,工时汇总!$B$2:$AH$2673,10,0)&gt;=8,4,IF(VLOOKUP($C84,工时汇总!$B$2:$AH$2673,10,0)&lt;8,0))))</f>
        <v>0</v>
      </c>
      <c r="M84" s="24">
        <f ca="1">IF(VLOOKUP($C84,工时汇总!$B$2:$AH$2673,11,0)&gt;15,12,IF(VLOOKUP($C84,工时汇总!$B$2:$AH$2673,11,0)&gt;10,8,IF(VLOOKUP($C84,工时汇总!$B$2:$AH$2673,11,0)&gt;=8,4,IF(VLOOKUP($C84,工时汇总!$B$2:$AH$2673,11,0)&lt;8,0))))</f>
        <v>0</v>
      </c>
      <c r="N84" s="24">
        <f ca="1">IF(VLOOKUP($C84,工时汇总!$B$2:$AH$2673,12,0)&gt;15,12,IF(VLOOKUP($C84,工时汇总!$B$2:$AH$2673,12,0)&gt;10,8,IF(VLOOKUP($C84,工时汇总!$B$2:$AH$2673,12,0)&gt;=8,4,IF(VLOOKUP($C84,工时汇总!$B$2:$AH$2673,12,0)&lt;8,0))))</f>
        <v>0</v>
      </c>
      <c r="O84" s="24">
        <f ca="1">IF(VLOOKUP($C84,工时汇总!$B$2:$AH$2673,13,0)&gt;15,12,IF(VLOOKUP($C84,工时汇总!$B$2:$AH$2673,13,0)&gt;10,8,IF(VLOOKUP($C84,工时汇总!$B$2:$AH$2673,13,0)&gt;=8,4,IF(VLOOKUP($C84,工时汇总!$B$2:$AH$2673,13,0)&lt;8,0))))</f>
        <v>0</v>
      </c>
      <c r="P84" s="24">
        <f ca="1">IF(VLOOKUP($C84,工时汇总!$B$2:$AH$2673,14,0)&gt;15,12,IF(VLOOKUP($C84,工时汇总!$B$2:$AH$2673,14,0)&gt;10,8,IF(VLOOKUP($C84,工时汇总!$B$2:$AH$2673,14,0)&gt;=8,4,IF(VLOOKUP($C84,工时汇总!$B$2:$AH$2673,14,0)&lt;8,0))))</f>
        <v>0</v>
      </c>
      <c r="Q84" s="24">
        <f ca="1">IF(VLOOKUP($C84,工时汇总!$B$2:$AH$2673,15,0)&gt;15,12,IF(VLOOKUP($C84,工时汇总!$B$2:$AH$2673,15,0)&gt;10,8,IF(VLOOKUP($C84,工时汇总!$B$2:$AH$2673,15,0)&gt;=8,4,IF(VLOOKUP($C84,工时汇总!$B$2:$AH$2673,15,0)&lt;8,0))))</f>
        <v>0</v>
      </c>
      <c r="R84" s="24">
        <f ca="1">IF(VLOOKUP($C84,工时汇总!$B$2:$AH$2673,16,0)&gt;15,12,IF(VLOOKUP($C84,工时汇总!$B$2:$AH$2673,16,0)&gt;10,8,IF(VLOOKUP($C84,工时汇总!$B$2:$AH$2673,16,0)&gt;=8,4,IF(VLOOKUP($C84,工时汇总!$B$2:$AH$2673,16,0)&lt;8,0))))</f>
        <v>0</v>
      </c>
      <c r="S84" s="24">
        <f ca="1">IF(VLOOKUP($C84,工时汇总!$B$2:$AH$2673,17,0)&gt;15,12,IF(VLOOKUP($C84,工时汇总!$B$2:$AH$2673,17,0)&gt;10,8,IF(VLOOKUP($C84,工时汇总!$B$2:$AH$2673,17,0)&gt;=8,4,IF(VLOOKUP($C84,工时汇总!$B$2:$AH$2673,17,0)&lt;8,0))))</f>
        <v>0</v>
      </c>
      <c r="T84" s="24">
        <f ca="1">IF(VLOOKUP($C84,工时汇总!$B$2:$AH$2673,18,0)&gt;15,12,IF(VLOOKUP($C84,工时汇总!$B$2:$AH$2673,18,0)&gt;10,8,IF(VLOOKUP($C84,工时汇总!$B$2:$AH$2673,18,0)&gt;=8,4,IF(VLOOKUP($C84,工时汇总!$B$2:$AH$2673,18,0)&lt;8,0))))</f>
        <v>0</v>
      </c>
      <c r="U84" s="24">
        <f ca="1">IF(VLOOKUP($C84,工时汇总!$B$2:$AH$2673,19,0)&gt;15,12,IF(VLOOKUP($C84,工时汇总!$B$2:$AH$2673,19,0)&gt;10,8,IF(VLOOKUP($C84,工时汇总!$B$2:$AH$2673,19,0)&gt;=8,4,IF(VLOOKUP($C84,工时汇总!$B$2:$AH$2673,19,0)&lt;8,0))))</f>
        <v>0</v>
      </c>
      <c r="V84" s="24">
        <f ca="1">IF(VLOOKUP($C84,工时汇总!$B$2:$AH$2673,20,0)&gt;15,12,IF(VLOOKUP($C84,工时汇总!$B$2:$AH$2673,20,0)&gt;10,8,IF(VLOOKUP($C84,工时汇总!$B$2:$AH$2673,20,0)&gt;=8,4,IF(VLOOKUP($C84,工时汇总!$B$2:$AH$2673,20,0)&lt;8,0))))</f>
        <v>0</v>
      </c>
      <c r="W84" s="24">
        <f ca="1">IF(VLOOKUP($C84,工时汇总!$B$2:$AH$2673,21,0)&gt;15,12,IF(VLOOKUP($C84,工时汇总!$B$2:$AH$2673,21,0)&gt;10,8,IF(VLOOKUP($C84,工时汇总!$B$2:$AH$2673,21,0)&gt;=8,4,IF(VLOOKUP($C84,工时汇总!$B$2:$AH$2673,21,0)&lt;8,0))))</f>
        <v>0</v>
      </c>
      <c r="X84" s="24">
        <f ca="1">IF(VLOOKUP($C84,工时汇总!$B$2:$AH$2673,22,0)&gt;15,12,IF(VLOOKUP($C84,工时汇总!$B$2:$AH$2673,22,0)&gt;10,8,IF(VLOOKUP($C84,工时汇总!$B$2:$AH$2673,22,0)&gt;=8,4,IF(VLOOKUP($C84,工时汇总!$B$2:$AH$2673,22,0)&lt;8,0))))</f>
        <v>0</v>
      </c>
      <c r="Y84" s="24">
        <f ca="1">IF(VLOOKUP($C84,工时汇总!$B$2:$AH$2673,23,0)&gt;15,12,IF(VLOOKUP($C84,工时汇总!$B$2:$AH$2673,23,0)&gt;10,8,IF(VLOOKUP($C84,工时汇总!$B$2:$AH$2673,23,0)&gt;=8,4,IF(VLOOKUP($C84,工时汇总!$B$2:$AH$2673,23,0)&lt;8,0))))</f>
        <v>0</v>
      </c>
      <c r="Z84" s="24">
        <f ca="1">IF(VLOOKUP($C84,工时汇总!$B$2:$AH$2673,24,0)&gt;15,12,IF(VLOOKUP($C84,工时汇总!$B$2:$AH$2673,24,0)&gt;10,8,IF(VLOOKUP($C84,工时汇总!$B$2:$AH$2673,24,0)&gt;=8,4,IF(VLOOKUP($C84,工时汇总!$B$2:$AH$2673,24,0)&lt;8,0))))</f>
        <v>0</v>
      </c>
      <c r="AA84" s="24">
        <f ca="1">IF(VLOOKUP($C84,工时汇总!$B$2:$AH$2673,25,0)&gt;15,12,IF(VLOOKUP($C84,工时汇总!$B$2:$AH$2673,25,0)&gt;10,8,IF(VLOOKUP($C84,工时汇总!$B$2:$AH$2673,25,0)&gt;=8,4,IF(VLOOKUP($C84,工时汇总!$B$2:$AH$2673,25,0)&lt;8,0))))</f>
        <v>0</v>
      </c>
      <c r="AB84" s="24">
        <f ca="1">IF(VLOOKUP($C84,工时汇总!$B$2:$AH$2673,26,0)&gt;15,12,IF(VLOOKUP($C84,工时汇总!$B$2:$AH$2673,26,0)&gt;10,8,IF(VLOOKUP($C84,工时汇总!$B$2:$AH$2673,26,0)&gt;=8,4,IF(VLOOKUP($C84,工时汇总!$B$2:$AH$2673,26,0)&lt;8,0))))</f>
        <v>0</v>
      </c>
      <c r="AC84" s="24">
        <f ca="1">IF(VLOOKUP($C84,工时汇总!$B$2:$AH$2673,27,0)&gt;15,12,IF(VLOOKUP($C84,工时汇总!$B$2:$AH$2673,27,0)&gt;10,8,IF(VLOOKUP($C84,工时汇总!$B$2:$AH$2673,27,0)&gt;=8,4,IF(VLOOKUP($C84,工时汇总!$B$2:$AH$2673,27,0)&lt;8,0))))</f>
        <v>0</v>
      </c>
      <c r="AD84" s="24">
        <f ca="1">IF(VLOOKUP($C84,工时汇总!$B$2:$AH$2673,28,0)&gt;15,12,IF(VLOOKUP($C84,工时汇总!$B$2:$AH$2673,28,0)&gt;10,8,IF(VLOOKUP($C84,工时汇总!$B$2:$AH$2673,28,0)&gt;=8,4,IF(VLOOKUP($C84,工时汇总!$B$2:$AH$2673,28,0)&lt;8,0))))</f>
        <v>0</v>
      </c>
      <c r="AE84" s="24">
        <f ca="1">IF(VLOOKUP($C84,工时汇总!$B$2:$AH$2673,29,0)&gt;15,12,IF(VLOOKUP($C84,工时汇总!$B$2:$AH$2673,29,0)&gt;10,8,IF(VLOOKUP($C84,工时汇总!$B$2:$AH$2673,29,0)&gt;=8,4,IF(VLOOKUP($C84,工时汇总!$B$2:$AH$2673,29,0)&lt;8,0))))</f>
        <v>0</v>
      </c>
      <c r="AF84" s="24">
        <f ca="1">IF(VLOOKUP($C84,工时汇总!$B$2:$AH$2673,30,0)&gt;15,12,IF(VLOOKUP($C84,工时汇总!$B$2:$AH$2673,30,0)&gt;10,8,IF(VLOOKUP($C84,工时汇总!$B$2:$AH$2673,30,0)&gt;=8,4,IF(VLOOKUP($C84,工时汇总!$B$2:$AH$2673,30,0)&lt;8,0))))</f>
        <v>0</v>
      </c>
      <c r="AG84" s="24">
        <f ca="1">IF(VLOOKUP($C84,工时汇总!$B$2:$AH$2673,31,0)&gt;15,12,IF(VLOOKUP($C84,工时汇总!$B$2:$AH$2673,31,0)&gt;10,8,IF(VLOOKUP($C84,工时汇总!$B$2:$AH$2673,31,0)&gt;=8,4,IF(VLOOKUP($C84,工时汇总!$B$2:$AH$2673,31,0)&lt;8,0))))</f>
        <v>0</v>
      </c>
      <c r="AH84" s="24">
        <f ca="1">IF(VLOOKUP($C84,工时汇总!$B$2:$AH$2673,32,0)&gt;15,12,IF(VLOOKUP($C84,工时汇总!$B$2:$AH$2673,32,0)&gt;10,8,IF(VLOOKUP($C84,工时汇总!$B$2:$AH$2673,32,0)&gt;=8,4,IF(VLOOKUP($C84,工时汇总!$B$2:$AH$2673,32,0)&lt;8,0))))</f>
        <v>0</v>
      </c>
      <c r="AI84" s="24">
        <f ca="1">IF(VLOOKUP($C84,工时汇总!$B$2:$AH$2673,33,0)&gt;15,12,IF(VLOOKUP($C84,工时汇总!$B$2:$AH$2673,33,0)&gt;10,8,IF(VLOOKUP($C84,工时汇总!$B$2:$AH$2673,33,0)&gt;=8,4,IF(VLOOKUP($C84,工时汇总!$B$2:$AH$2673,33,0)&lt;8,0))))</f>
        <v>0</v>
      </c>
    </row>
    <row r="85" spans="1:35" ht="19.5" customHeight="1" x14ac:dyDescent="0.25">
      <c r="A85" s="22" t="s">
        <v>576</v>
      </c>
      <c r="B85" s="129" t="s">
        <v>754</v>
      </c>
      <c r="C85" s="128">
        <v>2312032</v>
      </c>
      <c r="D85" s="23">
        <f t="shared" ref="D85:D87" ca="1" si="28">SUM(E85:AI85)</f>
        <v>116</v>
      </c>
      <c r="E85" s="24">
        <f ca="1">IF(VLOOKUP($C85,工时汇总!$B$2:$AH$2673,3,0)&gt;15,12,IF(VLOOKUP($C85,工时汇总!$B$2:$AH$2673,3,0)&gt;10,8,IF(VLOOKUP($C85,工时汇总!$B$2:$AH$2673,3,0)&gt;=8,4,IF(VLOOKUP($C85,工时汇总!$B$2:$AH$2673,3,0)&lt;8,0))))</f>
        <v>0</v>
      </c>
      <c r="F85" s="24">
        <f ca="1">IF(VLOOKUP($C85,工时汇总!$B$2:$AH$2673,4,0)&gt;15,12,IF(VLOOKUP($C85,工时汇总!$B$2:$AH$2673,4,0)&gt;10,8,IF(VLOOKUP($C85,工时汇总!$B$2:$AH$2673,4,0)&gt;=8,4,IF(VLOOKUP($C85,工时汇总!$B$2:$AH$2673,4,0)&lt;8,0))))</f>
        <v>0</v>
      </c>
      <c r="G85" s="24">
        <f ca="1">IF(VLOOKUP($C85,工时汇总!$B$2:$AH$2673,5,0)&gt;15,12,IF(VLOOKUP($C85,工时汇总!$B$2:$AH$2673,5,0)&gt;10,8,IF(VLOOKUP($C85,工时汇总!$B$2:$AH$2673,5,0)&gt;=8,4,IF(VLOOKUP($C85,工时汇总!$B$2:$AH$2673,5,0)&lt;8,0))))</f>
        <v>0</v>
      </c>
      <c r="H85" s="24">
        <f ca="1">IF(VLOOKUP($C85,工时汇总!$B$2:$AH$2673,6,0)&gt;15,12,IF(VLOOKUP($C85,工时汇总!$B$2:$AH$2673,6,0)&gt;10,8,IF(VLOOKUP($C85,工时汇总!$B$2:$AH$2673,6,0)&gt;=8,4,IF(VLOOKUP($C85,工时汇总!$B$2:$AH$2673,6,0)&lt;8,0))))</f>
        <v>0</v>
      </c>
      <c r="I85" s="24">
        <f ca="1">IF(VLOOKUP($C85,工时汇总!$B$2:$AH$2673,7,0)&gt;15,12,IF(VLOOKUP($C85,工时汇总!$B$2:$AH$2673,7,0)&gt;10,8,IF(VLOOKUP($C85,工时汇总!$B$2:$AH$2673,7,0)&gt;=8,4,IF(VLOOKUP($C85,工时汇总!$B$2:$AH$2673,7,0)&lt;8,0))))</f>
        <v>0</v>
      </c>
      <c r="J85" s="24">
        <f ca="1">IF(VLOOKUP($C85,工时汇总!$B$2:$AH$2673,8,0)&gt;15,12,IF(VLOOKUP($C85,工时汇总!$B$2:$AH$2673,8,0)&gt;10,8,IF(VLOOKUP($C85,工时汇总!$B$2:$AH$2673,8,0)&gt;=8,4,IF(VLOOKUP($C85,工时汇总!$B$2:$AH$2673,8,0)&lt;8,0))))</f>
        <v>4</v>
      </c>
      <c r="K85" s="24">
        <f ca="1">IF(VLOOKUP($C85,工时汇总!$B$2:$AH$2673,9,0)&gt;15,12,IF(VLOOKUP($C85,工时汇总!$B$2:$AH$2673,9,0)&gt;10,8,IF(VLOOKUP($C85,工时汇总!$B$2:$AH$2673,9,0)&gt;=8,4,IF(VLOOKUP($C85,工时汇总!$B$2:$AH$2673,9,0)&lt;8,0))))</f>
        <v>8</v>
      </c>
      <c r="L85" s="24">
        <f ca="1">IF(VLOOKUP($C85,工时汇总!$B$2:$AH$2673,10,0)&gt;15,12,IF(VLOOKUP($C85,工时汇总!$B$2:$AH$2673,10,0)&gt;10,8,IF(VLOOKUP($C85,工时汇总!$B$2:$AH$2673,10,0)&gt;=8,4,IF(VLOOKUP($C85,工时汇总!$B$2:$AH$2673,10,0)&lt;8,0))))</f>
        <v>8</v>
      </c>
      <c r="M85" s="24">
        <f ca="1">IF(VLOOKUP($C85,工时汇总!$B$2:$AH$2673,11,0)&gt;15,12,IF(VLOOKUP($C85,工时汇总!$B$2:$AH$2673,11,0)&gt;10,8,IF(VLOOKUP($C85,工时汇总!$B$2:$AH$2673,11,0)&gt;=8,4,IF(VLOOKUP($C85,工时汇总!$B$2:$AH$2673,11,0)&lt;8,0))))</f>
        <v>4</v>
      </c>
      <c r="N85" s="24">
        <f ca="1">IF(VLOOKUP($C85,工时汇总!$B$2:$AH$2673,12,0)&gt;15,12,IF(VLOOKUP($C85,工时汇总!$B$2:$AH$2673,12,0)&gt;10,8,IF(VLOOKUP($C85,工时汇总!$B$2:$AH$2673,12,0)&gt;=8,4,IF(VLOOKUP($C85,工时汇总!$B$2:$AH$2673,12,0)&lt;8,0))))</f>
        <v>8</v>
      </c>
      <c r="O85" s="24">
        <f ca="1">IF(VLOOKUP($C85,工时汇总!$B$2:$AH$2673,13,0)&gt;15,12,IF(VLOOKUP($C85,工时汇总!$B$2:$AH$2673,13,0)&gt;10,8,IF(VLOOKUP($C85,工时汇总!$B$2:$AH$2673,13,0)&gt;=8,4,IF(VLOOKUP($C85,工时汇总!$B$2:$AH$2673,13,0)&lt;8,0))))</f>
        <v>8</v>
      </c>
      <c r="P85" s="24">
        <f ca="1">IF(VLOOKUP($C85,工时汇总!$B$2:$AH$2673,14,0)&gt;15,12,IF(VLOOKUP($C85,工时汇总!$B$2:$AH$2673,14,0)&gt;10,8,IF(VLOOKUP($C85,工时汇总!$B$2:$AH$2673,14,0)&gt;=8,4,IF(VLOOKUP($C85,工时汇总!$B$2:$AH$2673,14,0)&lt;8,0))))</f>
        <v>4</v>
      </c>
      <c r="Q85" s="24">
        <f ca="1">IF(VLOOKUP($C85,工时汇总!$B$2:$AH$2673,15,0)&gt;15,12,IF(VLOOKUP($C85,工时汇总!$B$2:$AH$2673,15,0)&gt;10,8,IF(VLOOKUP($C85,工时汇总!$B$2:$AH$2673,15,0)&gt;=8,4,IF(VLOOKUP($C85,工时汇总!$B$2:$AH$2673,15,0)&lt;8,0))))</f>
        <v>4</v>
      </c>
      <c r="R85" s="24">
        <f ca="1">IF(VLOOKUP($C85,工时汇总!$B$2:$AH$2673,16,0)&gt;15,12,IF(VLOOKUP($C85,工时汇总!$B$2:$AH$2673,16,0)&gt;10,8,IF(VLOOKUP($C85,工时汇总!$B$2:$AH$2673,16,0)&gt;=8,4,IF(VLOOKUP($C85,工时汇总!$B$2:$AH$2673,16,0)&lt;8,0))))</f>
        <v>4</v>
      </c>
      <c r="S85" s="24">
        <f ca="1">IF(VLOOKUP($C85,工时汇总!$B$2:$AH$2673,17,0)&gt;15,12,IF(VLOOKUP($C85,工时汇总!$B$2:$AH$2673,17,0)&gt;10,8,IF(VLOOKUP($C85,工时汇总!$B$2:$AH$2673,17,0)&gt;=8,4,IF(VLOOKUP($C85,工时汇总!$B$2:$AH$2673,17,0)&lt;8,0))))</f>
        <v>4</v>
      </c>
      <c r="T85" s="24">
        <f ca="1">IF(VLOOKUP($C85,工时汇总!$B$2:$AH$2673,18,0)&gt;15,12,IF(VLOOKUP($C85,工时汇总!$B$2:$AH$2673,18,0)&gt;10,8,IF(VLOOKUP($C85,工时汇总!$B$2:$AH$2673,18,0)&gt;=8,4,IF(VLOOKUP($C85,工时汇总!$B$2:$AH$2673,18,0)&lt;8,0))))</f>
        <v>4</v>
      </c>
      <c r="U85" s="24">
        <f ca="1">IF(VLOOKUP($C85,工时汇总!$B$2:$AH$2673,19,0)&gt;15,12,IF(VLOOKUP($C85,工时汇总!$B$2:$AH$2673,19,0)&gt;10,8,IF(VLOOKUP($C85,工时汇总!$B$2:$AH$2673,19,0)&gt;=8,4,IF(VLOOKUP($C85,工时汇总!$B$2:$AH$2673,19,0)&lt;8,0))))</f>
        <v>4</v>
      </c>
      <c r="V85" s="24">
        <f ca="1">IF(VLOOKUP($C85,工时汇总!$B$2:$AH$2673,20,0)&gt;15,12,IF(VLOOKUP($C85,工时汇总!$B$2:$AH$2673,20,0)&gt;10,8,IF(VLOOKUP($C85,工时汇总!$B$2:$AH$2673,20,0)&gt;=8,4,IF(VLOOKUP($C85,工时汇总!$B$2:$AH$2673,20,0)&lt;8,0))))</f>
        <v>8</v>
      </c>
      <c r="W85" s="24">
        <f ca="1">IF(VLOOKUP($C85,工时汇总!$B$2:$AH$2673,21,0)&gt;15,12,IF(VLOOKUP($C85,工时汇总!$B$2:$AH$2673,21,0)&gt;10,8,IF(VLOOKUP($C85,工时汇总!$B$2:$AH$2673,21,0)&gt;=8,4,IF(VLOOKUP($C85,工时汇总!$B$2:$AH$2673,21,0)&lt;8,0))))</f>
        <v>8</v>
      </c>
      <c r="X85" s="24">
        <f ca="1">IF(VLOOKUP($C85,工时汇总!$B$2:$AH$2673,22,0)&gt;15,12,IF(VLOOKUP($C85,工时汇总!$B$2:$AH$2673,22,0)&gt;10,8,IF(VLOOKUP($C85,工时汇总!$B$2:$AH$2673,22,0)&gt;=8,4,IF(VLOOKUP($C85,工时汇总!$B$2:$AH$2673,22,0)&lt;8,0))))</f>
        <v>8</v>
      </c>
      <c r="Y85" s="24">
        <f ca="1">IF(VLOOKUP($C85,工时汇总!$B$2:$AH$2673,23,0)&gt;15,12,IF(VLOOKUP($C85,工时汇总!$B$2:$AH$2673,23,0)&gt;10,8,IF(VLOOKUP($C85,工时汇总!$B$2:$AH$2673,23,0)&gt;=8,4,IF(VLOOKUP($C85,工时汇总!$B$2:$AH$2673,23,0)&lt;8,0))))</f>
        <v>4</v>
      </c>
      <c r="Z85" s="24">
        <f ca="1">IF(VLOOKUP($C85,工时汇总!$B$2:$AH$2673,24,0)&gt;15,12,IF(VLOOKUP($C85,工时汇总!$B$2:$AH$2673,24,0)&gt;10,8,IF(VLOOKUP($C85,工时汇总!$B$2:$AH$2673,24,0)&gt;=8,4,IF(VLOOKUP($C85,工时汇总!$B$2:$AH$2673,24,0)&lt;8,0))))</f>
        <v>8</v>
      </c>
      <c r="AA85" s="24">
        <f ca="1">IF(VLOOKUP($C85,工时汇总!$B$2:$AH$2673,25,0)&gt;15,12,IF(VLOOKUP($C85,工时汇总!$B$2:$AH$2673,25,0)&gt;10,8,IF(VLOOKUP($C85,工时汇总!$B$2:$AH$2673,25,0)&gt;=8,4,IF(VLOOKUP($C85,工时汇总!$B$2:$AH$2673,25,0)&lt;8,0))))</f>
        <v>4</v>
      </c>
      <c r="AB85" s="24">
        <f ca="1">IF(VLOOKUP($C85,工时汇总!$B$2:$AH$2673,26,0)&gt;15,12,IF(VLOOKUP($C85,工时汇总!$B$2:$AH$2673,26,0)&gt;10,8,IF(VLOOKUP($C85,工时汇总!$B$2:$AH$2673,26,0)&gt;=8,4,IF(VLOOKUP($C85,工时汇总!$B$2:$AH$2673,26,0)&lt;8,0))))</f>
        <v>4</v>
      </c>
      <c r="AC85" s="24">
        <f ca="1">IF(VLOOKUP($C85,工时汇总!$B$2:$AH$2673,27,0)&gt;15,12,IF(VLOOKUP($C85,工时汇总!$B$2:$AH$2673,27,0)&gt;10,8,IF(VLOOKUP($C85,工时汇总!$B$2:$AH$2673,27,0)&gt;=8,4,IF(VLOOKUP($C85,工时汇总!$B$2:$AH$2673,27,0)&lt;8,0))))</f>
        <v>4</v>
      </c>
      <c r="AD85" s="24">
        <f ca="1">IF(VLOOKUP($C85,工时汇总!$B$2:$AH$2673,28,0)&gt;15,12,IF(VLOOKUP($C85,工时汇总!$B$2:$AH$2673,28,0)&gt;10,8,IF(VLOOKUP($C85,工时汇总!$B$2:$AH$2673,28,0)&gt;=8,4,IF(VLOOKUP($C85,工时汇总!$B$2:$AH$2673,28,0)&lt;8,0))))</f>
        <v>4</v>
      </c>
      <c r="AE85" s="24">
        <f ca="1">IF(VLOOKUP($C85,工时汇总!$B$2:$AH$2673,29,0)&gt;15,12,IF(VLOOKUP($C85,工时汇总!$B$2:$AH$2673,29,0)&gt;10,8,IF(VLOOKUP($C85,工时汇总!$B$2:$AH$2673,29,0)&gt;=8,4,IF(VLOOKUP($C85,工时汇总!$B$2:$AH$2673,29,0)&lt;8,0))))</f>
        <v>0</v>
      </c>
      <c r="AF85" s="24">
        <f ca="1">IF(VLOOKUP($C85,工时汇总!$B$2:$AH$2673,30,0)&gt;15,12,IF(VLOOKUP($C85,工时汇总!$B$2:$AH$2673,30,0)&gt;10,8,IF(VLOOKUP($C85,工时汇总!$B$2:$AH$2673,30,0)&gt;=8,4,IF(VLOOKUP($C85,工时汇总!$B$2:$AH$2673,30,0)&lt;8,0))))</f>
        <v>0</v>
      </c>
      <c r="AG85" s="24">
        <f ca="1">IF(VLOOKUP($C85,工时汇总!$B$2:$AH$2673,31,0)&gt;15,12,IF(VLOOKUP($C85,工时汇总!$B$2:$AH$2673,31,0)&gt;10,8,IF(VLOOKUP($C85,工时汇总!$B$2:$AH$2673,31,0)&gt;=8,4,IF(VLOOKUP($C85,工时汇总!$B$2:$AH$2673,31,0)&lt;8,0))))</f>
        <v>0</v>
      </c>
      <c r="AH85" s="24">
        <f ca="1">IF(VLOOKUP($C85,工时汇总!$B$2:$AH$2673,32,0)&gt;15,12,IF(VLOOKUP($C85,工时汇总!$B$2:$AH$2673,32,0)&gt;10,8,IF(VLOOKUP($C85,工时汇总!$B$2:$AH$2673,32,0)&gt;=8,4,IF(VLOOKUP($C85,工时汇总!$B$2:$AH$2673,32,0)&lt;8,0))))</f>
        <v>0</v>
      </c>
      <c r="AI85" s="24">
        <f ca="1">IF(VLOOKUP($C85,工时汇总!$B$2:$AH$2673,33,0)&gt;15,12,IF(VLOOKUP($C85,工时汇总!$B$2:$AH$2673,33,0)&gt;10,8,IF(VLOOKUP($C85,工时汇总!$B$2:$AH$2673,33,0)&gt;=8,4,IF(VLOOKUP($C85,工时汇总!$B$2:$AH$2673,33,0)&lt;8,0))))</f>
        <v>0</v>
      </c>
    </row>
    <row r="86" spans="1:35" ht="19.5" customHeight="1" x14ac:dyDescent="0.25">
      <c r="A86" s="22" t="s">
        <v>576</v>
      </c>
      <c r="B86" s="129" t="s">
        <v>755</v>
      </c>
      <c r="C86" s="128">
        <v>2312031</v>
      </c>
      <c r="D86" s="23">
        <f t="shared" ca="1" si="28"/>
        <v>144</v>
      </c>
      <c r="E86" s="24">
        <f ca="1">IF(VLOOKUP($C86,工时汇总!$B$2:$AH$2673,3,0)&gt;15,12,IF(VLOOKUP($C86,工时汇总!$B$2:$AH$2673,3,0)&gt;10,8,IF(VLOOKUP($C86,工时汇总!$B$2:$AH$2673,3,0)&gt;=8,4,IF(VLOOKUP($C86,工时汇总!$B$2:$AH$2673,3,0)&lt;8,0))))</f>
        <v>0</v>
      </c>
      <c r="F86" s="24">
        <f ca="1">IF(VLOOKUP($C86,工时汇总!$B$2:$AH$2673,4,0)&gt;15,12,IF(VLOOKUP($C86,工时汇总!$B$2:$AH$2673,4,0)&gt;10,8,IF(VLOOKUP($C86,工时汇总!$B$2:$AH$2673,4,0)&gt;=8,4,IF(VLOOKUP($C86,工时汇总!$B$2:$AH$2673,4,0)&lt;8,0))))</f>
        <v>0</v>
      </c>
      <c r="G86" s="24">
        <f ca="1">IF(VLOOKUP($C86,工时汇总!$B$2:$AH$2673,5,0)&gt;15,12,IF(VLOOKUP($C86,工时汇总!$B$2:$AH$2673,5,0)&gt;10,8,IF(VLOOKUP($C86,工时汇总!$B$2:$AH$2673,5,0)&gt;=8,4,IF(VLOOKUP($C86,工时汇总!$B$2:$AH$2673,5,0)&lt;8,0))))</f>
        <v>0</v>
      </c>
      <c r="H86" s="24">
        <f ca="1">IF(VLOOKUP($C86,工时汇总!$B$2:$AH$2673,6,0)&gt;15,12,IF(VLOOKUP($C86,工时汇总!$B$2:$AH$2673,6,0)&gt;10,8,IF(VLOOKUP($C86,工时汇总!$B$2:$AH$2673,6,0)&gt;=8,4,IF(VLOOKUP($C86,工时汇总!$B$2:$AH$2673,6,0)&lt;8,0))))</f>
        <v>0</v>
      </c>
      <c r="I86" s="24">
        <f ca="1">IF(VLOOKUP($C86,工时汇总!$B$2:$AH$2673,7,0)&gt;15,12,IF(VLOOKUP($C86,工时汇总!$B$2:$AH$2673,7,0)&gt;10,8,IF(VLOOKUP($C86,工时汇总!$B$2:$AH$2673,7,0)&gt;=8,4,IF(VLOOKUP($C86,工时汇总!$B$2:$AH$2673,7,0)&lt;8,0))))</f>
        <v>0</v>
      </c>
      <c r="J86" s="24">
        <f ca="1">IF(VLOOKUP($C86,工时汇总!$B$2:$AH$2673,8,0)&gt;15,12,IF(VLOOKUP($C86,工时汇总!$B$2:$AH$2673,8,0)&gt;10,8,IF(VLOOKUP($C86,工时汇总!$B$2:$AH$2673,8,0)&gt;=8,4,IF(VLOOKUP($C86,工时汇总!$B$2:$AH$2673,8,0)&lt;8,0))))</f>
        <v>4</v>
      </c>
      <c r="K86" s="24">
        <f ca="1">IF(VLOOKUP($C86,工时汇总!$B$2:$AH$2673,9,0)&gt;15,12,IF(VLOOKUP($C86,工时汇总!$B$2:$AH$2673,9,0)&gt;10,8,IF(VLOOKUP($C86,工时汇总!$B$2:$AH$2673,9,0)&gt;=8,4,IF(VLOOKUP($C86,工时汇总!$B$2:$AH$2673,9,0)&lt;8,0))))</f>
        <v>0</v>
      </c>
      <c r="L86" s="24">
        <f ca="1">IF(VLOOKUP($C86,工时汇总!$B$2:$AH$2673,10,0)&gt;15,12,IF(VLOOKUP($C86,工时汇总!$B$2:$AH$2673,10,0)&gt;10,8,IF(VLOOKUP($C86,工时汇总!$B$2:$AH$2673,10,0)&gt;=8,4,IF(VLOOKUP($C86,工时汇总!$B$2:$AH$2673,10,0)&lt;8,0))))</f>
        <v>8</v>
      </c>
      <c r="M86" s="24">
        <f ca="1">IF(VLOOKUP($C86,工时汇总!$B$2:$AH$2673,11,0)&gt;15,12,IF(VLOOKUP($C86,工时汇总!$B$2:$AH$2673,11,0)&gt;10,8,IF(VLOOKUP($C86,工时汇总!$B$2:$AH$2673,11,0)&gt;=8,4,IF(VLOOKUP($C86,工时汇总!$B$2:$AH$2673,11,0)&lt;8,0))))</f>
        <v>4</v>
      </c>
      <c r="N86" s="24">
        <f ca="1">IF(VLOOKUP($C86,工时汇总!$B$2:$AH$2673,12,0)&gt;15,12,IF(VLOOKUP($C86,工时汇总!$B$2:$AH$2673,12,0)&gt;10,8,IF(VLOOKUP($C86,工时汇总!$B$2:$AH$2673,12,0)&gt;=8,4,IF(VLOOKUP($C86,工时汇总!$B$2:$AH$2673,12,0)&lt;8,0))))</f>
        <v>8</v>
      </c>
      <c r="O86" s="24">
        <f ca="1">IF(VLOOKUP($C86,工时汇总!$B$2:$AH$2673,13,0)&gt;15,12,IF(VLOOKUP($C86,工时汇总!$B$2:$AH$2673,13,0)&gt;10,8,IF(VLOOKUP($C86,工时汇总!$B$2:$AH$2673,13,0)&gt;=8,4,IF(VLOOKUP($C86,工时汇总!$B$2:$AH$2673,13,0)&lt;8,0))))</f>
        <v>8</v>
      </c>
      <c r="P86" s="24">
        <f ca="1">IF(VLOOKUP($C86,工时汇总!$B$2:$AH$2673,14,0)&gt;15,12,IF(VLOOKUP($C86,工时汇总!$B$2:$AH$2673,14,0)&gt;10,8,IF(VLOOKUP($C86,工时汇总!$B$2:$AH$2673,14,0)&gt;=8,4,IF(VLOOKUP($C86,工时汇总!$B$2:$AH$2673,14,0)&lt;8,0))))</f>
        <v>4</v>
      </c>
      <c r="Q86" s="24">
        <f ca="1">IF(VLOOKUP($C86,工时汇总!$B$2:$AH$2673,15,0)&gt;15,12,IF(VLOOKUP($C86,工时汇总!$B$2:$AH$2673,15,0)&gt;10,8,IF(VLOOKUP($C86,工时汇总!$B$2:$AH$2673,15,0)&gt;=8,4,IF(VLOOKUP($C86,工时汇总!$B$2:$AH$2673,15,0)&lt;8,0))))</f>
        <v>4</v>
      </c>
      <c r="R86" s="24">
        <f ca="1">IF(VLOOKUP($C86,工时汇总!$B$2:$AH$2673,16,0)&gt;15,12,IF(VLOOKUP($C86,工时汇总!$B$2:$AH$2673,16,0)&gt;10,8,IF(VLOOKUP($C86,工时汇总!$B$2:$AH$2673,16,0)&gt;=8,4,IF(VLOOKUP($C86,工时汇总!$B$2:$AH$2673,16,0)&lt;8,0))))</f>
        <v>4</v>
      </c>
      <c r="S86" s="24">
        <f ca="1">IF(VLOOKUP($C86,工时汇总!$B$2:$AH$2673,17,0)&gt;15,12,IF(VLOOKUP($C86,工时汇总!$B$2:$AH$2673,17,0)&gt;10,8,IF(VLOOKUP($C86,工时汇总!$B$2:$AH$2673,17,0)&gt;=8,4,IF(VLOOKUP($C86,工时汇总!$B$2:$AH$2673,17,0)&lt;8,0))))</f>
        <v>4</v>
      </c>
      <c r="T86" s="24">
        <f ca="1">IF(VLOOKUP($C86,工时汇总!$B$2:$AH$2673,18,0)&gt;15,12,IF(VLOOKUP($C86,工时汇总!$B$2:$AH$2673,18,0)&gt;10,8,IF(VLOOKUP($C86,工时汇总!$B$2:$AH$2673,18,0)&gt;=8,4,IF(VLOOKUP($C86,工时汇总!$B$2:$AH$2673,18,0)&lt;8,0))))</f>
        <v>4</v>
      </c>
      <c r="U86" s="24">
        <f ca="1">IF(VLOOKUP($C86,工时汇总!$B$2:$AH$2673,19,0)&gt;15,12,IF(VLOOKUP($C86,工时汇总!$B$2:$AH$2673,19,0)&gt;10,8,IF(VLOOKUP($C86,工时汇总!$B$2:$AH$2673,19,0)&gt;=8,4,IF(VLOOKUP($C86,工时汇总!$B$2:$AH$2673,19,0)&lt;8,0))))</f>
        <v>4</v>
      </c>
      <c r="V86" s="24">
        <f ca="1">IF(VLOOKUP($C86,工时汇总!$B$2:$AH$2673,20,0)&gt;15,12,IF(VLOOKUP($C86,工时汇总!$B$2:$AH$2673,20,0)&gt;10,8,IF(VLOOKUP($C86,工时汇总!$B$2:$AH$2673,20,0)&gt;=8,4,IF(VLOOKUP($C86,工时汇总!$B$2:$AH$2673,20,0)&lt;8,0))))</f>
        <v>8</v>
      </c>
      <c r="W86" s="24">
        <f ca="1">IF(VLOOKUP($C86,工时汇总!$B$2:$AH$2673,21,0)&gt;15,12,IF(VLOOKUP($C86,工时汇总!$B$2:$AH$2673,21,0)&gt;10,8,IF(VLOOKUP($C86,工时汇总!$B$2:$AH$2673,21,0)&gt;=8,4,IF(VLOOKUP($C86,工时汇总!$B$2:$AH$2673,21,0)&lt;8,0))))</f>
        <v>8</v>
      </c>
      <c r="X86" s="24">
        <f ca="1">IF(VLOOKUP($C86,工时汇总!$B$2:$AH$2673,22,0)&gt;15,12,IF(VLOOKUP($C86,工时汇总!$B$2:$AH$2673,22,0)&gt;10,8,IF(VLOOKUP($C86,工时汇总!$B$2:$AH$2673,22,0)&gt;=8,4,IF(VLOOKUP($C86,工时汇总!$B$2:$AH$2673,22,0)&lt;8,0))))</f>
        <v>8</v>
      </c>
      <c r="Y86" s="24">
        <f ca="1">IF(VLOOKUP($C86,工时汇总!$B$2:$AH$2673,23,0)&gt;15,12,IF(VLOOKUP($C86,工时汇总!$B$2:$AH$2673,23,0)&gt;10,8,IF(VLOOKUP($C86,工时汇总!$B$2:$AH$2673,23,0)&gt;=8,4,IF(VLOOKUP($C86,工时汇总!$B$2:$AH$2673,23,0)&lt;8,0))))</f>
        <v>4</v>
      </c>
      <c r="Z86" s="24">
        <f ca="1">IF(VLOOKUP($C86,工时汇总!$B$2:$AH$2673,24,0)&gt;15,12,IF(VLOOKUP($C86,工时汇总!$B$2:$AH$2673,24,0)&gt;10,8,IF(VLOOKUP($C86,工时汇总!$B$2:$AH$2673,24,0)&gt;=8,4,IF(VLOOKUP($C86,工时汇总!$B$2:$AH$2673,24,0)&lt;8,0))))</f>
        <v>8</v>
      </c>
      <c r="AA86" s="24">
        <f ca="1">IF(VLOOKUP($C86,工时汇总!$B$2:$AH$2673,25,0)&gt;15,12,IF(VLOOKUP($C86,工时汇总!$B$2:$AH$2673,25,0)&gt;10,8,IF(VLOOKUP($C86,工时汇总!$B$2:$AH$2673,25,0)&gt;=8,4,IF(VLOOKUP($C86,工时汇总!$B$2:$AH$2673,25,0)&lt;8,0))))</f>
        <v>8</v>
      </c>
      <c r="AB86" s="24">
        <f ca="1">IF(VLOOKUP($C86,工时汇总!$B$2:$AH$2673,26,0)&gt;15,12,IF(VLOOKUP($C86,工时汇总!$B$2:$AH$2673,26,0)&gt;10,8,IF(VLOOKUP($C86,工时汇总!$B$2:$AH$2673,26,0)&gt;=8,4,IF(VLOOKUP($C86,工时汇总!$B$2:$AH$2673,26,0)&lt;8,0))))</f>
        <v>8</v>
      </c>
      <c r="AC86" s="24">
        <f ca="1">IF(VLOOKUP($C86,工时汇总!$B$2:$AH$2673,27,0)&gt;15,12,IF(VLOOKUP($C86,工时汇总!$B$2:$AH$2673,27,0)&gt;10,8,IF(VLOOKUP($C86,工时汇总!$B$2:$AH$2673,27,0)&gt;=8,4,IF(VLOOKUP($C86,工时汇总!$B$2:$AH$2673,27,0)&lt;8,0))))</f>
        <v>8</v>
      </c>
      <c r="AD86" s="24">
        <f ca="1">IF(VLOOKUP($C86,工时汇总!$B$2:$AH$2673,28,0)&gt;15,12,IF(VLOOKUP($C86,工时汇总!$B$2:$AH$2673,28,0)&gt;10,8,IF(VLOOKUP($C86,工时汇总!$B$2:$AH$2673,28,0)&gt;=8,4,IF(VLOOKUP($C86,工时汇总!$B$2:$AH$2673,28,0)&lt;8,0))))</f>
        <v>8</v>
      </c>
      <c r="AE86" s="24">
        <f ca="1">IF(VLOOKUP($C86,工时汇总!$B$2:$AH$2673,29,0)&gt;15,12,IF(VLOOKUP($C86,工时汇总!$B$2:$AH$2673,29,0)&gt;10,8,IF(VLOOKUP($C86,工时汇总!$B$2:$AH$2673,29,0)&gt;=8,4,IF(VLOOKUP($C86,工时汇总!$B$2:$AH$2673,29,0)&lt;8,0))))</f>
        <v>8</v>
      </c>
      <c r="AF86" s="24">
        <f ca="1">IF(VLOOKUP($C86,工时汇总!$B$2:$AH$2673,30,0)&gt;15,12,IF(VLOOKUP($C86,工时汇总!$B$2:$AH$2673,30,0)&gt;10,8,IF(VLOOKUP($C86,工时汇总!$B$2:$AH$2673,30,0)&gt;=8,4,IF(VLOOKUP($C86,工时汇总!$B$2:$AH$2673,30,0)&lt;8,0))))</f>
        <v>4</v>
      </c>
      <c r="AG86" s="24">
        <f ca="1">IF(VLOOKUP($C86,工时汇总!$B$2:$AH$2673,31,0)&gt;15,12,IF(VLOOKUP($C86,工时汇总!$B$2:$AH$2673,31,0)&gt;10,8,IF(VLOOKUP($C86,工时汇总!$B$2:$AH$2673,31,0)&gt;=8,4,IF(VLOOKUP($C86,工时汇总!$B$2:$AH$2673,31,0)&lt;8,0))))</f>
        <v>4</v>
      </c>
      <c r="AH86" s="24">
        <f ca="1">IF(VLOOKUP($C86,工时汇总!$B$2:$AH$2673,32,0)&gt;15,12,IF(VLOOKUP($C86,工时汇总!$B$2:$AH$2673,32,0)&gt;10,8,IF(VLOOKUP($C86,工时汇总!$B$2:$AH$2673,32,0)&gt;=8,4,IF(VLOOKUP($C86,工时汇总!$B$2:$AH$2673,32,0)&lt;8,0))))</f>
        <v>4</v>
      </c>
      <c r="AI86" s="24">
        <f ca="1">IF(VLOOKUP($C86,工时汇总!$B$2:$AH$2673,33,0)&gt;15,12,IF(VLOOKUP($C86,工时汇总!$B$2:$AH$2673,33,0)&gt;10,8,IF(VLOOKUP($C86,工时汇总!$B$2:$AH$2673,33,0)&gt;=8,4,IF(VLOOKUP($C86,工时汇总!$B$2:$AH$2673,33,0)&lt;8,0))))</f>
        <v>0</v>
      </c>
    </row>
    <row r="87" spans="1:35" ht="19.5" customHeight="1" x14ac:dyDescent="0.25">
      <c r="A87" s="22" t="s">
        <v>576</v>
      </c>
      <c r="B87" s="129" t="s">
        <v>756</v>
      </c>
      <c r="C87" s="128">
        <v>2312028</v>
      </c>
      <c r="D87" s="23">
        <f t="shared" ca="1" si="28"/>
        <v>96</v>
      </c>
      <c r="E87" s="24">
        <f ca="1">IF(VLOOKUP($C87,工时汇总!$B$2:$AH$2673,3,0)&gt;15,12,IF(VLOOKUP($C87,工时汇总!$B$2:$AH$2673,3,0)&gt;10,8,IF(VLOOKUP($C87,工时汇总!$B$2:$AH$2673,3,0)&gt;=8,4,IF(VLOOKUP($C87,工时汇总!$B$2:$AH$2673,3,0)&lt;8,0))))</f>
        <v>0</v>
      </c>
      <c r="F87" s="24">
        <f ca="1">IF(VLOOKUP($C87,工时汇总!$B$2:$AH$2673,4,0)&gt;15,12,IF(VLOOKUP($C87,工时汇总!$B$2:$AH$2673,4,0)&gt;10,8,IF(VLOOKUP($C87,工时汇总!$B$2:$AH$2673,4,0)&gt;=8,4,IF(VLOOKUP($C87,工时汇总!$B$2:$AH$2673,4,0)&lt;8,0))))</f>
        <v>0</v>
      </c>
      <c r="G87" s="24">
        <f ca="1">IF(VLOOKUP($C87,工时汇总!$B$2:$AH$2673,5,0)&gt;15,12,IF(VLOOKUP($C87,工时汇总!$B$2:$AH$2673,5,0)&gt;10,8,IF(VLOOKUP($C87,工时汇总!$B$2:$AH$2673,5,0)&gt;=8,4,IF(VLOOKUP($C87,工时汇总!$B$2:$AH$2673,5,0)&lt;8,0))))</f>
        <v>0</v>
      </c>
      <c r="H87" s="24">
        <f ca="1">IF(VLOOKUP($C87,工时汇总!$B$2:$AH$2673,6,0)&gt;15,12,IF(VLOOKUP($C87,工时汇总!$B$2:$AH$2673,6,0)&gt;10,8,IF(VLOOKUP($C87,工时汇总!$B$2:$AH$2673,6,0)&gt;=8,4,IF(VLOOKUP($C87,工时汇总!$B$2:$AH$2673,6,0)&lt;8,0))))</f>
        <v>0</v>
      </c>
      <c r="I87" s="24">
        <f ca="1">IF(VLOOKUP($C87,工时汇总!$B$2:$AH$2673,7,0)&gt;15,12,IF(VLOOKUP($C87,工时汇总!$B$2:$AH$2673,7,0)&gt;10,8,IF(VLOOKUP($C87,工时汇总!$B$2:$AH$2673,7,0)&gt;=8,4,IF(VLOOKUP($C87,工时汇总!$B$2:$AH$2673,7,0)&lt;8,0))))</f>
        <v>0</v>
      </c>
      <c r="J87" s="24">
        <f ca="1">IF(VLOOKUP($C87,工时汇总!$B$2:$AH$2673,8,0)&gt;15,12,IF(VLOOKUP($C87,工时汇总!$B$2:$AH$2673,8,0)&gt;10,8,IF(VLOOKUP($C87,工时汇总!$B$2:$AH$2673,8,0)&gt;=8,4,IF(VLOOKUP($C87,工时汇总!$B$2:$AH$2673,8,0)&lt;8,0))))</f>
        <v>4</v>
      </c>
      <c r="K87" s="24">
        <f ca="1">IF(VLOOKUP($C87,工时汇总!$B$2:$AH$2673,9,0)&gt;15,12,IF(VLOOKUP($C87,工时汇总!$B$2:$AH$2673,9,0)&gt;10,8,IF(VLOOKUP($C87,工时汇总!$B$2:$AH$2673,9,0)&gt;=8,4,IF(VLOOKUP($C87,工时汇总!$B$2:$AH$2673,9,0)&lt;8,0))))</f>
        <v>8</v>
      </c>
      <c r="L87" s="24">
        <f ca="1">IF(VLOOKUP($C87,工时汇总!$B$2:$AH$2673,10,0)&gt;15,12,IF(VLOOKUP($C87,工时汇总!$B$2:$AH$2673,10,0)&gt;10,8,IF(VLOOKUP($C87,工时汇总!$B$2:$AH$2673,10,0)&gt;=8,4,IF(VLOOKUP($C87,工时汇总!$B$2:$AH$2673,10,0)&lt;8,0))))</f>
        <v>8</v>
      </c>
      <c r="M87" s="24">
        <f ca="1">IF(VLOOKUP($C87,工时汇总!$B$2:$AH$2673,11,0)&gt;15,12,IF(VLOOKUP($C87,工时汇总!$B$2:$AH$2673,11,0)&gt;10,8,IF(VLOOKUP($C87,工时汇总!$B$2:$AH$2673,11,0)&gt;=8,4,IF(VLOOKUP($C87,工时汇总!$B$2:$AH$2673,11,0)&lt;8,0))))</f>
        <v>4</v>
      </c>
      <c r="N87" s="24">
        <f ca="1">IF(VLOOKUP($C87,工时汇总!$B$2:$AH$2673,12,0)&gt;15,12,IF(VLOOKUP($C87,工时汇总!$B$2:$AH$2673,12,0)&gt;10,8,IF(VLOOKUP($C87,工时汇总!$B$2:$AH$2673,12,0)&gt;=8,4,IF(VLOOKUP($C87,工时汇总!$B$2:$AH$2673,12,0)&lt;8,0))))</f>
        <v>8</v>
      </c>
      <c r="O87" s="24">
        <f ca="1">IF(VLOOKUP($C87,工时汇总!$B$2:$AH$2673,13,0)&gt;15,12,IF(VLOOKUP($C87,工时汇总!$B$2:$AH$2673,13,0)&gt;10,8,IF(VLOOKUP($C87,工时汇总!$B$2:$AH$2673,13,0)&gt;=8,4,IF(VLOOKUP($C87,工时汇总!$B$2:$AH$2673,13,0)&lt;8,0))))</f>
        <v>8</v>
      </c>
      <c r="P87" s="24">
        <f ca="1">IF(VLOOKUP($C87,工时汇总!$B$2:$AH$2673,14,0)&gt;15,12,IF(VLOOKUP($C87,工时汇总!$B$2:$AH$2673,14,0)&gt;10,8,IF(VLOOKUP($C87,工时汇总!$B$2:$AH$2673,14,0)&gt;=8,4,IF(VLOOKUP($C87,工时汇总!$B$2:$AH$2673,14,0)&lt;8,0))))</f>
        <v>4</v>
      </c>
      <c r="Q87" s="24">
        <f ca="1">IF(VLOOKUP($C87,工时汇总!$B$2:$AH$2673,15,0)&gt;15,12,IF(VLOOKUP($C87,工时汇总!$B$2:$AH$2673,15,0)&gt;10,8,IF(VLOOKUP($C87,工时汇总!$B$2:$AH$2673,15,0)&gt;=8,4,IF(VLOOKUP($C87,工时汇总!$B$2:$AH$2673,15,0)&lt;8,0))))</f>
        <v>4</v>
      </c>
      <c r="R87" s="24">
        <f ca="1">IF(VLOOKUP($C87,工时汇总!$B$2:$AH$2673,16,0)&gt;15,12,IF(VLOOKUP($C87,工时汇总!$B$2:$AH$2673,16,0)&gt;10,8,IF(VLOOKUP($C87,工时汇总!$B$2:$AH$2673,16,0)&gt;=8,4,IF(VLOOKUP($C87,工时汇总!$B$2:$AH$2673,16,0)&lt;8,0))))</f>
        <v>4</v>
      </c>
      <c r="S87" s="24">
        <f ca="1">IF(VLOOKUP($C87,工时汇总!$B$2:$AH$2673,17,0)&gt;15,12,IF(VLOOKUP($C87,工时汇总!$B$2:$AH$2673,17,0)&gt;10,8,IF(VLOOKUP($C87,工时汇总!$B$2:$AH$2673,17,0)&gt;=8,4,IF(VLOOKUP($C87,工时汇总!$B$2:$AH$2673,17,0)&lt;8,0))))</f>
        <v>0</v>
      </c>
      <c r="T87" s="24">
        <f ca="1">IF(VLOOKUP($C87,工时汇总!$B$2:$AH$2673,18,0)&gt;15,12,IF(VLOOKUP($C87,工时汇总!$B$2:$AH$2673,18,0)&gt;10,8,IF(VLOOKUP($C87,工时汇总!$B$2:$AH$2673,18,0)&gt;=8,4,IF(VLOOKUP($C87,工时汇总!$B$2:$AH$2673,18,0)&lt;8,0))))</f>
        <v>4</v>
      </c>
      <c r="U87" s="24">
        <f ca="1">IF(VLOOKUP($C87,工时汇总!$B$2:$AH$2673,19,0)&gt;15,12,IF(VLOOKUP($C87,工时汇总!$B$2:$AH$2673,19,0)&gt;10,8,IF(VLOOKUP($C87,工时汇总!$B$2:$AH$2673,19,0)&gt;=8,4,IF(VLOOKUP($C87,工时汇总!$B$2:$AH$2673,19,0)&lt;8,0))))</f>
        <v>4</v>
      </c>
      <c r="V87" s="24">
        <f ca="1">IF(VLOOKUP($C87,工时汇总!$B$2:$AH$2673,20,0)&gt;15,12,IF(VLOOKUP($C87,工时汇总!$B$2:$AH$2673,20,0)&gt;10,8,IF(VLOOKUP($C87,工时汇总!$B$2:$AH$2673,20,0)&gt;=8,4,IF(VLOOKUP($C87,工时汇总!$B$2:$AH$2673,20,0)&lt;8,0))))</f>
        <v>8</v>
      </c>
      <c r="W87" s="24">
        <f ca="1">IF(VLOOKUP($C87,工时汇总!$B$2:$AH$2673,21,0)&gt;15,12,IF(VLOOKUP($C87,工时汇总!$B$2:$AH$2673,21,0)&gt;10,8,IF(VLOOKUP($C87,工时汇总!$B$2:$AH$2673,21,0)&gt;=8,4,IF(VLOOKUP($C87,工时汇总!$B$2:$AH$2673,21,0)&lt;8,0))))</f>
        <v>8</v>
      </c>
      <c r="X87" s="24">
        <f ca="1">IF(VLOOKUP($C87,工时汇总!$B$2:$AH$2673,22,0)&gt;15,12,IF(VLOOKUP($C87,工时汇总!$B$2:$AH$2673,22,0)&gt;10,8,IF(VLOOKUP($C87,工时汇总!$B$2:$AH$2673,22,0)&gt;=8,4,IF(VLOOKUP($C87,工时汇总!$B$2:$AH$2673,22,0)&lt;8,0))))</f>
        <v>8</v>
      </c>
      <c r="Y87" s="24">
        <f ca="1">IF(VLOOKUP($C87,工时汇总!$B$2:$AH$2673,23,0)&gt;15,12,IF(VLOOKUP($C87,工时汇总!$B$2:$AH$2673,23,0)&gt;10,8,IF(VLOOKUP($C87,工时汇总!$B$2:$AH$2673,23,0)&gt;=8,4,IF(VLOOKUP($C87,工时汇总!$B$2:$AH$2673,23,0)&lt;8,0))))</f>
        <v>4</v>
      </c>
      <c r="Z87" s="24">
        <f ca="1">IF(VLOOKUP($C87,工时汇总!$B$2:$AH$2673,24,0)&gt;15,12,IF(VLOOKUP($C87,工时汇总!$B$2:$AH$2673,24,0)&gt;10,8,IF(VLOOKUP($C87,工时汇总!$B$2:$AH$2673,24,0)&gt;=8,4,IF(VLOOKUP($C87,工时汇总!$B$2:$AH$2673,24,0)&lt;8,0))))</f>
        <v>8</v>
      </c>
      <c r="AA87" s="24">
        <f ca="1">IF(VLOOKUP($C87,工时汇总!$B$2:$AH$2673,25,0)&gt;15,12,IF(VLOOKUP($C87,工时汇总!$B$2:$AH$2673,25,0)&gt;10,8,IF(VLOOKUP($C87,工时汇总!$B$2:$AH$2673,25,0)&gt;=8,4,IF(VLOOKUP($C87,工时汇总!$B$2:$AH$2673,25,0)&lt;8,0))))</f>
        <v>0</v>
      </c>
      <c r="AB87" s="24">
        <f ca="1">IF(VLOOKUP($C87,工时汇总!$B$2:$AH$2673,26,0)&gt;15,12,IF(VLOOKUP($C87,工时汇总!$B$2:$AH$2673,26,0)&gt;10,8,IF(VLOOKUP($C87,工时汇总!$B$2:$AH$2673,26,0)&gt;=8,4,IF(VLOOKUP($C87,工时汇总!$B$2:$AH$2673,26,0)&lt;8,0))))</f>
        <v>0</v>
      </c>
      <c r="AC87" s="24">
        <f ca="1">IF(VLOOKUP($C87,工时汇总!$B$2:$AH$2673,27,0)&gt;15,12,IF(VLOOKUP($C87,工时汇总!$B$2:$AH$2673,27,0)&gt;10,8,IF(VLOOKUP($C87,工时汇总!$B$2:$AH$2673,27,0)&gt;=8,4,IF(VLOOKUP($C87,工时汇总!$B$2:$AH$2673,27,0)&lt;8,0))))</f>
        <v>0</v>
      </c>
      <c r="AD87" s="24">
        <f ca="1">IF(VLOOKUP($C87,工时汇总!$B$2:$AH$2673,28,0)&gt;15,12,IF(VLOOKUP($C87,工时汇总!$B$2:$AH$2673,28,0)&gt;10,8,IF(VLOOKUP($C87,工时汇总!$B$2:$AH$2673,28,0)&gt;=8,4,IF(VLOOKUP($C87,工时汇总!$B$2:$AH$2673,28,0)&lt;8,0))))</f>
        <v>0</v>
      </c>
      <c r="AE87" s="24">
        <f ca="1">IF(VLOOKUP($C87,工时汇总!$B$2:$AH$2673,29,0)&gt;15,12,IF(VLOOKUP($C87,工时汇总!$B$2:$AH$2673,29,0)&gt;10,8,IF(VLOOKUP($C87,工时汇总!$B$2:$AH$2673,29,0)&gt;=8,4,IF(VLOOKUP($C87,工时汇总!$B$2:$AH$2673,29,0)&lt;8,0))))</f>
        <v>0</v>
      </c>
      <c r="AF87" s="24">
        <f ca="1">IF(VLOOKUP($C87,工时汇总!$B$2:$AH$2673,30,0)&gt;15,12,IF(VLOOKUP($C87,工时汇总!$B$2:$AH$2673,30,0)&gt;10,8,IF(VLOOKUP($C87,工时汇总!$B$2:$AH$2673,30,0)&gt;=8,4,IF(VLOOKUP($C87,工时汇总!$B$2:$AH$2673,30,0)&lt;8,0))))</f>
        <v>0</v>
      </c>
      <c r="AG87" s="24">
        <f ca="1">IF(VLOOKUP($C87,工时汇总!$B$2:$AH$2673,31,0)&gt;15,12,IF(VLOOKUP($C87,工时汇总!$B$2:$AH$2673,31,0)&gt;10,8,IF(VLOOKUP($C87,工时汇总!$B$2:$AH$2673,31,0)&gt;=8,4,IF(VLOOKUP($C87,工时汇总!$B$2:$AH$2673,31,0)&lt;8,0))))</f>
        <v>0</v>
      </c>
      <c r="AH87" s="24">
        <f ca="1">IF(VLOOKUP($C87,工时汇总!$B$2:$AH$2673,32,0)&gt;15,12,IF(VLOOKUP($C87,工时汇总!$B$2:$AH$2673,32,0)&gt;10,8,IF(VLOOKUP($C87,工时汇总!$B$2:$AH$2673,32,0)&gt;=8,4,IF(VLOOKUP($C87,工时汇总!$B$2:$AH$2673,32,0)&lt;8,0))))</f>
        <v>0</v>
      </c>
      <c r="AI87" s="24">
        <f ca="1">IF(VLOOKUP($C87,工时汇总!$B$2:$AH$2673,33,0)&gt;15,12,IF(VLOOKUP($C87,工时汇总!$B$2:$AH$2673,33,0)&gt;10,8,IF(VLOOKUP($C87,工时汇总!$B$2:$AH$2673,33,0)&gt;=8,4,IF(VLOOKUP($C87,工时汇总!$B$2:$AH$2673,33,0)&lt;8,0))))</f>
        <v>0</v>
      </c>
    </row>
    <row r="88" spans="1:35" ht="19.5" customHeight="1" x14ac:dyDescent="0.25">
      <c r="A88" s="22" t="s">
        <v>576</v>
      </c>
      <c r="B88" s="129" t="s">
        <v>910</v>
      </c>
      <c r="C88" s="128">
        <v>2401239</v>
      </c>
      <c r="D88" s="23">
        <f t="shared" ref="D88:D89" ca="1" si="29">SUM(E88:AI88)</f>
        <v>4</v>
      </c>
      <c r="E88" s="24">
        <f ca="1">IF(VLOOKUP($C88,工时汇总!$B$2:$AH$2673,3,0)&gt;15,12,IF(VLOOKUP($C88,工时汇总!$B$2:$AH$2673,3,0)&gt;10,8,IF(VLOOKUP($C88,工时汇总!$B$2:$AH$2673,3,0)&gt;=8,4,IF(VLOOKUP($C88,工时汇总!$B$2:$AH$2673,3,0)&lt;8,0))))</f>
        <v>0</v>
      </c>
      <c r="F88" s="24">
        <f ca="1">IF(VLOOKUP($C88,工时汇总!$B$2:$AH$2673,4,0)&gt;15,12,IF(VLOOKUP($C88,工时汇总!$B$2:$AH$2673,4,0)&gt;10,8,IF(VLOOKUP($C88,工时汇总!$B$2:$AH$2673,4,0)&gt;=8,4,IF(VLOOKUP($C88,工时汇总!$B$2:$AH$2673,4,0)&lt;8,0))))</f>
        <v>0</v>
      </c>
      <c r="G88" s="24">
        <f ca="1">IF(VLOOKUP($C88,工时汇总!$B$2:$AH$2673,5,0)&gt;15,12,IF(VLOOKUP($C88,工时汇总!$B$2:$AH$2673,5,0)&gt;10,8,IF(VLOOKUP($C88,工时汇总!$B$2:$AH$2673,5,0)&gt;=8,4,IF(VLOOKUP($C88,工时汇总!$B$2:$AH$2673,5,0)&lt;8,0))))</f>
        <v>0</v>
      </c>
      <c r="H88" s="24">
        <f ca="1">IF(VLOOKUP($C88,工时汇总!$B$2:$AH$2673,6,0)&gt;15,12,IF(VLOOKUP($C88,工时汇总!$B$2:$AH$2673,6,0)&gt;10,8,IF(VLOOKUP($C88,工时汇总!$B$2:$AH$2673,6,0)&gt;=8,4,IF(VLOOKUP($C88,工时汇总!$B$2:$AH$2673,6,0)&lt;8,0))))</f>
        <v>0</v>
      </c>
      <c r="I88" s="24">
        <f ca="1">IF(VLOOKUP($C88,工时汇总!$B$2:$AH$2673,7,0)&gt;15,12,IF(VLOOKUP($C88,工时汇总!$B$2:$AH$2673,7,0)&gt;10,8,IF(VLOOKUP($C88,工时汇总!$B$2:$AH$2673,7,0)&gt;=8,4,IF(VLOOKUP($C88,工时汇总!$B$2:$AH$2673,7,0)&lt;8,0))))</f>
        <v>0</v>
      </c>
      <c r="J88" s="24">
        <f ca="1">IF(VLOOKUP($C88,工时汇总!$B$2:$AH$2673,8,0)&gt;15,12,IF(VLOOKUP($C88,工时汇总!$B$2:$AH$2673,8,0)&gt;10,8,IF(VLOOKUP($C88,工时汇总!$B$2:$AH$2673,8,0)&gt;=8,4,IF(VLOOKUP($C88,工时汇总!$B$2:$AH$2673,8,0)&lt;8,0))))</f>
        <v>0</v>
      </c>
      <c r="K88" s="24">
        <f ca="1">IF(VLOOKUP($C88,工时汇总!$B$2:$AH$2673,9,0)&gt;15,12,IF(VLOOKUP($C88,工时汇总!$B$2:$AH$2673,9,0)&gt;10,8,IF(VLOOKUP($C88,工时汇总!$B$2:$AH$2673,9,0)&gt;=8,4,IF(VLOOKUP($C88,工时汇总!$B$2:$AH$2673,9,0)&lt;8,0))))</f>
        <v>0</v>
      </c>
      <c r="L88" s="24">
        <f ca="1">IF(VLOOKUP($C88,工时汇总!$B$2:$AH$2673,10,0)&gt;15,12,IF(VLOOKUP($C88,工时汇总!$B$2:$AH$2673,10,0)&gt;10,8,IF(VLOOKUP($C88,工时汇总!$B$2:$AH$2673,10,0)&gt;=8,4,IF(VLOOKUP($C88,工时汇总!$B$2:$AH$2673,10,0)&lt;8,0))))</f>
        <v>0</v>
      </c>
      <c r="M88" s="24">
        <f ca="1">IF(VLOOKUP($C88,工时汇总!$B$2:$AH$2673,11,0)&gt;15,12,IF(VLOOKUP($C88,工时汇总!$B$2:$AH$2673,11,0)&gt;10,8,IF(VLOOKUP($C88,工时汇总!$B$2:$AH$2673,11,0)&gt;=8,4,IF(VLOOKUP($C88,工时汇总!$B$2:$AH$2673,11,0)&lt;8,0))))</f>
        <v>0</v>
      </c>
      <c r="N88" s="24">
        <f ca="1">IF(VLOOKUP($C88,工时汇总!$B$2:$AH$2673,12,0)&gt;15,12,IF(VLOOKUP($C88,工时汇总!$B$2:$AH$2673,12,0)&gt;10,8,IF(VLOOKUP($C88,工时汇总!$B$2:$AH$2673,12,0)&gt;=8,4,IF(VLOOKUP($C88,工时汇总!$B$2:$AH$2673,12,0)&lt;8,0))))</f>
        <v>0</v>
      </c>
      <c r="O88" s="24">
        <f ca="1">IF(VLOOKUP($C88,工时汇总!$B$2:$AH$2673,13,0)&gt;15,12,IF(VLOOKUP($C88,工时汇总!$B$2:$AH$2673,13,0)&gt;10,8,IF(VLOOKUP($C88,工时汇总!$B$2:$AH$2673,13,0)&gt;=8,4,IF(VLOOKUP($C88,工时汇总!$B$2:$AH$2673,13,0)&lt;8,0))))</f>
        <v>0</v>
      </c>
      <c r="P88" s="24">
        <f ca="1">IF(VLOOKUP($C88,工时汇总!$B$2:$AH$2673,14,0)&gt;15,12,IF(VLOOKUP($C88,工时汇总!$B$2:$AH$2673,14,0)&gt;10,8,IF(VLOOKUP($C88,工时汇总!$B$2:$AH$2673,14,0)&gt;=8,4,IF(VLOOKUP($C88,工时汇总!$B$2:$AH$2673,14,0)&lt;8,0))))</f>
        <v>0</v>
      </c>
      <c r="Q88" s="24">
        <f ca="1">IF(VLOOKUP($C88,工时汇总!$B$2:$AH$2673,15,0)&gt;15,12,IF(VLOOKUP($C88,工时汇总!$B$2:$AH$2673,15,0)&gt;10,8,IF(VLOOKUP($C88,工时汇总!$B$2:$AH$2673,15,0)&gt;=8,4,IF(VLOOKUP($C88,工时汇总!$B$2:$AH$2673,15,0)&lt;8,0))))</f>
        <v>0</v>
      </c>
      <c r="R88" s="24">
        <f ca="1">IF(VLOOKUP($C88,工时汇总!$B$2:$AH$2673,16,0)&gt;15,12,IF(VLOOKUP($C88,工时汇总!$B$2:$AH$2673,16,0)&gt;10,8,IF(VLOOKUP($C88,工时汇总!$B$2:$AH$2673,16,0)&gt;=8,4,IF(VLOOKUP($C88,工时汇总!$B$2:$AH$2673,16,0)&lt;8,0))))</f>
        <v>0</v>
      </c>
      <c r="S88" s="24">
        <f ca="1">IF(VLOOKUP($C88,工时汇总!$B$2:$AH$2673,17,0)&gt;15,12,IF(VLOOKUP($C88,工时汇总!$B$2:$AH$2673,17,0)&gt;10,8,IF(VLOOKUP($C88,工时汇总!$B$2:$AH$2673,17,0)&gt;=8,4,IF(VLOOKUP($C88,工时汇总!$B$2:$AH$2673,17,0)&lt;8,0))))</f>
        <v>0</v>
      </c>
      <c r="T88" s="24">
        <f ca="1">IF(VLOOKUP($C88,工时汇总!$B$2:$AH$2673,18,0)&gt;15,12,IF(VLOOKUP($C88,工时汇总!$B$2:$AH$2673,18,0)&gt;10,8,IF(VLOOKUP($C88,工时汇总!$B$2:$AH$2673,18,0)&gt;=8,4,IF(VLOOKUP($C88,工时汇总!$B$2:$AH$2673,18,0)&lt;8,0))))</f>
        <v>0</v>
      </c>
      <c r="U88" s="24">
        <f ca="1">IF(VLOOKUP($C88,工时汇总!$B$2:$AH$2673,19,0)&gt;15,12,IF(VLOOKUP($C88,工时汇总!$B$2:$AH$2673,19,0)&gt;10,8,IF(VLOOKUP($C88,工时汇总!$B$2:$AH$2673,19,0)&gt;=8,4,IF(VLOOKUP($C88,工时汇总!$B$2:$AH$2673,19,0)&lt;8,0))))</f>
        <v>0</v>
      </c>
      <c r="V88" s="24">
        <f ca="1">IF(VLOOKUP($C88,工时汇总!$B$2:$AH$2673,20,0)&gt;15,12,IF(VLOOKUP($C88,工时汇总!$B$2:$AH$2673,20,0)&gt;10,8,IF(VLOOKUP($C88,工时汇总!$B$2:$AH$2673,20,0)&gt;=8,4,IF(VLOOKUP($C88,工时汇总!$B$2:$AH$2673,20,0)&lt;8,0))))</f>
        <v>0</v>
      </c>
      <c r="W88" s="24">
        <f ca="1">IF(VLOOKUP($C88,工时汇总!$B$2:$AH$2673,21,0)&gt;15,12,IF(VLOOKUP($C88,工时汇总!$B$2:$AH$2673,21,0)&gt;10,8,IF(VLOOKUP($C88,工时汇总!$B$2:$AH$2673,21,0)&gt;=8,4,IF(VLOOKUP($C88,工时汇总!$B$2:$AH$2673,21,0)&lt;8,0))))</f>
        <v>0</v>
      </c>
      <c r="X88" s="24">
        <f ca="1">IF(VLOOKUP($C88,工时汇总!$B$2:$AH$2673,22,0)&gt;15,12,IF(VLOOKUP($C88,工时汇总!$B$2:$AH$2673,22,0)&gt;10,8,IF(VLOOKUP($C88,工时汇总!$B$2:$AH$2673,22,0)&gt;=8,4,IF(VLOOKUP($C88,工时汇总!$B$2:$AH$2673,22,0)&lt;8,0))))</f>
        <v>0</v>
      </c>
      <c r="Y88" s="24">
        <f ca="1">IF(VLOOKUP($C88,工时汇总!$B$2:$AH$2673,23,0)&gt;15,12,IF(VLOOKUP($C88,工时汇总!$B$2:$AH$2673,23,0)&gt;10,8,IF(VLOOKUP($C88,工时汇总!$B$2:$AH$2673,23,0)&gt;=8,4,IF(VLOOKUP($C88,工时汇总!$B$2:$AH$2673,23,0)&lt;8,0))))</f>
        <v>0</v>
      </c>
      <c r="Z88" s="24">
        <f ca="1">IF(VLOOKUP($C88,工时汇总!$B$2:$AH$2673,24,0)&gt;15,12,IF(VLOOKUP($C88,工时汇总!$B$2:$AH$2673,24,0)&gt;10,8,IF(VLOOKUP($C88,工时汇总!$B$2:$AH$2673,24,0)&gt;=8,4,IF(VLOOKUP($C88,工时汇总!$B$2:$AH$2673,24,0)&lt;8,0))))</f>
        <v>0</v>
      </c>
      <c r="AA88" s="24">
        <f ca="1">IF(VLOOKUP($C88,工时汇总!$B$2:$AH$2673,25,0)&gt;15,12,IF(VLOOKUP($C88,工时汇总!$B$2:$AH$2673,25,0)&gt;10,8,IF(VLOOKUP($C88,工时汇总!$B$2:$AH$2673,25,0)&gt;=8,4,IF(VLOOKUP($C88,工时汇总!$B$2:$AH$2673,25,0)&lt;8,0))))</f>
        <v>0</v>
      </c>
      <c r="AB88" s="24">
        <f ca="1">IF(VLOOKUP($C88,工时汇总!$B$2:$AH$2673,26,0)&gt;15,12,IF(VLOOKUP($C88,工时汇总!$B$2:$AH$2673,26,0)&gt;10,8,IF(VLOOKUP($C88,工时汇总!$B$2:$AH$2673,26,0)&gt;=8,4,IF(VLOOKUP($C88,工时汇总!$B$2:$AH$2673,26,0)&lt;8,0))))</f>
        <v>0</v>
      </c>
      <c r="AC88" s="24">
        <f ca="1">IF(VLOOKUP($C88,工时汇总!$B$2:$AH$2673,27,0)&gt;15,12,IF(VLOOKUP($C88,工时汇总!$B$2:$AH$2673,27,0)&gt;10,8,IF(VLOOKUP($C88,工时汇总!$B$2:$AH$2673,27,0)&gt;=8,4,IF(VLOOKUP($C88,工时汇总!$B$2:$AH$2673,27,0)&lt;8,0))))</f>
        <v>0</v>
      </c>
      <c r="AD88" s="24">
        <f ca="1">IF(VLOOKUP($C88,工时汇总!$B$2:$AH$2673,28,0)&gt;15,12,IF(VLOOKUP($C88,工时汇总!$B$2:$AH$2673,28,0)&gt;10,8,IF(VLOOKUP($C88,工时汇总!$B$2:$AH$2673,28,0)&gt;=8,4,IF(VLOOKUP($C88,工时汇总!$B$2:$AH$2673,28,0)&lt;8,0))))</f>
        <v>0</v>
      </c>
      <c r="AE88" s="24">
        <f ca="1">IF(VLOOKUP($C88,工时汇总!$B$2:$AH$2673,29,0)&gt;15,12,IF(VLOOKUP($C88,工时汇总!$B$2:$AH$2673,29,0)&gt;10,8,IF(VLOOKUP($C88,工时汇总!$B$2:$AH$2673,29,0)&gt;=8,4,IF(VLOOKUP($C88,工时汇总!$B$2:$AH$2673,29,0)&lt;8,0))))</f>
        <v>0</v>
      </c>
      <c r="AF88" s="24">
        <f ca="1">IF(VLOOKUP($C88,工时汇总!$B$2:$AH$2673,30,0)&gt;15,12,IF(VLOOKUP($C88,工时汇总!$B$2:$AH$2673,30,0)&gt;10,8,IF(VLOOKUP($C88,工时汇总!$B$2:$AH$2673,30,0)&gt;=8,4,IF(VLOOKUP($C88,工时汇总!$B$2:$AH$2673,30,0)&lt;8,0))))</f>
        <v>0</v>
      </c>
      <c r="AG88" s="24">
        <f ca="1">IF(VLOOKUP($C88,工时汇总!$B$2:$AH$2673,31,0)&gt;15,12,IF(VLOOKUP($C88,工时汇总!$B$2:$AH$2673,31,0)&gt;10,8,IF(VLOOKUP($C88,工时汇总!$B$2:$AH$2673,31,0)&gt;=8,4,IF(VLOOKUP($C88,工时汇总!$B$2:$AH$2673,31,0)&lt;8,0))))</f>
        <v>0</v>
      </c>
      <c r="AH88" s="24">
        <f ca="1">IF(VLOOKUP($C88,工时汇总!$B$2:$AH$2673,32,0)&gt;15,12,IF(VLOOKUP($C88,工时汇总!$B$2:$AH$2673,32,0)&gt;10,8,IF(VLOOKUP($C88,工时汇总!$B$2:$AH$2673,32,0)&gt;=8,4,IF(VLOOKUP($C88,工时汇总!$B$2:$AH$2673,32,0)&lt;8,0))))</f>
        <v>4</v>
      </c>
      <c r="AI88" s="24">
        <f ca="1">IF(VLOOKUP($C88,工时汇总!$B$2:$AH$2673,33,0)&gt;15,12,IF(VLOOKUP($C88,工时汇总!$B$2:$AH$2673,33,0)&gt;10,8,IF(VLOOKUP($C88,工时汇总!$B$2:$AH$2673,33,0)&gt;=8,4,IF(VLOOKUP($C88,工时汇总!$B$2:$AH$2673,33,0)&lt;8,0))))</f>
        <v>0</v>
      </c>
    </row>
    <row r="89" spans="1:35" ht="19.5" customHeight="1" x14ac:dyDescent="0.25">
      <c r="A89" s="22" t="s">
        <v>576</v>
      </c>
      <c r="B89" s="129" t="s">
        <v>899</v>
      </c>
      <c r="C89" s="128">
        <v>2401237</v>
      </c>
      <c r="D89" s="23">
        <f t="shared" ca="1" si="29"/>
        <v>4</v>
      </c>
      <c r="E89" s="24">
        <f ca="1">IF(VLOOKUP($C89,工时汇总!$B$2:$AH$2673,3,0)&gt;15,12,IF(VLOOKUP($C89,工时汇总!$B$2:$AH$2673,3,0)&gt;10,8,IF(VLOOKUP($C89,工时汇总!$B$2:$AH$2673,3,0)&gt;=8,4,IF(VLOOKUP($C89,工时汇总!$B$2:$AH$2673,3,0)&lt;8,0))))</f>
        <v>0</v>
      </c>
      <c r="F89" s="24">
        <f ca="1">IF(VLOOKUP($C89,工时汇总!$B$2:$AH$2673,4,0)&gt;15,12,IF(VLOOKUP($C89,工时汇总!$B$2:$AH$2673,4,0)&gt;10,8,IF(VLOOKUP($C89,工时汇总!$B$2:$AH$2673,4,0)&gt;=8,4,IF(VLOOKUP($C89,工时汇总!$B$2:$AH$2673,4,0)&lt;8,0))))</f>
        <v>0</v>
      </c>
      <c r="G89" s="24">
        <f ca="1">IF(VLOOKUP($C89,工时汇总!$B$2:$AH$2673,5,0)&gt;15,12,IF(VLOOKUP($C89,工时汇总!$B$2:$AH$2673,5,0)&gt;10,8,IF(VLOOKUP($C89,工时汇总!$B$2:$AH$2673,5,0)&gt;=8,4,IF(VLOOKUP($C89,工时汇总!$B$2:$AH$2673,5,0)&lt;8,0))))</f>
        <v>0</v>
      </c>
      <c r="H89" s="24">
        <f ca="1">IF(VLOOKUP($C89,工时汇总!$B$2:$AH$2673,6,0)&gt;15,12,IF(VLOOKUP($C89,工时汇总!$B$2:$AH$2673,6,0)&gt;10,8,IF(VLOOKUP($C89,工时汇总!$B$2:$AH$2673,6,0)&gt;=8,4,IF(VLOOKUP($C89,工时汇总!$B$2:$AH$2673,6,0)&lt;8,0))))</f>
        <v>0</v>
      </c>
      <c r="I89" s="24">
        <f ca="1">IF(VLOOKUP($C89,工时汇总!$B$2:$AH$2673,7,0)&gt;15,12,IF(VLOOKUP($C89,工时汇总!$B$2:$AH$2673,7,0)&gt;10,8,IF(VLOOKUP($C89,工时汇总!$B$2:$AH$2673,7,0)&gt;=8,4,IF(VLOOKUP($C89,工时汇总!$B$2:$AH$2673,7,0)&lt;8,0))))</f>
        <v>0</v>
      </c>
      <c r="J89" s="24">
        <f ca="1">IF(VLOOKUP($C89,工时汇总!$B$2:$AH$2673,8,0)&gt;15,12,IF(VLOOKUP($C89,工时汇总!$B$2:$AH$2673,8,0)&gt;10,8,IF(VLOOKUP($C89,工时汇总!$B$2:$AH$2673,8,0)&gt;=8,4,IF(VLOOKUP($C89,工时汇总!$B$2:$AH$2673,8,0)&lt;8,0))))</f>
        <v>0</v>
      </c>
      <c r="K89" s="24">
        <f ca="1">IF(VLOOKUP($C89,工时汇总!$B$2:$AH$2673,9,0)&gt;15,12,IF(VLOOKUP($C89,工时汇总!$B$2:$AH$2673,9,0)&gt;10,8,IF(VLOOKUP($C89,工时汇总!$B$2:$AH$2673,9,0)&gt;=8,4,IF(VLOOKUP($C89,工时汇总!$B$2:$AH$2673,9,0)&lt;8,0))))</f>
        <v>0</v>
      </c>
      <c r="L89" s="24">
        <f ca="1">IF(VLOOKUP($C89,工时汇总!$B$2:$AH$2673,10,0)&gt;15,12,IF(VLOOKUP($C89,工时汇总!$B$2:$AH$2673,10,0)&gt;10,8,IF(VLOOKUP($C89,工时汇总!$B$2:$AH$2673,10,0)&gt;=8,4,IF(VLOOKUP($C89,工时汇总!$B$2:$AH$2673,10,0)&lt;8,0))))</f>
        <v>0</v>
      </c>
      <c r="M89" s="24">
        <f ca="1">IF(VLOOKUP($C89,工时汇总!$B$2:$AH$2673,11,0)&gt;15,12,IF(VLOOKUP($C89,工时汇总!$B$2:$AH$2673,11,0)&gt;10,8,IF(VLOOKUP($C89,工时汇总!$B$2:$AH$2673,11,0)&gt;=8,4,IF(VLOOKUP($C89,工时汇总!$B$2:$AH$2673,11,0)&lt;8,0))))</f>
        <v>0</v>
      </c>
      <c r="N89" s="24">
        <f ca="1">IF(VLOOKUP($C89,工时汇总!$B$2:$AH$2673,12,0)&gt;15,12,IF(VLOOKUP($C89,工时汇总!$B$2:$AH$2673,12,0)&gt;10,8,IF(VLOOKUP($C89,工时汇总!$B$2:$AH$2673,12,0)&gt;=8,4,IF(VLOOKUP($C89,工时汇总!$B$2:$AH$2673,12,0)&lt;8,0))))</f>
        <v>0</v>
      </c>
      <c r="O89" s="24">
        <f ca="1">IF(VLOOKUP($C89,工时汇总!$B$2:$AH$2673,13,0)&gt;15,12,IF(VLOOKUP($C89,工时汇总!$B$2:$AH$2673,13,0)&gt;10,8,IF(VLOOKUP($C89,工时汇总!$B$2:$AH$2673,13,0)&gt;=8,4,IF(VLOOKUP($C89,工时汇总!$B$2:$AH$2673,13,0)&lt;8,0))))</f>
        <v>0</v>
      </c>
      <c r="P89" s="24">
        <f ca="1">IF(VLOOKUP($C89,工时汇总!$B$2:$AH$2673,14,0)&gt;15,12,IF(VLOOKUP($C89,工时汇总!$B$2:$AH$2673,14,0)&gt;10,8,IF(VLOOKUP($C89,工时汇总!$B$2:$AH$2673,14,0)&gt;=8,4,IF(VLOOKUP($C89,工时汇总!$B$2:$AH$2673,14,0)&lt;8,0))))</f>
        <v>0</v>
      </c>
      <c r="Q89" s="24">
        <f ca="1">IF(VLOOKUP($C89,工时汇总!$B$2:$AH$2673,15,0)&gt;15,12,IF(VLOOKUP($C89,工时汇总!$B$2:$AH$2673,15,0)&gt;10,8,IF(VLOOKUP($C89,工时汇总!$B$2:$AH$2673,15,0)&gt;=8,4,IF(VLOOKUP($C89,工时汇总!$B$2:$AH$2673,15,0)&lt;8,0))))</f>
        <v>0</v>
      </c>
      <c r="R89" s="24">
        <f ca="1">IF(VLOOKUP($C89,工时汇总!$B$2:$AH$2673,16,0)&gt;15,12,IF(VLOOKUP($C89,工时汇总!$B$2:$AH$2673,16,0)&gt;10,8,IF(VLOOKUP($C89,工时汇总!$B$2:$AH$2673,16,0)&gt;=8,4,IF(VLOOKUP($C89,工时汇总!$B$2:$AH$2673,16,0)&lt;8,0))))</f>
        <v>0</v>
      </c>
      <c r="S89" s="24">
        <f ca="1">IF(VLOOKUP($C89,工时汇总!$B$2:$AH$2673,17,0)&gt;15,12,IF(VLOOKUP($C89,工时汇总!$B$2:$AH$2673,17,0)&gt;10,8,IF(VLOOKUP($C89,工时汇总!$B$2:$AH$2673,17,0)&gt;=8,4,IF(VLOOKUP($C89,工时汇总!$B$2:$AH$2673,17,0)&lt;8,0))))</f>
        <v>0</v>
      </c>
      <c r="T89" s="24">
        <f ca="1">IF(VLOOKUP($C89,工时汇总!$B$2:$AH$2673,18,0)&gt;15,12,IF(VLOOKUP($C89,工时汇总!$B$2:$AH$2673,18,0)&gt;10,8,IF(VLOOKUP($C89,工时汇总!$B$2:$AH$2673,18,0)&gt;=8,4,IF(VLOOKUP($C89,工时汇总!$B$2:$AH$2673,18,0)&lt;8,0))))</f>
        <v>0</v>
      </c>
      <c r="U89" s="24">
        <f ca="1">IF(VLOOKUP($C89,工时汇总!$B$2:$AH$2673,19,0)&gt;15,12,IF(VLOOKUP($C89,工时汇总!$B$2:$AH$2673,19,0)&gt;10,8,IF(VLOOKUP($C89,工时汇总!$B$2:$AH$2673,19,0)&gt;=8,4,IF(VLOOKUP($C89,工时汇总!$B$2:$AH$2673,19,0)&lt;8,0))))</f>
        <v>0</v>
      </c>
      <c r="V89" s="24">
        <f ca="1">IF(VLOOKUP($C89,工时汇总!$B$2:$AH$2673,20,0)&gt;15,12,IF(VLOOKUP($C89,工时汇总!$B$2:$AH$2673,20,0)&gt;10,8,IF(VLOOKUP($C89,工时汇总!$B$2:$AH$2673,20,0)&gt;=8,4,IF(VLOOKUP($C89,工时汇总!$B$2:$AH$2673,20,0)&lt;8,0))))</f>
        <v>0</v>
      </c>
      <c r="W89" s="24">
        <f ca="1">IF(VLOOKUP($C89,工时汇总!$B$2:$AH$2673,21,0)&gt;15,12,IF(VLOOKUP($C89,工时汇总!$B$2:$AH$2673,21,0)&gt;10,8,IF(VLOOKUP($C89,工时汇总!$B$2:$AH$2673,21,0)&gt;=8,4,IF(VLOOKUP($C89,工时汇总!$B$2:$AH$2673,21,0)&lt;8,0))))</f>
        <v>0</v>
      </c>
      <c r="X89" s="24">
        <f ca="1">IF(VLOOKUP($C89,工时汇总!$B$2:$AH$2673,22,0)&gt;15,12,IF(VLOOKUP($C89,工时汇总!$B$2:$AH$2673,22,0)&gt;10,8,IF(VLOOKUP($C89,工时汇总!$B$2:$AH$2673,22,0)&gt;=8,4,IF(VLOOKUP($C89,工时汇总!$B$2:$AH$2673,22,0)&lt;8,0))))</f>
        <v>0</v>
      </c>
      <c r="Y89" s="24">
        <f ca="1">IF(VLOOKUP($C89,工时汇总!$B$2:$AH$2673,23,0)&gt;15,12,IF(VLOOKUP($C89,工时汇总!$B$2:$AH$2673,23,0)&gt;10,8,IF(VLOOKUP($C89,工时汇总!$B$2:$AH$2673,23,0)&gt;=8,4,IF(VLOOKUP($C89,工时汇总!$B$2:$AH$2673,23,0)&lt;8,0))))</f>
        <v>0</v>
      </c>
      <c r="Z89" s="24">
        <f ca="1">IF(VLOOKUP($C89,工时汇总!$B$2:$AH$2673,24,0)&gt;15,12,IF(VLOOKUP($C89,工时汇总!$B$2:$AH$2673,24,0)&gt;10,8,IF(VLOOKUP($C89,工时汇总!$B$2:$AH$2673,24,0)&gt;=8,4,IF(VLOOKUP($C89,工时汇总!$B$2:$AH$2673,24,0)&lt;8,0))))</f>
        <v>0</v>
      </c>
      <c r="AA89" s="24">
        <f ca="1">IF(VLOOKUP($C89,工时汇总!$B$2:$AH$2673,25,0)&gt;15,12,IF(VLOOKUP($C89,工时汇总!$B$2:$AH$2673,25,0)&gt;10,8,IF(VLOOKUP($C89,工时汇总!$B$2:$AH$2673,25,0)&gt;=8,4,IF(VLOOKUP($C89,工时汇总!$B$2:$AH$2673,25,0)&lt;8,0))))</f>
        <v>0</v>
      </c>
      <c r="AB89" s="24">
        <f ca="1">IF(VLOOKUP($C89,工时汇总!$B$2:$AH$2673,26,0)&gt;15,12,IF(VLOOKUP($C89,工时汇总!$B$2:$AH$2673,26,0)&gt;10,8,IF(VLOOKUP($C89,工时汇总!$B$2:$AH$2673,26,0)&gt;=8,4,IF(VLOOKUP($C89,工时汇总!$B$2:$AH$2673,26,0)&lt;8,0))))</f>
        <v>0</v>
      </c>
      <c r="AC89" s="24">
        <f ca="1">IF(VLOOKUP($C89,工时汇总!$B$2:$AH$2673,27,0)&gt;15,12,IF(VLOOKUP($C89,工时汇总!$B$2:$AH$2673,27,0)&gt;10,8,IF(VLOOKUP($C89,工时汇总!$B$2:$AH$2673,27,0)&gt;=8,4,IF(VLOOKUP($C89,工时汇总!$B$2:$AH$2673,27,0)&lt;8,0))))</f>
        <v>0</v>
      </c>
      <c r="AD89" s="24">
        <f ca="1">IF(VLOOKUP($C89,工时汇总!$B$2:$AH$2673,28,0)&gt;15,12,IF(VLOOKUP($C89,工时汇总!$B$2:$AH$2673,28,0)&gt;10,8,IF(VLOOKUP($C89,工时汇总!$B$2:$AH$2673,28,0)&gt;=8,4,IF(VLOOKUP($C89,工时汇总!$B$2:$AH$2673,28,0)&lt;8,0))))</f>
        <v>0</v>
      </c>
      <c r="AE89" s="24">
        <f ca="1">IF(VLOOKUP($C89,工时汇总!$B$2:$AH$2673,29,0)&gt;15,12,IF(VLOOKUP($C89,工时汇总!$B$2:$AH$2673,29,0)&gt;10,8,IF(VLOOKUP($C89,工时汇总!$B$2:$AH$2673,29,0)&gt;=8,4,IF(VLOOKUP($C89,工时汇总!$B$2:$AH$2673,29,0)&lt;8,0))))</f>
        <v>0</v>
      </c>
      <c r="AF89" s="24">
        <f ca="1">IF(VLOOKUP($C89,工时汇总!$B$2:$AH$2673,30,0)&gt;15,12,IF(VLOOKUP($C89,工时汇总!$B$2:$AH$2673,30,0)&gt;10,8,IF(VLOOKUP($C89,工时汇总!$B$2:$AH$2673,30,0)&gt;=8,4,IF(VLOOKUP($C89,工时汇总!$B$2:$AH$2673,30,0)&lt;8,0))))</f>
        <v>0</v>
      </c>
      <c r="AG89" s="24">
        <f ca="1">IF(VLOOKUP($C89,工时汇总!$B$2:$AH$2673,31,0)&gt;15,12,IF(VLOOKUP($C89,工时汇总!$B$2:$AH$2673,31,0)&gt;10,8,IF(VLOOKUP($C89,工时汇总!$B$2:$AH$2673,31,0)&gt;=8,4,IF(VLOOKUP($C89,工时汇总!$B$2:$AH$2673,31,0)&lt;8,0))))</f>
        <v>0</v>
      </c>
      <c r="AH89" s="24">
        <f ca="1">IF(VLOOKUP($C89,工时汇总!$B$2:$AH$2673,32,0)&gt;15,12,IF(VLOOKUP($C89,工时汇总!$B$2:$AH$2673,32,0)&gt;10,8,IF(VLOOKUP($C89,工时汇总!$B$2:$AH$2673,32,0)&gt;=8,4,IF(VLOOKUP($C89,工时汇总!$B$2:$AH$2673,32,0)&lt;8,0))))</f>
        <v>4</v>
      </c>
      <c r="AI89" s="24">
        <f ca="1">IF(VLOOKUP($C89,工时汇总!$B$2:$AH$2673,33,0)&gt;15,12,IF(VLOOKUP($C89,工时汇总!$B$2:$AH$2673,33,0)&gt;10,8,IF(VLOOKUP($C89,工时汇总!$B$2:$AH$2673,33,0)&gt;=8,4,IF(VLOOKUP($C89,工时汇总!$B$2:$AH$2673,33,0)&lt;8,0))))</f>
        <v>0</v>
      </c>
    </row>
    <row r="90" spans="1:35" ht="19.5" customHeight="1" x14ac:dyDescent="0.25">
      <c r="A90" s="22" t="s">
        <v>575</v>
      </c>
      <c r="B90" s="129" t="s">
        <v>543</v>
      </c>
      <c r="C90" s="128" t="s">
        <v>553</v>
      </c>
      <c r="D90" s="23">
        <f t="shared" ca="1" si="27"/>
        <v>184</v>
      </c>
      <c r="E90" s="24">
        <f ca="1">IF(VLOOKUP($C90,工时汇总!$B$2:$AH$2673,3,0)&gt;15,12,IF(VLOOKUP($C90,工时汇总!$B$2:$AH$2673,3,0)&gt;10,8,IF(VLOOKUP($C90,工时汇总!$B$2:$AH$2673,3,0)&gt;=8,4,IF(VLOOKUP($C90,工时汇总!$B$2:$AH$2673,3,0)&lt;8,0))))</f>
        <v>0</v>
      </c>
      <c r="F90" s="24">
        <f ca="1">IF(VLOOKUP($C90,工时汇总!$B$2:$AH$2673,4,0)&gt;15,12,IF(VLOOKUP($C90,工时汇总!$B$2:$AH$2673,4,0)&gt;10,8,IF(VLOOKUP($C90,工时汇总!$B$2:$AH$2673,4,0)&gt;=8,4,IF(VLOOKUP($C90,工时汇总!$B$2:$AH$2673,4,0)&lt;8,0))))</f>
        <v>4</v>
      </c>
      <c r="G90" s="24">
        <f ca="1">IF(VLOOKUP($C90,工时汇总!$B$2:$AH$2673,5,0)&gt;15,12,IF(VLOOKUP($C90,工时汇总!$B$2:$AH$2673,5,0)&gt;10,8,IF(VLOOKUP($C90,工时汇总!$B$2:$AH$2673,5,0)&gt;=8,4,IF(VLOOKUP($C90,工时汇总!$B$2:$AH$2673,5,0)&lt;8,0))))</f>
        <v>4</v>
      </c>
      <c r="H90" s="24">
        <f ca="1">IF(VLOOKUP($C90,工时汇总!$B$2:$AH$2673,6,0)&gt;15,12,IF(VLOOKUP($C90,工时汇总!$B$2:$AH$2673,6,0)&gt;10,8,IF(VLOOKUP($C90,工时汇总!$B$2:$AH$2673,6,0)&gt;=8,4,IF(VLOOKUP($C90,工时汇总!$B$2:$AH$2673,6,0)&lt;8,0))))</f>
        <v>0</v>
      </c>
      <c r="I90" s="24">
        <f ca="1">IF(VLOOKUP($C90,工时汇总!$B$2:$AH$2673,7,0)&gt;15,12,IF(VLOOKUP($C90,工时汇总!$B$2:$AH$2673,7,0)&gt;10,8,IF(VLOOKUP($C90,工时汇总!$B$2:$AH$2673,7,0)&gt;=8,4,IF(VLOOKUP($C90,工时汇总!$B$2:$AH$2673,7,0)&lt;8,0))))</f>
        <v>4</v>
      </c>
      <c r="J90" s="24">
        <f ca="1">IF(VLOOKUP($C90,工时汇总!$B$2:$AH$2673,8,0)&gt;15,12,IF(VLOOKUP($C90,工时汇总!$B$2:$AH$2673,8,0)&gt;10,8,IF(VLOOKUP($C90,工时汇总!$B$2:$AH$2673,8,0)&gt;=8,4,IF(VLOOKUP($C90,工时汇总!$B$2:$AH$2673,8,0)&lt;8,0))))</f>
        <v>8</v>
      </c>
      <c r="K90" s="24">
        <f ca="1">IF(VLOOKUP($C90,工时汇总!$B$2:$AH$2673,9,0)&gt;15,12,IF(VLOOKUP($C90,工时汇总!$B$2:$AH$2673,9,0)&gt;10,8,IF(VLOOKUP($C90,工时汇总!$B$2:$AH$2673,9,0)&gt;=8,4,IF(VLOOKUP($C90,工时汇总!$B$2:$AH$2673,9,0)&lt;8,0))))</f>
        <v>4</v>
      </c>
      <c r="L90" s="24">
        <f ca="1">IF(VLOOKUP($C90,工时汇总!$B$2:$AH$2673,10,0)&gt;15,12,IF(VLOOKUP($C90,工时汇总!$B$2:$AH$2673,10,0)&gt;10,8,IF(VLOOKUP($C90,工时汇总!$B$2:$AH$2673,10,0)&gt;=8,4,IF(VLOOKUP($C90,工时汇总!$B$2:$AH$2673,10,0)&lt;8,0))))</f>
        <v>4</v>
      </c>
      <c r="M90" s="24">
        <f ca="1">IF(VLOOKUP($C90,工时汇总!$B$2:$AH$2673,11,0)&gt;15,12,IF(VLOOKUP($C90,工时汇总!$B$2:$AH$2673,11,0)&gt;10,8,IF(VLOOKUP($C90,工时汇总!$B$2:$AH$2673,11,0)&gt;=8,4,IF(VLOOKUP($C90,工时汇总!$B$2:$AH$2673,11,0)&lt;8,0))))</f>
        <v>8</v>
      </c>
      <c r="N90" s="24">
        <f ca="1">IF(VLOOKUP($C90,工时汇总!$B$2:$AH$2673,12,0)&gt;15,12,IF(VLOOKUP($C90,工时汇总!$B$2:$AH$2673,12,0)&gt;10,8,IF(VLOOKUP($C90,工时汇总!$B$2:$AH$2673,12,0)&gt;=8,4,IF(VLOOKUP($C90,工时汇总!$B$2:$AH$2673,12,0)&lt;8,0))))</f>
        <v>8</v>
      </c>
      <c r="O90" s="24">
        <f ca="1">IF(VLOOKUP($C90,工时汇总!$B$2:$AH$2673,13,0)&gt;15,12,IF(VLOOKUP($C90,工时汇总!$B$2:$AH$2673,13,0)&gt;10,8,IF(VLOOKUP($C90,工时汇总!$B$2:$AH$2673,13,0)&gt;=8,4,IF(VLOOKUP($C90,工时汇总!$B$2:$AH$2673,13,0)&lt;8,0))))</f>
        <v>8</v>
      </c>
      <c r="P90" s="24">
        <f ca="1">IF(VLOOKUP($C90,工时汇总!$B$2:$AH$2673,14,0)&gt;15,12,IF(VLOOKUP($C90,工时汇总!$B$2:$AH$2673,14,0)&gt;10,8,IF(VLOOKUP($C90,工时汇总!$B$2:$AH$2673,14,0)&gt;=8,4,IF(VLOOKUP($C90,工时汇总!$B$2:$AH$2673,14,0)&lt;8,0))))</f>
        <v>8</v>
      </c>
      <c r="Q90" s="24">
        <f ca="1">IF(VLOOKUP($C90,工时汇总!$B$2:$AH$2673,15,0)&gt;15,12,IF(VLOOKUP($C90,工时汇总!$B$2:$AH$2673,15,0)&gt;10,8,IF(VLOOKUP($C90,工时汇总!$B$2:$AH$2673,15,0)&gt;=8,4,IF(VLOOKUP($C90,工时汇总!$B$2:$AH$2673,15,0)&lt;8,0))))</f>
        <v>8</v>
      </c>
      <c r="R90" s="24">
        <f ca="1">IF(VLOOKUP($C90,工时汇总!$B$2:$AH$2673,16,0)&gt;15,12,IF(VLOOKUP($C90,工时汇总!$B$2:$AH$2673,16,0)&gt;10,8,IF(VLOOKUP($C90,工时汇总!$B$2:$AH$2673,16,0)&gt;=8,4,IF(VLOOKUP($C90,工时汇总!$B$2:$AH$2673,16,0)&lt;8,0))))</f>
        <v>4</v>
      </c>
      <c r="S90" s="24">
        <f ca="1">IF(VLOOKUP($C90,工时汇总!$B$2:$AH$2673,17,0)&gt;15,12,IF(VLOOKUP($C90,工时汇总!$B$2:$AH$2673,17,0)&gt;10,8,IF(VLOOKUP($C90,工时汇总!$B$2:$AH$2673,17,0)&gt;=8,4,IF(VLOOKUP($C90,工时汇总!$B$2:$AH$2673,17,0)&lt;8,0))))</f>
        <v>8</v>
      </c>
      <c r="T90" s="24">
        <f ca="1">IF(VLOOKUP($C90,工时汇总!$B$2:$AH$2673,18,0)&gt;15,12,IF(VLOOKUP($C90,工时汇总!$B$2:$AH$2673,18,0)&gt;10,8,IF(VLOOKUP($C90,工时汇总!$B$2:$AH$2673,18,0)&gt;=8,4,IF(VLOOKUP($C90,工时汇总!$B$2:$AH$2673,18,0)&lt;8,0))))</f>
        <v>8</v>
      </c>
      <c r="U90" s="24">
        <f ca="1">IF(VLOOKUP($C90,工时汇总!$B$2:$AH$2673,19,0)&gt;15,12,IF(VLOOKUP($C90,工时汇总!$B$2:$AH$2673,19,0)&gt;10,8,IF(VLOOKUP($C90,工时汇总!$B$2:$AH$2673,19,0)&gt;=8,4,IF(VLOOKUP($C90,工时汇总!$B$2:$AH$2673,19,0)&lt;8,0))))</f>
        <v>8</v>
      </c>
      <c r="V90" s="24">
        <f ca="1">IF(VLOOKUP($C90,工时汇总!$B$2:$AH$2673,20,0)&gt;15,12,IF(VLOOKUP($C90,工时汇总!$B$2:$AH$2673,20,0)&gt;10,8,IF(VLOOKUP($C90,工时汇总!$B$2:$AH$2673,20,0)&gt;=8,4,IF(VLOOKUP($C90,工时汇总!$B$2:$AH$2673,20,0)&lt;8,0))))</f>
        <v>8</v>
      </c>
      <c r="W90" s="24">
        <f ca="1">IF(VLOOKUP($C90,工时汇总!$B$2:$AH$2673,21,0)&gt;15,12,IF(VLOOKUP($C90,工时汇总!$B$2:$AH$2673,21,0)&gt;10,8,IF(VLOOKUP($C90,工时汇总!$B$2:$AH$2673,21,0)&gt;=8,4,IF(VLOOKUP($C90,工时汇总!$B$2:$AH$2673,21,0)&lt;8,0))))</f>
        <v>8</v>
      </c>
      <c r="X90" s="24">
        <f ca="1">IF(VLOOKUP($C90,工时汇总!$B$2:$AH$2673,22,0)&gt;15,12,IF(VLOOKUP($C90,工时汇总!$B$2:$AH$2673,22,0)&gt;10,8,IF(VLOOKUP($C90,工时汇总!$B$2:$AH$2673,22,0)&gt;=8,4,IF(VLOOKUP($C90,工时汇总!$B$2:$AH$2673,22,0)&lt;8,0))))</f>
        <v>8</v>
      </c>
      <c r="Y90" s="24">
        <f ca="1">IF(VLOOKUP($C90,工时汇总!$B$2:$AH$2673,23,0)&gt;15,12,IF(VLOOKUP($C90,工时汇总!$B$2:$AH$2673,23,0)&gt;10,8,IF(VLOOKUP($C90,工时汇总!$B$2:$AH$2673,23,0)&gt;=8,4,IF(VLOOKUP($C90,工时汇总!$B$2:$AH$2673,23,0)&lt;8,0))))</f>
        <v>8</v>
      </c>
      <c r="Z90" s="24">
        <f ca="1">IF(VLOOKUP($C90,工时汇总!$B$2:$AH$2673,24,0)&gt;15,12,IF(VLOOKUP($C90,工时汇总!$B$2:$AH$2673,24,0)&gt;10,8,IF(VLOOKUP($C90,工时汇总!$B$2:$AH$2673,24,0)&gt;=8,4,IF(VLOOKUP($C90,工时汇总!$B$2:$AH$2673,24,0)&lt;8,0))))</f>
        <v>8</v>
      </c>
      <c r="AA90" s="24">
        <f ca="1">IF(VLOOKUP($C90,工时汇总!$B$2:$AH$2673,25,0)&gt;15,12,IF(VLOOKUP($C90,工时汇总!$B$2:$AH$2673,25,0)&gt;10,8,IF(VLOOKUP($C90,工时汇总!$B$2:$AH$2673,25,0)&gt;=8,4,IF(VLOOKUP($C90,工时汇总!$B$2:$AH$2673,25,0)&lt;8,0))))</f>
        <v>8</v>
      </c>
      <c r="AB90" s="24">
        <f ca="1">IF(VLOOKUP($C90,工时汇总!$B$2:$AH$2673,26,0)&gt;15,12,IF(VLOOKUP($C90,工时汇总!$B$2:$AH$2673,26,0)&gt;10,8,IF(VLOOKUP($C90,工时汇总!$B$2:$AH$2673,26,0)&gt;=8,4,IF(VLOOKUP($C90,工时汇总!$B$2:$AH$2673,26,0)&lt;8,0))))</f>
        <v>8</v>
      </c>
      <c r="AC90" s="24">
        <f ca="1">IF(VLOOKUP($C90,工时汇总!$B$2:$AH$2673,27,0)&gt;15,12,IF(VLOOKUP($C90,工时汇总!$B$2:$AH$2673,27,0)&gt;10,8,IF(VLOOKUP($C90,工时汇总!$B$2:$AH$2673,27,0)&gt;=8,4,IF(VLOOKUP($C90,工时汇总!$B$2:$AH$2673,27,0)&lt;8,0))))</f>
        <v>8</v>
      </c>
      <c r="AD90" s="24">
        <f ca="1">IF(VLOOKUP($C90,工时汇总!$B$2:$AH$2673,28,0)&gt;15,12,IF(VLOOKUP($C90,工时汇总!$B$2:$AH$2673,28,0)&gt;10,8,IF(VLOOKUP($C90,工时汇总!$B$2:$AH$2673,28,0)&gt;=8,4,IF(VLOOKUP($C90,工时汇总!$B$2:$AH$2673,28,0)&lt;8,0))))</f>
        <v>8</v>
      </c>
      <c r="AE90" s="24">
        <f ca="1">IF(VLOOKUP($C90,工时汇总!$B$2:$AH$2673,29,0)&gt;15,12,IF(VLOOKUP($C90,工时汇总!$B$2:$AH$2673,29,0)&gt;10,8,IF(VLOOKUP($C90,工时汇总!$B$2:$AH$2673,29,0)&gt;=8,4,IF(VLOOKUP($C90,工时汇总!$B$2:$AH$2673,29,0)&lt;8,0))))</f>
        <v>8</v>
      </c>
      <c r="AF90" s="24">
        <f ca="1">IF(VLOOKUP($C90,工时汇总!$B$2:$AH$2673,30,0)&gt;15,12,IF(VLOOKUP($C90,工时汇总!$B$2:$AH$2673,30,0)&gt;10,8,IF(VLOOKUP($C90,工时汇总!$B$2:$AH$2673,30,0)&gt;=8,4,IF(VLOOKUP($C90,工时汇总!$B$2:$AH$2673,30,0)&lt;8,0))))</f>
        <v>0</v>
      </c>
      <c r="AG90" s="24">
        <f ca="1">IF(VLOOKUP($C90,工时汇总!$B$2:$AH$2673,31,0)&gt;15,12,IF(VLOOKUP($C90,工时汇总!$B$2:$AH$2673,31,0)&gt;10,8,IF(VLOOKUP($C90,工时汇总!$B$2:$AH$2673,31,0)&gt;=8,4,IF(VLOOKUP($C90,工时汇总!$B$2:$AH$2673,31,0)&lt;8,0))))</f>
        <v>0</v>
      </c>
      <c r="AH90" s="24">
        <f ca="1">IF(VLOOKUP($C90,工时汇总!$B$2:$AH$2673,32,0)&gt;15,12,IF(VLOOKUP($C90,工时汇总!$B$2:$AH$2673,32,0)&gt;10,8,IF(VLOOKUP($C90,工时汇总!$B$2:$AH$2673,32,0)&gt;=8,4,IF(VLOOKUP($C90,工时汇总!$B$2:$AH$2673,32,0)&lt;8,0))))</f>
        <v>4</v>
      </c>
      <c r="AI90" s="24">
        <f ca="1">IF(VLOOKUP($C90,工时汇总!$B$2:$AH$2673,33,0)&gt;15,12,IF(VLOOKUP($C90,工时汇总!$B$2:$AH$2673,33,0)&gt;10,8,IF(VLOOKUP($C90,工时汇总!$B$2:$AH$2673,33,0)&gt;=8,4,IF(VLOOKUP($C90,工时汇总!$B$2:$AH$2673,33,0)&lt;8,0))))</f>
        <v>4</v>
      </c>
    </row>
    <row r="91" spans="1:35" ht="19.5" customHeight="1" x14ac:dyDescent="0.25">
      <c r="A91" s="22" t="s">
        <v>575</v>
      </c>
      <c r="B91" s="129" t="s">
        <v>544</v>
      </c>
      <c r="C91" s="128" t="s">
        <v>554</v>
      </c>
      <c r="D91" s="23">
        <f t="shared" ca="1" si="27"/>
        <v>4</v>
      </c>
      <c r="E91" s="24">
        <f ca="1">IF(VLOOKUP($C91,工时汇总!$B$2:$AH$2673,3,0)&gt;15,12,IF(VLOOKUP($C91,工时汇总!$B$2:$AH$2673,3,0)&gt;10,8,IF(VLOOKUP($C91,工时汇总!$B$2:$AH$2673,3,0)&gt;=8,4,IF(VLOOKUP($C91,工时汇总!$B$2:$AH$2673,3,0)&lt;8,0))))</f>
        <v>0</v>
      </c>
      <c r="F91" s="24">
        <f ca="1">IF(VLOOKUP($C91,工时汇总!$B$2:$AH$2673,4,0)&gt;15,12,IF(VLOOKUP($C91,工时汇总!$B$2:$AH$2673,4,0)&gt;10,8,IF(VLOOKUP($C91,工时汇总!$B$2:$AH$2673,4,0)&gt;=8,4,IF(VLOOKUP($C91,工时汇总!$B$2:$AH$2673,4,0)&lt;8,0))))</f>
        <v>0</v>
      </c>
      <c r="G91" s="24">
        <f ca="1">IF(VLOOKUP($C91,工时汇总!$B$2:$AH$2673,5,0)&gt;15,12,IF(VLOOKUP($C91,工时汇总!$B$2:$AH$2673,5,0)&gt;10,8,IF(VLOOKUP($C91,工时汇总!$B$2:$AH$2673,5,0)&gt;=8,4,IF(VLOOKUP($C91,工时汇总!$B$2:$AH$2673,5,0)&lt;8,0))))</f>
        <v>0</v>
      </c>
      <c r="H91" s="24">
        <f ca="1">IF(VLOOKUP($C91,工时汇总!$B$2:$AH$2673,6,0)&gt;15,12,IF(VLOOKUP($C91,工时汇总!$B$2:$AH$2673,6,0)&gt;10,8,IF(VLOOKUP($C91,工时汇总!$B$2:$AH$2673,6,0)&gt;=8,4,IF(VLOOKUP($C91,工时汇总!$B$2:$AH$2673,6,0)&lt;8,0))))</f>
        <v>4</v>
      </c>
      <c r="I91" s="24">
        <f ca="1">IF(VLOOKUP($C91,工时汇总!$B$2:$AH$2673,7,0)&gt;15,12,IF(VLOOKUP($C91,工时汇总!$B$2:$AH$2673,7,0)&gt;10,8,IF(VLOOKUP($C91,工时汇总!$B$2:$AH$2673,7,0)&gt;=8,4,IF(VLOOKUP($C91,工时汇总!$B$2:$AH$2673,7,0)&lt;8,0))))</f>
        <v>0</v>
      </c>
      <c r="J91" s="24">
        <f ca="1">IF(VLOOKUP($C91,工时汇总!$B$2:$AH$2673,8,0)&gt;15,12,IF(VLOOKUP($C91,工时汇总!$B$2:$AH$2673,8,0)&gt;10,8,IF(VLOOKUP($C91,工时汇总!$B$2:$AH$2673,8,0)&gt;=8,4,IF(VLOOKUP($C91,工时汇总!$B$2:$AH$2673,8,0)&lt;8,0))))</f>
        <v>0</v>
      </c>
      <c r="K91" s="24">
        <f ca="1">IF(VLOOKUP($C91,工时汇总!$B$2:$AH$2673,9,0)&gt;15,12,IF(VLOOKUP($C91,工时汇总!$B$2:$AH$2673,9,0)&gt;10,8,IF(VLOOKUP($C91,工时汇总!$B$2:$AH$2673,9,0)&gt;=8,4,IF(VLOOKUP($C91,工时汇总!$B$2:$AH$2673,9,0)&lt;8,0))))</f>
        <v>0</v>
      </c>
      <c r="L91" s="24">
        <f ca="1">IF(VLOOKUP($C91,工时汇总!$B$2:$AH$2673,10,0)&gt;15,12,IF(VLOOKUP($C91,工时汇总!$B$2:$AH$2673,10,0)&gt;10,8,IF(VLOOKUP($C91,工时汇总!$B$2:$AH$2673,10,0)&gt;=8,4,IF(VLOOKUP($C91,工时汇总!$B$2:$AH$2673,10,0)&lt;8,0))))</f>
        <v>0</v>
      </c>
      <c r="M91" s="24">
        <f ca="1">IF(VLOOKUP($C91,工时汇总!$B$2:$AH$2673,11,0)&gt;15,12,IF(VLOOKUP($C91,工时汇总!$B$2:$AH$2673,11,0)&gt;10,8,IF(VLOOKUP($C91,工时汇总!$B$2:$AH$2673,11,0)&gt;=8,4,IF(VLOOKUP($C91,工时汇总!$B$2:$AH$2673,11,0)&lt;8,0))))</f>
        <v>0</v>
      </c>
      <c r="N91" s="24">
        <f ca="1">IF(VLOOKUP($C91,工时汇总!$B$2:$AH$2673,12,0)&gt;15,12,IF(VLOOKUP($C91,工时汇总!$B$2:$AH$2673,12,0)&gt;10,8,IF(VLOOKUP($C91,工时汇总!$B$2:$AH$2673,12,0)&gt;=8,4,IF(VLOOKUP($C91,工时汇总!$B$2:$AH$2673,12,0)&lt;8,0))))</f>
        <v>0</v>
      </c>
      <c r="O91" s="24">
        <f ca="1">IF(VLOOKUP($C91,工时汇总!$B$2:$AH$2673,13,0)&gt;15,12,IF(VLOOKUP($C91,工时汇总!$B$2:$AH$2673,13,0)&gt;10,8,IF(VLOOKUP($C91,工时汇总!$B$2:$AH$2673,13,0)&gt;=8,4,IF(VLOOKUP($C91,工时汇总!$B$2:$AH$2673,13,0)&lt;8,0))))</f>
        <v>0</v>
      </c>
      <c r="P91" s="24">
        <f ca="1">IF(VLOOKUP($C91,工时汇总!$B$2:$AH$2673,14,0)&gt;15,12,IF(VLOOKUP($C91,工时汇总!$B$2:$AH$2673,14,0)&gt;10,8,IF(VLOOKUP($C91,工时汇总!$B$2:$AH$2673,14,0)&gt;=8,4,IF(VLOOKUP($C91,工时汇总!$B$2:$AH$2673,14,0)&lt;8,0))))</f>
        <v>0</v>
      </c>
      <c r="Q91" s="24">
        <f ca="1">IF(VLOOKUP($C91,工时汇总!$B$2:$AH$2673,15,0)&gt;15,12,IF(VLOOKUP($C91,工时汇总!$B$2:$AH$2673,15,0)&gt;10,8,IF(VLOOKUP($C91,工时汇总!$B$2:$AH$2673,15,0)&gt;=8,4,IF(VLOOKUP($C91,工时汇总!$B$2:$AH$2673,15,0)&lt;8,0))))</f>
        <v>0</v>
      </c>
      <c r="R91" s="24">
        <f ca="1">IF(VLOOKUP($C91,工时汇总!$B$2:$AH$2673,16,0)&gt;15,12,IF(VLOOKUP($C91,工时汇总!$B$2:$AH$2673,16,0)&gt;10,8,IF(VLOOKUP($C91,工时汇总!$B$2:$AH$2673,16,0)&gt;=8,4,IF(VLOOKUP($C91,工时汇总!$B$2:$AH$2673,16,0)&lt;8,0))))</f>
        <v>0</v>
      </c>
      <c r="S91" s="24">
        <f ca="1">IF(VLOOKUP($C91,工时汇总!$B$2:$AH$2673,17,0)&gt;15,12,IF(VLOOKUP($C91,工时汇总!$B$2:$AH$2673,17,0)&gt;10,8,IF(VLOOKUP($C91,工时汇总!$B$2:$AH$2673,17,0)&gt;=8,4,IF(VLOOKUP($C91,工时汇总!$B$2:$AH$2673,17,0)&lt;8,0))))</f>
        <v>0</v>
      </c>
      <c r="T91" s="24">
        <f ca="1">IF(VLOOKUP($C91,工时汇总!$B$2:$AH$2673,18,0)&gt;15,12,IF(VLOOKUP($C91,工时汇总!$B$2:$AH$2673,18,0)&gt;10,8,IF(VLOOKUP($C91,工时汇总!$B$2:$AH$2673,18,0)&gt;=8,4,IF(VLOOKUP($C91,工时汇总!$B$2:$AH$2673,18,0)&lt;8,0))))</f>
        <v>0</v>
      </c>
      <c r="U91" s="24">
        <f ca="1">IF(VLOOKUP($C91,工时汇总!$B$2:$AH$2673,19,0)&gt;15,12,IF(VLOOKUP($C91,工时汇总!$B$2:$AH$2673,19,0)&gt;10,8,IF(VLOOKUP($C91,工时汇总!$B$2:$AH$2673,19,0)&gt;=8,4,IF(VLOOKUP($C91,工时汇总!$B$2:$AH$2673,19,0)&lt;8,0))))</f>
        <v>0</v>
      </c>
      <c r="V91" s="24">
        <f ca="1">IF(VLOOKUP($C91,工时汇总!$B$2:$AH$2673,20,0)&gt;15,12,IF(VLOOKUP($C91,工时汇总!$B$2:$AH$2673,20,0)&gt;10,8,IF(VLOOKUP($C91,工时汇总!$B$2:$AH$2673,20,0)&gt;=8,4,IF(VLOOKUP($C91,工时汇总!$B$2:$AH$2673,20,0)&lt;8,0))))</f>
        <v>0</v>
      </c>
      <c r="W91" s="24">
        <f ca="1">IF(VLOOKUP($C91,工时汇总!$B$2:$AH$2673,21,0)&gt;15,12,IF(VLOOKUP($C91,工时汇总!$B$2:$AH$2673,21,0)&gt;10,8,IF(VLOOKUP($C91,工时汇总!$B$2:$AH$2673,21,0)&gt;=8,4,IF(VLOOKUP($C91,工时汇总!$B$2:$AH$2673,21,0)&lt;8,0))))</f>
        <v>0</v>
      </c>
      <c r="X91" s="24">
        <f ca="1">IF(VLOOKUP($C91,工时汇总!$B$2:$AH$2673,22,0)&gt;15,12,IF(VLOOKUP($C91,工时汇总!$B$2:$AH$2673,22,0)&gt;10,8,IF(VLOOKUP($C91,工时汇总!$B$2:$AH$2673,22,0)&gt;=8,4,IF(VLOOKUP($C91,工时汇总!$B$2:$AH$2673,22,0)&lt;8,0))))</f>
        <v>0</v>
      </c>
      <c r="Y91" s="24">
        <f ca="1">IF(VLOOKUP($C91,工时汇总!$B$2:$AH$2673,23,0)&gt;15,12,IF(VLOOKUP($C91,工时汇总!$B$2:$AH$2673,23,0)&gt;10,8,IF(VLOOKUP($C91,工时汇总!$B$2:$AH$2673,23,0)&gt;=8,4,IF(VLOOKUP($C91,工时汇总!$B$2:$AH$2673,23,0)&lt;8,0))))</f>
        <v>0</v>
      </c>
      <c r="Z91" s="24">
        <f ca="1">IF(VLOOKUP($C91,工时汇总!$B$2:$AH$2673,24,0)&gt;15,12,IF(VLOOKUP($C91,工时汇总!$B$2:$AH$2673,24,0)&gt;10,8,IF(VLOOKUP($C91,工时汇总!$B$2:$AH$2673,24,0)&gt;=8,4,IF(VLOOKUP($C91,工时汇总!$B$2:$AH$2673,24,0)&lt;8,0))))</f>
        <v>0</v>
      </c>
      <c r="AA91" s="24">
        <f ca="1">IF(VLOOKUP($C91,工时汇总!$B$2:$AH$2673,25,0)&gt;15,12,IF(VLOOKUP($C91,工时汇总!$B$2:$AH$2673,25,0)&gt;10,8,IF(VLOOKUP($C91,工时汇总!$B$2:$AH$2673,25,0)&gt;=8,4,IF(VLOOKUP($C91,工时汇总!$B$2:$AH$2673,25,0)&lt;8,0))))</f>
        <v>0</v>
      </c>
      <c r="AB91" s="24">
        <f ca="1">IF(VLOOKUP($C91,工时汇总!$B$2:$AH$2673,26,0)&gt;15,12,IF(VLOOKUP($C91,工时汇总!$B$2:$AH$2673,26,0)&gt;10,8,IF(VLOOKUP($C91,工时汇总!$B$2:$AH$2673,26,0)&gt;=8,4,IF(VLOOKUP($C91,工时汇总!$B$2:$AH$2673,26,0)&lt;8,0))))</f>
        <v>0</v>
      </c>
      <c r="AC91" s="24">
        <f ca="1">IF(VLOOKUP($C91,工时汇总!$B$2:$AH$2673,27,0)&gt;15,12,IF(VLOOKUP($C91,工时汇总!$B$2:$AH$2673,27,0)&gt;10,8,IF(VLOOKUP($C91,工时汇总!$B$2:$AH$2673,27,0)&gt;=8,4,IF(VLOOKUP($C91,工时汇总!$B$2:$AH$2673,27,0)&lt;8,0))))</f>
        <v>0</v>
      </c>
      <c r="AD91" s="24">
        <f ca="1">IF(VLOOKUP($C91,工时汇总!$B$2:$AH$2673,28,0)&gt;15,12,IF(VLOOKUP($C91,工时汇总!$B$2:$AH$2673,28,0)&gt;10,8,IF(VLOOKUP($C91,工时汇总!$B$2:$AH$2673,28,0)&gt;=8,4,IF(VLOOKUP($C91,工时汇总!$B$2:$AH$2673,28,0)&lt;8,0))))</f>
        <v>0</v>
      </c>
      <c r="AE91" s="24">
        <f ca="1">IF(VLOOKUP($C91,工时汇总!$B$2:$AH$2673,29,0)&gt;15,12,IF(VLOOKUP($C91,工时汇总!$B$2:$AH$2673,29,0)&gt;10,8,IF(VLOOKUP($C91,工时汇总!$B$2:$AH$2673,29,0)&gt;=8,4,IF(VLOOKUP($C91,工时汇总!$B$2:$AH$2673,29,0)&lt;8,0))))</f>
        <v>0</v>
      </c>
      <c r="AF91" s="24">
        <f ca="1">IF(VLOOKUP($C91,工时汇总!$B$2:$AH$2673,30,0)&gt;15,12,IF(VLOOKUP($C91,工时汇总!$B$2:$AH$2673,30,0)&gt;10,8,IF(VLOOKUP($C91,工时汇总!$B$2:$AH$2673,30,0)&gt;=8,4,IF(VLOOKUP($C91,工时汇总!$B$2:$AH$2673,30,0)&lt;8,0))))</f>
        <v>0</v>
      </c>
      <c r="AG91" s="24">
        <f ca="1">IF(VLOOKUP($C91,工时汇总!$B$2:$AH$2673,31,0)&gt;15,12,IF(VLOOKUP($C91,工时汇总!$B$2:$AH$2673,31,0)&gt;10,8,IF(VLOOKUP($C91,工时汇总!$B$2:$AH$2673,31,0)&gt;=8,4,IF(VLOOKUP($C91,工时汇总!$B$2:$AH$2673,31,0)&lt;8,0))))</f>
        <v>0</v>
      </c>
      <c r="AH91" s="24">
        <f ca="1">IF(VLOOKUP($C91,工时汇总!$B$2:$AH$2673,32,0)&gt;15,12,IF(VLOOKUP($C91,工时汇总!$B$2:$AH$2673,32,0)&gt;10,8,IF(VLOOKUP($C91,工时汇总!$B$2:$AH$2673,32,0)&gt;=8,4,IF(VLOOKUP($C91,工时汇总!$B$2:$AH$2673,32,0)&lt;8,0))))</f>
        <v>0</v>
      </c>
      <c r="AI91" s="24">
        <f ca="1">IF(VLOOKUP($C91,工时汇总!$B$2:$AH$2673,33,0)&gt;15,12,IF(VLOOKUP($C91,工时汇总!$B$2:$AH$2673,33,0)&gt;10,8,IF(VLOOKUP($C91,工时汇总!$B$2:$AH$2673,33,0)&gt;=8,4,IF(VLOOKUP($C91,工时汇总!$B$2:$AH$2673,33,0)&lt;8,0))))</f>
        <v>0</v>
      </c>
    </row>
    <row r="92" spans="1:35" ht="19.5" customHeight="1" x14ac:dyDescent="0.25">
      <c r="A92" s="22" t="s">
        <v>575</v>
      </c>
      <c r="B92" s="129" t="s">
        <v>495</v>
      </c>
      <c r="C92" s="128" t="s">
        <v>687</v>
      </c>
      <c r="D92" s="23">
        <f t="shared" ca="1" si="27"/>
        <v>0</v>
      </c>
      <c r="E92" s="24">
        <f ca="1">IF(VLOOKUP($C92,工时汇总!$B$2:$AH$2673,3,0)&gt;15,12,IF(VLOOKUP($C92,工时汇总!$B$2:$AH$2673,3,0)&gt;10,8,IF(VLOOKUP($C92,工时汇总!$B$2:$AH$2673,3,0)&gt;=8,4,IF(VLOOKUP($C92,工时汇总!$B$2:$AH$2673,3,0)&lt;8,0))))</f>
        <v>0</v>
      </c>
      <c r="F92" s="24">
        <f ca="1">IF(VLOOKUP($C92,工时汇总!$B$2:$AH$2673,4,0)&gt;15,12,IF(VLOOKUP($C92,工时汇总!$B$2:$AH$2673,4,0)&gt;10,8,IF(VLOOKUP($C92,工时汇总!$B$2:$AH$2673,4,0)&gt;=8,4,IF(VLOOKUP($C92,工时汇总!$B$2:$AH$2673,4,0)&lt;8,0))))</f>
        <v>0</v>
      </c>
      <c r="G92" s="24">
        <f ca="1">IF(VLOOKUP($C92,工时汇总!$B$2:$AH$2673,5,0)&gt;15,12,IF(VLOOKUP($C92,工时汇总!$B$2:$AH$2673,5,0)&gt;10,8,IF(VLOOKUP($C92,工时汇总!$B$2:$AH$2673,5,0)&gt;=8,4,IF(VLOOKUP($C92,工时汇总!$B$2:$AH$2673,5,0)&lt;8,0))))</f>
        <v>0</v>
      </c>
      <c r="H92" s="24">
        <f ca="1">IF(VLOOKUP($C92,工时汇总!$B$2:$AH$2673,6,0)&gt;15,12,IF(VLOOKUP($C92,工时汇总!$B$2:$AH$2673,6,0)&gt;10,8,IF(VLOOKUP($C92,工时汇总!$B$2:$AH$2673,6,0)&gt;=8,4,IF(VLOOKUP($C92,工时汇总!$B$2:$AH$2673,6,0)&lt;8,0))))</f>
        <v>0</v>
      </c>
      <c r="I92" s="24">
        <f ca="1">IF(VLOOKUP($C92,工时汇总!$B$2:$AH$2673,7,0)&gt;15,12,IF(VLOOKUP($C92,工时汇总!$B$2:$AH$2673,7,0)&gt;10,8,IF(VLOOKUP($C92,工时汇总!$B$2:$AH$2673,7,0)&gt;=8,4,IF(VLOOKUP($C92,工时汇总!$B$2:$AH$2673,7,0)&lt;8,0))))</f>
        <v>0</v>
      </c>
      <c r="J92" s="24">
        <f ca="1">IF(VLOOKUP($C92,工时汇总!$B$2:$AH$2673,8,0)&gt;15,12,IF(VLOOKUP($C92,工时汇总!$B$2:$AH$2673,8,0)&gt;10,8,IF(VLOOKUP($C92,工时汇总!$B$2:$AH$2673,8,0)&gt;=8,4,IF(VLOOKUP($C92,工时汇总!$B$2:$AH$2673,8,0)&lt;8,0))))</f>
        <v>0</v>
      </c>
      <c r="K92" s="24">
        <f ca="1">IF(VLOOKUP($C92,工时汇总!$B$2:$AH$2673,9,0)&gt;15,12,IF(VLOOKUP($C92,工时汇总!$B$2:$AH$2673,9,0)&gt;10,8,IF(VLOOKUP($C92,工时汇总!$B$2:$AH$2673,9,0)&gt;=8,4,IF(VLOOKUP($C92,工时汇总!$B$2:$AH$2673,9,0)&lt;8,0))))</f>
        <v>0</v>
      </c>
      <c r="L92" s="24">
        <f ca="1">IF(VLOOKUP($C92,工时汇总!$B$2:$AH$2673,10,0)&gt;15,12,IF(VLOOKUP($C92,工时汇总!$B$2:$AH$2673,10,0)&gt;10,8,IF(VLOOKUP($C92,工时汇总!$B$2:$AH$2673,10,0)&gt;=8,4,IF(VLOOKUP($C92,工时汇总!$B$2:$AH$2673,10,0)&lt;8,0))))</f>
        <v>0</v>
      </c>
      <c r="M92" s="24">
        <f ca="1">IF(VLOOKUP($C92,工时汇总!$B$2:$AH$2673,11,0)&gt;15,12,IF(VLOOKUP($C92,工时汇总!$B$2:$AH$2673,11,0)&gt;10,8,IF(VLOOKUP($C92,工时汇总!$B$2:$AH$2673,11,0)&gt;=8,4,IF(VLOOKUP($C92,工时汇总!$B$2:$AH$2673,11,0)&lt;8,0))))</f>
        <v>0</v>
      </c>
      <c r="N92" s="24">
        <f ca="1">IF(VLOOKUP($C92,工时汇总!$B$2:$AH$2673,12,0)&gt;15,12,IF(VLOOKUP($C92,工时汇总!$B$2:$AH$2673,12,0)&gt;10,8,IF(VLOOKUP($C92,工时汇总!$B$2:$AH$2673,12,0)&gt;=8,4,IF(VLOOKUP($C92,工时汇总!$B$2:$AH$2673,12,0)&lt;8,0))))</f>
        <v>0</v>
      </c>
      <c r="O92" s="24">
        <f ca="1">IF(VLOOKUP($C92,工时汇总!$B$2:$AH$2673,13,0)&gt;15,12,IF(VLOOKUP($C92,工时汇总!$B$2:$AH$2673,13,0)&gt;10,8,IF(VLOOKUP($C92,工时汇总!$B$2:$AH$2673,13,0)&gt;=8,4,IF(VLOOKUP($C92,工时汇总!$B$2:$AH$2673,13,0)&lt;8,0))))</f>
        <v>0</v>
      </c>
      <c r="P92" s="24">
        <f ca="1">IF(VLOOKUP($C92,工时汇总!$B$2:$AH$2673,14,0)&gt;15,12,IF(VLOOKUP($C92,工时汇总!$B$2:$AH$2673,14,0)&gt;10,8,IF(VLOOKUP($C92,工时汇总!$B$2:$AH$2673,14,0)&gt;=8,4,IF(VLOOKUP($C92,工时汇总!$B$2:$AH$2673,14,0)&lt;8,0))))</f>
        <v>0</v>
      </c>
      <c r="Q92" s="24">
        <f ca="1">IF(VLOOKUP($C92,工时汇总!$B$2:$AH$2673,15,0)&gt;15,12,IF(VLOOKUP($C92,工时汇总!$B$2:$AH$2673,15,0)&gt;10,8,IF(VLOOKUP($C92,工时汇总!$B$2:$AH$2673,15,0)&gt;=8,4,IF(VLOOKUP($C92,工时汇总!$B$2:$AH$2673,15,0)&lt;8,0))))</f>
        <v>0</v>
      </c>
      <c r="R92" s="24">
        <f ca="1">IF(VLOOKUP($C92,工时汇总!$B$2:$AH$2673,16,0)&gt;15,12,IF(VLOOKUP($C92,工时汇总!$B$2:$AH$2673,16,0)&gt;10,8,IF(VLOOKUP($C92,工时汇总!$B$2:$AH$2673,16,0)&gt;=8,4,IF(VLOOKUP($C92,工时汇总!$B$2:$AH$2673,16,0)&lt;8,0))))</f>
        <v>0</v>
      </c>
      <c r="S92" s="24">
        <f ca="1">IF(VLOOKUP($C92,工时汇总!$B$2:$AH$2673,17,0)&gt;15,12,IF(VLOOKUP($C92,工时汇总!$B$2:$AH$2673,17,0)&gt;10,8,IF(VLOOKUP($C92,工时汇总!$B$2:$AH$2673,17,0)&gt;=8,4,IF(VLOOKUP($C92,工时汇总!$B$2:$AH$2673,17,0)&lt;8,0))))</f>
        <v>0</v>
      </c>
      <c r="T92" s="24">
        <f ca="1">IF(VLOOKUP($C92,工时汇总!$B$2:$AH$2673,18,0)&gt;15,12,IF(VLOOKUP($C92,工时汇总!$B$2:$AH$2673,18,0)&gt;10,8,IF(VLOOKUP($C92,工时汇总!$B$2:$AH$2673,18,0)&gt;=8,4,IF(VLOOKUP($C92,工时汇总!$B$2:$AH$2673,18,0)&lt;8,0))))</f>
        <v>0</v>
      </c>
      <c r="U92" s="24">
        <f ca="1">IF(VLOOKUP($C92,工时汇总!$B$2:$AH$2673,19,0)&gt;15,12,IF(VLOOKUP($C92,工时汇总!$B$2:$AH$2673,19,0)&gt;10,8,IF(VLOOKUP($C92,工时汇总!$B$2:$AH$2673,19,0)&gt;=8,4,IF(VLOOKUP($C92,工时汇总!$B$2:$AH$2673,19,0)&lt;8,0))))</f>
        <v>0</v>
      </c>
      <c r="V92" s="24">
        <f ca="1">IF(VLOOKUP($C92,工时汇总!$B$2:$AH$2673,20,0)&gt;15,12,IF(VLOOKUP($C92,工时汇总!$B$2:$AH$2673,20,0)&gt;10,8,IF(VLOOKUP($C92,工时汇总!$B$2:$AH$2673,20,0)&gt;=8,4,IF(VLOOKUP($C92,工时汇总!$B$2:$AH$2673,20,0)&lt;8,0))))</f>
        <v>0</v>
      </c>
      <c r="W92" s="24">
        <f ca="1">IF(VLOOKUP($C92,工时汇总!$B$2:$AH$2673,21,0)&gt;15,12,IF(VLOOKUP($C92,工时汇总!$B$2:$AH$2673,21,0)&gt;10,8,IF(VLOOKUP($C92,工时汇总!$B$2:$AH$2673,21,0)&gt;=8,4,IF(VLOOKUP($C92,工时汇总!$B$2:$AH$2673,21,0)&lt;8,0))))</f>
        <v>0</v>
      </c>
      <c r="X92" s="24">
        <f ca="1">IF(VLOOKUP($C92,工时汇总!$B$2:$AH$2673,22,0)&gt;15,12,IF(VLOOKUP($C92,工时汇总!$B$2:$AH$2673,22,0)&gt;10,8,IF(VLOOKUP($C92,工时汇总!$B$2:$AH$2673,22,0)&gt;=8,4,IF(VLOOKUP($C92,工时汇总!$B$2:$AH$2673,22,0)&lt;8,0))))</f>
        <v>0</v>
      </c>
      <c r="Y92" s="24">
        <f ca="1">IF(VLOOKUP($C92,工时汇总!$B$2:$AH$2673,23,0)&gt;15,12,IF(VLOOKUP($C92,工时汇总!$B$2:$AH$2673,23,0)&gt;10,8,IF(VLOOKUP($C92,工时汇总!$B$2:$AH$2673,23,0)&gt;=8,4,IF(VLOOKUP($C92,工时汇总!$B$2:$AH$2673,23,0)&lt;8,0))))</f>
        <v>0</v>
      </c>
      <c r="Z92" s="24">
        <f ca="1">IF(VLOOKUP($C92,工时汇总!$B$2:$AH$2673,24,0)&gt;15,12,IF(VLOOKUP($C92,工时汇总!$B$2:$AH$2673,24,0)&gt;10,8,IF(VLOOKUP($C92,工时汇总!$B$2:$AH$2673,24,0)&gt;=8,4,IF(VLOOKUP($C92,工时汇总!$B$2:$AH$2673,24,0)&lt;8,0))))</f>
        <v>0</v>
      </c>
      <c r="AA92" s="24">
        <f ca="1">IF(VLOOKUP($C92,工时汇总!$B$2:$AH$2673,25,0)&gt;15,12,IF(VLOOKUP($C92,工时汇总!$B$2:$AH$2673,25,0)&gt;10,8,IF(VLOOKUP($C92,工时汇总!$B$2:$AH$2673,25,0)&gt;=8,4,IF(VLOOKUP($C92,工时汇总!$B$2:$AH$2673,25,0)&lt;8,0))))</f>
        <v>0</v>
      </c>
      <c r="AB92" s="24">
        <f ca="1">IF(VLOOKUP($C92,工时汇总!$B$2:$AH$2673,26,0)&gt;15,12,IF(VLOOKUP($C92,工时汇总!$B$2:$AH$2673,26,0)&gt;10,8,IF(VLOOKUP($C92,工时汇总!$B$2:$AH$2673,26,0)&gt;=8,4,IF(VLOOKUP($C92,工时汇总!$B$2:$AH$2673,26,0)&lt;8,0))))</f>
        <v>0</v>
      </c>
      <c r="AC92" s="24">
        <f ca="1">IF(VLOOKUP($C92,工时汇总!$B$2:$AH$2673,27,0)&gt;15,12,IF(VLOOKUP($C92,工时汇总!$B$2:$AH$2673,27,0)&gt;10,8,IF(VLOOKUP($C92,工时汇总!$B$2:$AH$2673,27,0)&gt;=8,4,IF(VLOOKUP($C92,工时汇总!$B$2:$AH$2673,27,0)&lt;8,0))))</f>
        <v>0</v>
      </c>
      <c r="AD92" s="24">
        <f ca="1">IF(VLOOKUP($C92,工时汇总!$B$2:$AH$2673,28,0)&gt;15,12,IF(VLOOKUP($C92,工时汇总!$B$2:$AH$2673,28,0)&gt;10,8,IF(VLOOKUP($C92,工时汇总!$B$2:$AH$2673,28,0)&gt;=8,4,IF(VLOOKUP($C92,工时汇总!$B$2:$AH$2673,28,0)&lt;8,0))))</f>
        <v>0</v>
      </c>
      <c r="AE92" s="24">
        <f ca="1">IF(VLOOKUP($C92,工时汇总!$B$2:$AH$2673,29,0)&gt;15,12,IF(VLOOKUP($C92,工时汇总!$B$2:$AH$2673,29,0)&gt;10,8,IF(VLOOKUP($C92,工时汇总!$B$2:$AH$2673,29,0)&gt;=8,4,IF(VLOOKUP($C92,工时汇总!$B$2:$AH$2673,29,0)&lt;8,0))))</f>
        <v>0</v>
      </c>
      <c r="AF92" s="24">
        <f ca="1">IF(VLOOKUP($C92,工时汇总!$B$2:$AH$2673,30,0)&gt;15,12,IF(VLOOKUP($C92,工时汇总!$B$2:$AH$2673,30,0)&gt;10,8,IF(VLOOKUP($C92,工时汇总!$B$2:$AH$2673,30,0)&gt;=8,4,IF(VLOOKUP($C92,工时汇总!$B$2:$AH$2673,30,0)&lt;8,0))))</f>
        <v>0</v>
      </c>
      <c r="AG92" s="24">
        <f ca="1">IF(VLOOKUP($C92,工时汇总!$B$2:$AH$2673,31,0)&gt;15,12,IF(VLOOKUP($C92,工时汇总!$B$2:$AH$2673,31,0)&gt;10,8,IF(VLOOKUP($C92,工时汇总!$B$2:$AH$2673,31,0)&gt;=8,4,IF(VLOOKUP($C92,工时汇总!$B$2:$AH$2673,31,0)&lt;8,0))))</f>
        <v>0</v>
      </c>
      <c r="AH92" s="24">
        <f ca="1">IF(VLOOKUP($C92,工时汇总!$B$2:$AH$2673,32,0)&gt;15,12,IF(VLOOKUP($C92,工时汇总!$B$2:$AH$2673,32,0)&gt;10,8,IF(VLOOKUP($C92,工时汇总!$B$2:$AH$2673,32,0)&gt;=8,4,IF(VLOOKUP($C92,工时汇总!$B$2:$AH$2673,32,0)&lt;8,0))))</f>
        <v>0</v>
      </c>
      <c r="AI92" s="24">
        <f ca="1">IF(VLOOKUP($C92,工时汇总!$B$2:$AH$2673,33,0)&gt;15,12,IF(VLOOKUP($C92,工时汇总!$B$2:$AH$2673,33,0)&gt;10,8,IF(VLOOKUP($C92,工时汇总!$B$2:$AH$2673,33,0)&gt;=8,4,IF(VLOOKUP($C92,工时汇总!$B$2:$AH$2673,33,0)&lt;8,0))))</f>
        <v>0</v>
      </c>
    </row>
    <row r="93" spans="1:35" ht="19.5" customHeight="1" x14ac:dyDescent="0.25">
      <c r="A93" s="22" t="s">
        <v>575</v>
      </c>
      <c r="B93" s="129" t="s">
        <v>488</v>
      </c>
      <c r="C93" s="128" t="s">
        <v>688</v>
      </c>
      <c r="D93" s="23">
        <f t="shared" ca="1" si="27"/>
        <v>0</v>
      </c>
      <c r="E93" s="24">
        <f ca="1">IF(VLOOKUP($C93,工时汇总!$B$2:$AH$2673,3,0)&gt;15,12,IF(VLOOKUP($C93,工时汇总!$B$2:$AH$2673,3,0)&gt;10,8,IF(VLOOKUP($C93,工时汇总!$B$2:$AH$2673,3,0)&gt;=8,4,IF(VLOOKUP($C93,工时汇总!$B$2:$AH$2673,3,0)&lt;8,0))))</f>
        <v>0</v>
      </c>
      <c r="F93" s="24">
        <f ca="1">IF(VLOOKUP($C93,工时汇总!$B$2:$AH$2673,4,0)&gt;15,12,IF(VLOOKUP($C93,工时汇总!$B$2:$AH$2673,4,0)&gt;10,8,IF(VLOOKUP($C93,工时汇总!$B$2:$AH$2673,4,0)&gt;=8,4,IF(VLOOKUP($C93,工时汇总!$B$2:$AH$2673,4,0)&lt;8,0))))</f>
        <v>0</v>
      </c>
      <c r="G93" s="24">
        <f ca="1">IF(VLOOKUP($C93,工时汇总!$B$2:$AH$2673,5,0)&gt;15,12,IF(VLOOKUP($C93,工时汇总!$B$2:$AH$2673,5,0)&gt;10,8,IF(VLOOKUP($C93,工时汇总!$B$2:$AH$2673,5,0)&gt;=8,4,IF(VLOOKUP($C93,工时汇总!$B$2:$AH$2673,5,0)&lt;8,0))))</f>
        <v>0</v>
      </c>
      <c r="H93" s="24">
        <f ca="1">IF(VLOOKUP($C93,工时汇总!$B$2:$AH$2673,6,0)&gt;15,12,IF(VLOOKUP($C93,工时汇总!$B$2:$AH$2673,6,0)&gt;10,8,IF(VLOOKUP($C93,工时汇总!$B$2:$AH$2673,6,0)&gt;=8,4,IF(VLOOKUP($C93,工时汇总!$B$2:$AH$2673,6,0)&lt;8,0))))</f>
        <v>0</v>
      </c>
      <c r="I93" s="24">
        <f ca="1">IF(VLOOKUP($C93,工时汇总!$B$2:$AH$2673,7,0)&gt;15,12,IF(VLOOKUP($C93,工时汇总!$B$2:$AH$2673,7,0)&gt;10,8,IF(VLOOKUP($C93,工时汇总!$B$2:$AH$2673,7,0)&gt;=8,4,IF(VLOOKUP($C93,工时汇总!$B$2:$AH$2673,7,0)&lt;8,0))))</f>
        <v>0</v>
      </c>
      <c r="J93" s="24">
        <f ca="1">IF(VLOOKUP($C93,工时汇总!$B$2:$AH$2673,8,0)&gt;15,12,IF(VLOOKUP($C93,工时汇总!$B$2:$AH$2673,8,0)&gt;10,8,IF(VLOOKUP($C93,工时汇总!$B$2:$AH$2673,8,0)&gt;=8,4,IF(VLOOKUP($C93,工时汇总!$B$2:$AH$2673,8,0)&lt;8,0))))</f>
        <v>0</v>
      </c>
      <c r="K93" s="24">
        <f ca="1">IF(VLOOKUP($C93,工时汇总!$B$2:$AH$2673,9,0)&gt;15,12,IF(VLOOKUP($C93,工时汇总!$B$2:$AH$2673,9,0)&gt;10,8,IF(VLOOKUP($C93,工时汇总!$B$2:$AH$2673,9,0)&gt;=8,4,IF(VLOOKUP($C93,工时汇总!$B$2:$AH$2673,9,0)&lt;8,0))))</f>
        <v>0</v>
      </c>
      <c r="L93" s="24">
        <f ca="1">IF(VLOOKUP($C93,工时汇总!$B$2:$AH$2673,10,0)&gt;15,12,IF(VLOOKUP($C93,工时汇总!$B$2:$AH$2673,10,0)&gt;10,8,IF(VLOOKUP($C93,工时汇总!$B$2:$AH$2673,10,0)&gt;=8,4,IF(VLOOKUP($C93,工时汇总!$B$2:$AH$2673,10,0)&lt;8,0))))</f>
        <v>0</v>
      </c>
      <c r="M93" s="24">
        <f ca="1">IF(VLOOKUP($C93,工时汇总!$B$2:$AH$2673,11,0)&gt;15,12,IF(VLOOKUP($C93,工时汇总!$B$2:$AH$2673,11,0)&gt;10,8,IF(VLOOKUP($C93,工时汇总!$B$2:$AH$2673,11,0)&gt;=8,4,IF(VLOOKUP($C93,工时汇总!$B$2:$AH$2673,11,0)&lt;8,0))))</f>
        <v>0</v>
      </c>
      <c r="N93" s="24">
        <f ca="1">IF(VLOOKUP($C93,工时汇总!$B$2:$AH$2673,12,0)&gt;15,12,IF(VLOOKUP($C93,工时汇总!$B$2:$AH$2673,12,0)&gt;10,8,IF(VLOOKUP($C93,工时汇总!$B$2:$AH$2673,12,0)&gt;=8,4,IF(VLOOKUP($C93,工时汇总!$B$2:$AH$2673,12,0)&lt;8,0))))</f>
        <v>0</v>
      </c>
      <c r="O93" s="24">
        <f ca="1">IF(VLOOKUP($C93,工时汇总!$B$2:$AH$2673,13,0)&gt;15,12,IF(VLOOKUP($C93,工时汇总!$B$2:$AH$2673,13,0)&gt;10,8,IF(VLOOKUP($C93,工时汇总!$B$2:$AH$2673,13,0)&gt;=8,4,IF(VLOOKUP($C93,工时汇总!$B$2:$AH$2673,13,0)&lt;8,0))))</f>
        <v>0</v>
      </c>
      <c r="P93" s="24">
        <f ca="1">IF(VLOOKUP($C93,工时汇总!$B$2:$AH$2673,14,0)&gt;15,12,IF(VLOOKUP($C93,工时汇总!$B$2:$AH$2673,14,0)&gt;10,8,IF(VLOOKUP($C93,工时汇总!$B$2:$AH$2673,14,0)&gt;=8,4,IF(VLOOKUP($C93,工时汇总!$B$2:$AH$2673,14,0)&lt;8,0))))</f>
        <v>0</v>
      </c>
      <c r="Q93" s="24">
        <f ca="1">IF(VLOOKUP($C93,工时汇总!$B$2:$AH$2673,15,0)&gt;15,12,IF(VLOOKUP($C93,工时汇总!$B$2:$AH$2673,15,0)&gt;10,8,IF(VLOOKUP($C93,工时汇总!$B$2:$AH$2673,15,0)&gt;=8,4,IF(VLOOKUP($C93,工时汇总!$B$2:$AH$2673,15,0)&lt;8,0))))</f>
        <v>0</v>
      </c>
      <c r="R93" s="24">
        <f ca="1">IF(VLOOKUP($C93,工时汇总!$B$2:$AH$2673,16,0)&gt;15,12,IF(VLOOKUP($C93,工时汇总!$B$2:$AH$2673,16,0)&gt;10,8,IF(VLOOKUP($C93,工时汇总!$B$2:$AH$2673,16,0)&gt;=8,4,IF(VLOOKUP($C93,工时汇总!$B$2:$AH$2673,16,0)&lt;8,0))))</f>
        <v>0</v>
      </c>
      <c r="S93" s="24">
        <f ca="1">IF(VLOOKUP($C93,工时汇总!$B$2:$AH$2673,17,0)&gt;15,12,IF(VLOOKUP($C93,工时汇总!$B$2:$AH$2673,17,0)&gt;10,8,IF(VLOOKUP($C93,工时汇总!$B$2:$AH$2673,17,0)&gt;=8,4,IF(VLOOKUP($C93,工时汇总!$B$2:$AH$2673,17,0)&lt;8,0))))</f>
        <v>0</v>
      </c>
      <c r="T93" s="24">
        <f ca="1">IF(VLOOKUP($C93,工时汇总!$B$2:$AH$2673,18,0)&gt;15,12,IF(VLOOKUP($C93,工时汇总!$B$2:$AH$2673,18,0)&gt;10,8,IF(VLOOKUP($C93,工时汇总!$B$2:$AH$2673,18,0)&gt;=8,4,IF(VLOOKUP($C93,工时汇总!$B$2:$AH$2673,18,0)&lt;8,0))))</f>
        <v>0</v>
      </c>
      <c r="U93" s="24">
        <f ca="1">IF(VLOOKUP($C93,工时汇总!$B$2:$AH$2673,19,0)&gt;15,12,IF(VLOOKUP($C93,工时汇总!$B$2:$AH$2673,19,0)&gt;10,8,IF(VLOOKUP($C93,工时汇总!$B$2:$AH$2673,19,0)&gt;=8,4,IF(VLOOKUP($C93,工时汇总!$B$2:$AH$2673,19,0)&lt;8,0))))</f>
        <v>0</v>
      </c>
      <c r="V93" s="24">
        <f ca="1">IF(VLOOKUP($C93,工时汇总!$B$2:$AH$2673,20,0)&gt;15,12,IF(VLOOKUP($C93,工时汇总!$B$2:$AH$2673,20,0)&gt;10,8,IF(VLOOKUP($C93,工时汇总!$B$2:$AH$2673,20,0)&gt;=8,4,IF(VLOOKUP($C93,工时汇总!$B$2:$AH$2673,20,0)&lt;8,0))))</f>
        <v>0</v>
      </c>
      <c r="W93" s="24">
        <f ca="1">IF(VLOOKUP($C93,工时汇总!$B$2:$AH$2673,21,0)&gt;15,12,IF(VLOOKUP($C93,工时汇总!$B$2:$AH$2673,21,0)&gt;10,8,IF(VLOOKUP($C93,工时汇总!$B$2:$AH$2673,21,0)&gt;=8,4,IF(VLOOKUP($C93,工时汇总!$B$2:$AH$2673,21,0)&lt;8,0))))</f>
        <v>0</v>
      </c>
      <c r="X93" s="24">
        <f ca="1">IF(VLOOKUP($C93,工时汇总!$B$2:$AH$2673,22,0)&gt;15,12,IF(VLOOKUP($C93,工时汇总!$B$2:$AH$2673,22,0)&gt;10,8,IF(VLOOKUP($C93,工时汇总!$B$2:$AH$2673,22,0)&gt;=8,4,IF(VLOOKUP($C93,工时汇总!$B$2:$AH$2673,22,0)&lt;8,0))))</f>
        <v>0</v>
      </c>
      <c r="Y93" s="24">
        <f ca="1">IF(VLOOKUP($C93,工时汇总!$B$2:$AH$2673,23,0)&gt;15,12,IF(VLOOKUP($C93,工时汇总!$B$2:$AH$2673,23,0)&gt;10,8,IF(VLOOKUP($C93,工时汇总!$B$2:$AH$2673,23,0)&gt;=8,4,IF(VLOOKUP($C93,工时汇总!$B$2:$AH$2673,23,0)&lt;8,0))))</f>
        <v>0</v>
      </c>
      <c r="Z93" s="24">
        <f ca="1">IF(VLOOKUP($C93,工时汇总!$B$2:$AH$2673,24,0)&gt;15,12,IF(VLOOKUP($C93,工时汇总!$B$2:$AH$2673,24,0)&gt;10,8,IF(VLOOKUP($C93,工时汇总!$B$2:$AH$2673,24,0)&gt;=8,4,IF(VLOOKUP($C93,工时汇总!$B$2:$AH$2673,24,0)&lt;8,0))))</f>
        <v>0</v>
      </c>
      <c r="AA93" s="24">
        <f ca="1">IF(VLOOKUP($C93,工时汇总!$B$2:$AH$2673,25,0)&gt;15,12,IF(VLOOKUP($C93,工时汇总!$B$2:$AH$2673,25,0)&gt;10,8,IF(VLOOKUP($C93,工时汇总!$B$2:$AH$2673,25,0)&gt;=8,4,IF(VLOOKUP($C93,工时汇总!$B$2:$AH$2673,25,0)&lt;8,0))))</f>
        <v>0</v>
      </c>
      <c r="AB93" s="24">
        <f ca="1">IF(VLOOKUP($C93,工时汇总!$B$2:$AH$2673,26,0)&gt;15,12,IF(VLOOKUP($C93,工时汇总!$B$2:$AH$2673,26,0)&gt;10,8,IF(VLOOKUP($C93,工时汇总!$B$2:$AH$2673,26,0)&gt;=8,4,IF(VLOOKUP($C93,工时汇总!$B$2:$AH$2673,26,0)&lt;8,0))))</f>
        <v>0</v>
      </c>
      <c r="AC93" s="24">
        <f ca="1">IF(VLOOKUP($C93,工时汇总!$B$2:$AH$2673,27,0)&gt;15,12,IF(VLOOKUP($C93,工时汇总!$B$2:$AH$2673,27,0)&gt;10,8,IF(VLOOKUP($C93,工时汇总!$B$2:$AH$2673,27,0)&gt;=8,4,IF(VLOOKUP($C93,工时汇总!$B$2:$AH$2673,27,0)&lt;8,0))))</f>
        <v>0</v>
      </c>
      <c r="AD93" s="24">
        <f ca="1">IF(VLOOKUP($C93,工时汇总!$B$2:$AH$2673,28,0)&gt;15,12,IF(VLOOKUP($C93,工时汇总!$B$2:$AH$2673,28,0)&gt;10,8,IF(VLOOKUP($C93,工时汇总!$B$2:$AH$2673,28,0)&gt;=8,4,IF(VLOOKUP($C93,工时汇总!$B$2:$AH$2673,28,0)&lt;8,0))))</f>
        <v>0</v>
      </c>
      <c r="AE93" s="24">
        <f ca="1">IF(VLOOKUP($C93,工时汇总!$B$2:$AH$2673,29,0)&gt;15,12,IF(VLOOKUP($C93,工时汇总!$B$2:$AH$2673,29,0)&gt;10,8,IF(VLOOKUP($C93,工时汇总!$B$2:$AH$2673,29,0)&gt;=8,4,IF(VLOOKUP($C93,工时汇总!$B$2:$AH$2673,29,0)&lt;8,0))))</f>
        <v>0</v>
      </c>
      <c r="AF93" s="24">
        <f ca="1">IF(VLOOKUP($C93,工时汇总!$B$2:$AH$2673,30,0)&gt;15,12,IF(VLOOKUP($C93,工时汇总!$B$2:$AH$2673,30,0)&gt;10,8,IF(VLOOKUP($C93,工时汇总!$B$2:$AH$2673,30,0)&gt;=8,4,IF(VLOOKUP($C93,工时汇总!$B$2:$AH$2673,30,0)&lt;8,0))))</f>
        <v>0</v>
      </c>
      <c r="AG93" s="24">
        <f ca="1">IF(VLOOKUP($C93,工时汇总!$B$2:$AH$2673,31,0)&gt;15,12,IF(VLOOKUP($C93,工时汇总!$B$2:$AH$2673,31,0)&gt;10,8,IF(VLOOKUP($C93,工时汇总!$B$2:$AH$2673,31,0)&gt;=8,4,IF(VLOOKUP($C93,工时汇总!$B$2:$AH$2673,31,0)&lt;8,0))))</f>
        <v>0</v>
      </c>
      <c r="AH93" s="24">
        <f ca="1">IF(VLOOKUP($C93,工时汇总!$B$2:$AH$2673,32,0)&gt;15,12,IF(VLOOKUP($C93,工时汇总!$B$2:$AH$2673,32,0)&gt;10,8,IF(VLOOKUP($C93,工时汇总!$B$2:$AH$2673,32,0)&gt;=8,4,IF(VLOOKUP($C93,工时汇总!$B$2:$AH$2673,32,0)&lt;8,0))))</f>
        <v>0</v>
      </c>
      <c r="AI93" s="24">
        <f ca="1">IF(VLOOKUP($C93,工时汇总!$B$2:$AH$2673,33,0)&gt;15,12,IF(VLOOKUP($C93,工时汇总!$B$2:$AH$2673,33,0)&gt;10,8,IF(VLOOKUP($C93,工时汇总!$B$2:$AH$2673,33,0)&gt;=8,4,IF(VLOOKUP($C93,工时汇总!$B$2:$AH$2673,33,0)&lt;8,0))))</f>
        <v>0</v>
      </c>
    </row>
    <row r="94" spans="1:35" ht="19.5" customHeight="1" x14ac:dyDescent="0.25">
      <c r="A94" s="22" t="s">
        <v>575</v>
      </c>
      <c r="B94" s="129" t="s">
        <v>690</v>
      </c>
      <c r="C94" s="128" t="s">
        <v>689</v>
      </c>
      <c r="D94" s="23">
        <f t="shared" ca="1" si="27"/>
        <v>180</v>
      </c>
      <c r="E94" s="24">
        <f ca="1">IF(VLOOKUP($C94,工时汇总!$B$2:$AH$2673,3,0)&gt;15,12,IF(VLOOKUP($C94,工时汇总!$B$2:$AH$2673,3,0)&gt;10,8,IF(VLOOKUP($C94,工时汇总!$B$2:$AH$2673,3,0)&gt;=8,4,IF(VLOOKUP($C94,工时汇总!$B$2:$AH$2673,3,0)&lt;8,0))))</f>
        <v>0</v>
      </c>
      <c r="F94" s="24">
        <f ca="1">IF(VLOOKUP($C94,工时汇总!$B$2:$AH$2673,4,0)&gt;15,12,IF(VLOOKUP($C94,工时汇总!$B$2:$AH$2673,4,0)&gt;10,8,IF(VLOOKUP($C94,工时汇总!$B$2:$AH$2673,4,0)&gt;=8,4,IF(VLOOKUP($C94,工时汇总!$B$2:$AH$2673,4,0)&lt;8,0))))</f>
        <v>4</v>
      </c>
      <c r="G94" s="24">
        <f ca="1">IF(VLOOKUP($C94,工时汇总!$B$2:$AH$2673,5,0)&gt;15,12,IF(VLOOKUP($C94,工时汇总!$B$2:$AH$2673,5,0)&gt;10,8,IF(VLOOKUP($C94,工时汇总!$B$2:$AH$2673,5,0)&gt;=8,4,IF(VLOOKUP($C94,工时汇总!$B$2:$AH$2673,5,0)&lt;8,0))))</f>
        <v>4</v>
      </c>
      <c r="H94" s="24">
        <f ca="1">IF(VLOOKUP($C94,工时汇总!$B$2:$AH$2673,6,0)&gt;15,12,IF(VLOOKUP($C94,工时汇总!$B$2:$AH$2673,6,0)&gt;10,8,IF(VLOOKUP($C94,工时汇总!$B$2:$AH$2673,6,0)&gt;=8,4,IF(VLOOKUP($C94,工时汇总!$B$2:$AH$2673,6,0)&lt;8,0))))</f>
        <v>8</v>
      </c>
      <c r="I94" s="24">
        <f ca="1">IF(VLOOKUP($C94,工时汇总!$B$2:$AH$2673,7,0)&gt;15,12,IF(VLOOKUP($C94,工时汇总!$B$2:$AH$2673,7,0)&gt;10,8,IF(VLOOKUP($C94,工时汇总!$B$2:$AH$2673,7,0)&gt;=8,4,IF(VLOOKUP($C94,工时汇总!$B$2:$AH$2673,7,0)&lt;8,0))))</f>
        <v>8</v>
      </c>
      <c r="J94" s="24">
        <f ca="1">IF(VLOOKUP($C94,工时汇总!$B$2:$AH$2673,8,0)&gt;15,12,IF(VLOOKUP($C94,工时汇总!$B$2:$AH$2673,8,0)&gt;10,8,IF(VLOOKUP($C94,工时汇总!$B$2:$AH$2673,8,0)&gt;=8,4,IF(VLOOKUP($C94,工时汇总!$B$2:$AH$2673,8,0)&lt;8,0))))</f>
        <v>8</v>
      </c>
      <c r="K94" s="24">
        <f ca="1">IF(VLOOKUP($C94,工时汇总!$B$2:$AH$2673,9,0)&gt;15,12,IF(VLOOKUP($C94,工时汇总!$B$2:$AH$2673,9,0)&gt;10,8,IF(VLOOKUP($C94,工时汇总!$B$2:$AH$2673,9,0)&gt;=8,4,IF(VLOOKUP($C94,工时汇总!$B$2:$AH$2673,9,0)&lt;8,0))))</f>
        <v>4</v>
      </c>
      <c r="L94" s="24">
        <f ca="1">IF(VLOOKUP($C94,工时汇总!$B$2:$AH$2673,10,0)&gt;15,12,IF(VLOOKUP($C94,工时汇总!$B$2:$AH$2673,10,0)&gt;10,8,IF(VLOOKUP($C94,工时汇总!$B$2:$AH$2673,10,0)&gt;=8,4,IF(VLOOKUP($C94,工时汇总!$B$2:$AH$2673,10,0)&lt;8,0))))</f>
        <v>4</v>
      </c>
      <c r="M94" s="24">
        <f ca="1">IF(VLOOKUP($C94,工时汇总!$B$2:$AH$2673,11,0)&gt;15,12,IF(VLOOKUP($C94,工时汇总!$B$2:$AH$2673,11,0)&gt;10,8,IF(VLOOKUP($C94,工时汇总!$B$2:$AH$2673,11,0)&gt;=8,4,IF(VLOOKUP($C94,工时汇总!$B$2:$AH$2673,11,0)&lt;8,0))))</f>
        <v>4</v>
      </c>
      <c r="N94" s="24">
        <f ca="1">IF(VLOOKUP($C94,工时汇总!$B$2:$AH$2673,12,0)&gt;15,12,IF(VLOOKUP($C94,工时汇总!$B$2:$AH$2673,12,0)&gt;10,8,IF(VLOOKUP($C94,工时汇总!$B$2:$AH$2673,12,0)&gt;=8,4,IF(VLOOKUP($C94,工时汇总!$B$2:$AH$2673,12,0)&lt;8,0))))</f>
        <v>0</v>
      </c>
      <c r="O94" s="24">
        <f ca="1">IF(VLOOKUP($C94,工时汇总!$B$2:$AH$2673,13,0)&gt;15,12,IF(VLOOKUP($C94,工时汇总!$B$2:$AH$2673,13,0)&gt;10,8,IF(VLOOKUP($C94,工时汇总!$B$2:$AH$2673,13,0)&gt;=8,4,IF(VLOOKUP($C94,工时汇总!$B$2:$AH$2673,13,0)&lt;8,0))))</f>
        <v>8</v>
      </c>
      <c r="P94" s="24">
        <f ca="1">IF(VLOOKUP($C94,工时汇总!$B$2:$AH$2673,14,0)&gt;15,12,IF(VLOOKUP($C94,工时汇总!$B$2:$AH$2673,14,0)&gt;10,8,IF(VLOOKUP($C94,工时汇总!$B$2:$AH$2673,14,0)&gt;=8,4,IF(VLOOKUP($C94,工时汇总!$B$2:$AH$2673,14,0)&lt;8,0))))</f>
        <v>4</v>
      </c>
      <c r="Q94" s="24">
        <f ca="1">IF(VLOOKUP($C94,工时汇总!$B$2:$AH$2673,15,0)&gt;15,12,IF(VLOOKUP($C94,工时汇总!$B$2:$AH$2673,15,0)&gt;10,8,IF(VLOOKUP($C94,工时汇总!$B$2:$AH$2673,15,0)&gt;=8,4,IF(VLOOKUP($C94,工时汇总!$B$2:$AH$2673,15,0)&lt;8,0))))</f>
        <v>8</v>
      </c>
      <c r="R94" s="24">
        <f ca="1">IF(VLOOKUP($C94,工时汇总!$B$2:$AH$2673,16,0)&gt;15,12,IF(VLOOKUP($C94,工时汇总!$B$2:$AH$2673,16,0)&gt;10,8,IF(VLOOKUP($C94,工时汇总!$B$2:$AH$2673,16,0)&gt;=8,4,IF(VLOOKUP($C94,工时汇总!$B$2:$AH$2673,16,0)&lt;8,0))))</f>
        <v>4</v>
      </c>
      <c r="S94" s="24">
        <f ca="1">IF(VLOOKUP($C94,工时汇总!$B$2:$AH$2673,17,0)&gt;15,12,IF(VLOOKUP($C94,工时汇总!$B$2:$AH$2673,17,0)&gt;10,8,IF(VLOOKUP($C94,工时汇总!$B$2:$AH$2673,17,0)&gt;=8,4,IF(VLOOKUP($C94,工时汇总!$B$2:$AH$2673,17,0)&lt;8,0))))</f>
        <v>4</v>
      </c>
      <c r="T94" s="24">
        <f ca="1">IF(VLOOKUP($C94,工时汇总!$B$2:$AH$2673,18,0)&gt;15,12,IF(VLOOKUP($C94,工时汇总!$B$2:$AH$2673,18,0)&gt;10,8,IF(VLOOKUP($C94,工时汇总!$B$2:$AH$2673,18,0)&gt;=8,4,IF(VLOOKUP($C94,工时汇总!$B$2:$AH$2673,18,0)&lt;8,0))))</f>
        <v>8</v>
      </c>
      <c r="U94" s="24">
        <f ca="1">IF(VLOOKUP($C94,工时汇总!$B$2:$AH$2673,19,0)&gt;15,12,IF(VLOOKUP($C94,工时汇总!$B$2:$AH$2673,19,0)&gt;10,8,IF(VLOOKUP($C94,工时汇总!$B$2:$AH$2673,19,0)&gt;=8,4,IF(VLOOKUP($C94,工时汇总!$B$2:$AH$2673,19,0)&lt;8,0))))</f>
        <v>8</v>
      </c>
      <c r="V94" s="24">
        <f ca="1">IF(VLOOKUP($C94,工时汇总!$B$2:$AH$2673,20,0)&gt;15,12,IF(VLOOKUP($C94,工时汇总!$B$2:$AH$2673,20,0)&gt;10,8,IF(VLOOKUP($C94,工时汇总!$B$2:$AH$2673,20,0)&gt;=8,4,IF(VLOOKUP($C94,工时汇总!$B$2:$AH$2673,20,0)&lt;8,0))))</f>
        <v>8</v>
      </c>
      <c r="W94" s="24">
        <f ca="1">IF(VLOOKUP($C94,工时汇总!$B$2:$AH$2673,21,0)&gt;15,12,IF(VLOOKUP($C94,工时汇总!$B$2:$AH$2673,21,0)&gt;10,8,IF(VLOOKUP($C94,工时汇总!$B$2:$AH$2673,21,0)&gt;=8,4,IF(VLOOKUP($C94,工时汇总!$B$2:$AH$2673,21,0)&lt;8,0))))</f>
        <v>8</v>
      </c>
      <c r="X94" s="24">
        <f ca="1">IF(VLOOKUP($C94,工时汇总!$B$2:$AH$2673,22,0)&gt;15,12,IF(VLOOKUP($C94,工时汇总!$B$2:$AH$2673,22,0)&gt;10,8,IF(VLOOKUP($C94,工时汇总!$B$2:$AH$2673,22,0)&gt;=8,4,IF(VLOOKUP($C94,工时汇总!$B$2:$AH$2673,22,0)&lt;8,0))))</f>
        <v>8</v>
      </c>
      <c r="Y94" s="24">
        <f ca="1">IF(VLOOKUP($C94,工时汇总!$B$2:$AH$2673,23,0)&gt;15,12,IF(VLOOKUP($C94,工时汇总!$B$2:$AH$2673,23,0)&gt;10,8,IF(VLOOKUP($C94,工时汇总!$B$2:$AH$2673,23,0)&gt;=8,4,IF(VLOOKUP($C94,工时汇总!$B$2:$AH$2673,23,0)&lt;8,0))))</f>
        <v>8</v>
      </c>
      <c r="Z94" s="24">
        <f ca="1">IF(VLOOKUP($C94,工时汇总!$B$2:$AH$2673,24,0)&gt;15,12,IF(VLOOKUP($C94,工时汇总!$B$2:$AH$2673,24,0)&gt;10,8,IF(VLOOKUP($C94,工时汇总!$B$2:$AH$2673,24,0)&gt;=8,4,IF(VLOOKUP($C94,工时汇总!$B$2:$AH$2673,24,0)&lt;8,0))))</f>
        <v>8</v>
      </c>
      <c r="AA94" s="24">
        <f ca="1">IF(VLOOKUP($C94,工时汇总!$B$2:$AH$2673,25,0)&gt;15,12,IF(VLOOKUP($C94,工时汇总!$B$2:$AH$2673,25,0)&gt;10,8,IF(VLOOKUP($C94,工时汇总!$B$2:$AH$2673,25,0)&gt;=8,4,IF(VLOOKUP($C94,工时汇总!$B$2:$AH$2673,25,0)&lt;8,0))))</f>
        <v>8</v>
      </c>
      <c r="AB94" s="24">
        <f ca="1">IF(VLOOKUP($C94,工时汇总!$B$2:$AH$2673,26,0)&gt;15,12,IF(VLOOKUP($C94,工时汇总!$B$2:$AH$2673,26,0)&gt;10,8,IF(VLOOKUP($C94,工时汇总!$B$2:$AH$2673,26,0)&gt;=8,4,IF(VLOOKUP($C94,工时汇总!$B$2:$AH$2673,26,0)&lt;8,0))))</f>
        <v>8</v>
      </c>
      <c r="AC94" s="24">
        <f ca="1">IF(VLOOKUP($C94,工时汇总!$B$2:$AH$2673,27,0)&gt;15,12,IF(VLOOKUP($C94,工时汇总!$B$2:$AH$2673,27,0)&gt;10,8,IF(VLOOKUP($C94,工时汇总!$B$2:$AH$2673,27,0)&gt;=8,4,IF(VLOOKUP($C94,工时汇总!$B$2:$AH$2673,27,0)&lt;8,0))))</f>
        <v>8</v>
      </c>
      <c r="AD94" s="24">
        <f ca="1">IF(VLOOKUP($C94,工时汇总!$B$2:$AH$2673,28,0)&gt;15,12,IF(VLOOKUP($C94,工时汇总!$B$2:$AH$2673,28,0)&gt;10,8,IF(VLOOKUP($C94,工时汇总!$B$2:$AH$2673,28,0)&gt;=8,4,IF(VLOOKUP($C94,工时汇总!$B$2:$AH$2673,28,0)&lt;8,0))))</f>
        <v>4</v>
      </c>
      <c r="AE94" s="24">
        <f ca="1">IF(VLOOKUP($C94,工时汇总!$B$2:$AH$2673,29,0)&gt;15,12,IF(VLOOKUP($C94,工时汇总!$B$2:$AH$2673,29,0)&gt;10,8,IF(VLOOKUP($C94,工时汇总!$B$2:$AH$2673,29,0)&gt;=8,4,IF(VLOOKUP($C94,工时汇总!$B$2:$AH$2673,29,0)&lt;8,0))))</f>
        <v>8</v>
      </c>
      <c r="AF94" s="24">
        <f ca="1">IF(VLOOKUP($C94,工时汇总!$B$2:$AH$2673,30,0)&gt;15,12,IF(VLOOKUP($C94,工时汇总!$B$2:$AH$2673,30,0)&gt;10,8,IF(VLOOKUP($C94,工时汇总!$B$2:$AH$2673,30,0)&gt;=8,4,IF(VLOOKUP($C94,工时汇总!$B$2:$AH$2673,30,0)&lt;8,0))))</f>
        <v>0</v>
      </c>
      <c r="AG94" s="24">
        <f ca="1">IF(VLOOKUP($C94,工时汇总!$B$2:$AH$2673,31,0)&gt;15,12,IF(VLOOKUP($C94,工时汇总!$B$2:$AH$2673,31,0)&gt;10,8,IF(VLOOKUP($C94,工时汇总!$B$2:$AH$2673,31,0)&gt;=8,4,IF(VLOOKUP($C94,工时汇总!$B$2:$AH$2673,31,0)&lt;8,0))))</f>
        <v>8</v>
      </c>
      <c r="AH94" s="24">
        <f ca="1">IF(VLOOKUP($C94,工时汇总!$B$2:$AH$2673,32,0)&gt;15,12,IF(VLOOKUP($C94,工时汇总!$B$2:$AH$2673,32,0)&gt;10,8,IF(VLOOKUP($C94,工时汇总!$B$2:$AH$2673,32,0)&gt;=8,4,IF(VLOOKUP($C94,工时汇总!$B$2:$AH$2673,32,0)&lt;8,0))))</f>
        <v>4</v>
      </c>
      <c r="AI94" s="24">
        <f ca="1">IF(VLOOKUP($C94,工时汇总!$B$2:$AH$2673,33,0)&gt;15,12,IF(VLOOKUP($C94,工时汇总!$B$2:$AH$2673,33,0)&gt;10,8,IF(VLOOKUP($C94,工时汇总!$B$2:$AH$2673,33,0)&gt;=8,4,IF(VLOOKUP($C94,工时汇总!$B$2:$AH$2673,33,0)&lt;8,0))))</f>
        <v>4</v>
      </c>
    </row>
    <row r="95" spans="1:35" ht="19.5" customHeight="1" x14ac:dyDescent="0.25">
      <c r="A95" s="22" t="s">
        <v>575</v>
      </c>
      <c r="B95" s="129" t="s">
        <v>532</v>
      </c>
      <c r="C95" s="128" t="s">
        <v>691</v>
      </c>
      <c r="D95" s="23">
        <f t="shared" ca="1" si="27"/>
        <v>208</v>
      </c>
      <c r="E95" s="24">
        <f ca="1">IF(VLOOKUP($C95,工时汇总!$B$2:$AH$2673,3,0)&gt;15,12,IF(VLOOKUP($C95,工时汇总!$B$2:$AH$2673,3,0)&gt;10,8,IF(VLOOKUP($C95,工时汇总!$B$2:$AH$2673,3,0)&gt;=8,4,IF(VLOOKUP($C95,工时汇总!$B$2:$AH$2673,3,0)&lt;8,0))))</f>
        <v>0</v>
      </c>
      <c r="F95" s="24">
        <f ca="1">IF(VLOOKUP($C95,工时汇总!$B$2:$AH$2673,4,0)&gt;15,12,IF(VLOOKUP($C95,工时汇总!$B$2:$AH$2673,4,0)&gt;10,8,IF(VLOOKUP($C95,工时汇总!$B$2:$AH$2673,4,0)&gt;=8,4,IF(VLOOKUP($C95,工时汇总!$B$2:$AH$2673,4,0)&lt;8,0))))</f>
        <v>4</v>
      </c>
      <c r="G95" s="24">
        <f ca="1">IF(VLOOKUP($C95,工时汇总!$B$2:$AH$2673,5,0)&gt;15,12,IF(VLOOKUP($C95,工时汇总!$B$2:$AH$2673,5,0)&gt;10,8,IF(VLOOKUP($C95,工时汇总!$B$2:$AH$2673,5,0)&gt;=8,4,IF(VLOOKUP($C95,工时汇总!$B$2:$AH$2673,5,0)&lt;8,0))))</f>
        <v>4</v>
      </c>
      <c r="H95" s="24">
        <f ca="1">IF(VLOOKUP($C95,工时汇总!$B$2:$AH$2673,6,0)&gt;15,12,IF(VLOOKUP($C95,工时汇总!$B$2:$AH$2673,6,0)&gt;10,8,IF(VLOOKUP($C95,工时汇总!$B$2:$AH$2673,6,0)&gt;=8,4,IF(VLOOKUP($C95,工时汇总!$B$2:$AH$2673,6,0)&lt;8,0))))</f>
        <v>8</v>
      </c>
      <c r="I95" s="24">
        <f ca="1">IF(VLOOKUP($C95,工时汇总!$B$2:$AH$2673,7,0)&gt;15,12,IF(VLOOKUP($C95,工时汇总!$B$2:$AH$2673,7,0)&gt;10,8,IF(VLOOKUP($C95,工时汇总!$B$2:$AH$2673,7,0)&gt;=8,4,IF(VLOOKUP($C95,工时汇总!$B$2:$AH$2673,7,0)&lt;8,0))))</f>
        <v>8</v>
      </c>
      <c r="J95" s="24">
        <f ca="1">IF(VLOOKUP($C95,工时汇总!$B$2:$AH$2673,8,0)&gt;15,12,IF(VLOOKUP($C95,工时汇总!$B$2:$AH$2673,8,0)&gt;10,8,IF(VLOOKUP($C95,工时汇总!$B$2:$AH$2673,8,0)&gt;=8,4,IF(VLOOKUP($C95,工时汇总!$B$2:$AH$2673,8,0)&lt;8,0))))</f>
        <v>8</v>
      </c>
      <c r="K95" s="24">
        <f ca="1">IF(VLOOKUP($C95,工时汇总!$B$2:$AH$2673,9,0)&gt;15,12,IF(VLOOKUP($C95,工时汇总!$B$2:$AH$2673,9,0)&gt;10,8,IF(VLOOKUP($C95,工时汇总!$B$2:$AH$2673,9,0)&gt;=8,4,IF(VLOOKUP($C95,工时汇总!$B$2:$AH$2673,9,0)&lt;8,0))))</f>
        <v>4</v>
      </c>
      <c r="L95" s="24">
        <f ca="1">IF(VLOOKUP($C95,工时汇总!$B$2:$AH$2673,10,0)&gt;15,12,IF(VLOOKUP($C95,工时汇总!$B$2:$AH$2673,10,0)&gt;10,8,IF(VLOOKUP($C95,工时汇总!$B$2:$AH$2673,10,0)&gt;=8,4,IF(VLOOKUP($C95,工时汇总!$B$2:$AH$2673,10,0)&lt;8,0))))</f>
        <v>4</v>
      </c>
      <c r="M95" s="24">
        <f ca="1">IF(VLOOKUP($C95,工时汇总!$B$2:$AH$2673,11,0)&gt;15,12,IF(VLOOKUP($C95,工时汇总!$B$2:$AH$2673,11,0)&gt;10,8,IF(VLOOKUP($C95,工时汇总!$B$2:$AH$2673,11,0)&gt;=8,4,IF(VLOOKUP($C95,工时汇总!$B$2:$AH$2673,11,0)&lt;8,0))))</f>
        <v>8</v>
      </c>
      <c r="N95" s="24">
        <f ca="1">IF(VLOOKUP($C95,工时汇总!$B$2:$AH$2673,12,0)&gt;15,12,IF(VLOOKUP($C95,工时汇总!$B$2:$AH$2673,12,0)&gt;10,8,IF(VLOOKUP($C95,工时汇总!$B$2:$AH$2673,12,0)&gt;=8,4,IF(VLOOKUP($C95,工时汇总!$B$2:$AH$2673,12,0)&lt;8,0))))</f>
        <v>8</v>
      </c>
      <c r="O95" s="24">
        <f ca="1">IF(VLOOKUP($C95,工时汇总!$B$2:$AH$2673,13,0)&gt;15,12,IF(VLOOKUP($C95,工时汇总!$B$2:$AH$2673,13,0)&gt;10,8,IF(VLOOKUP($C95,工时汇总!$B$2:$AH$2673,13,0)&gt;=8,4,IF(VLOOKUP($C95,工时汇总!$B$2:$AH$2673,13,0)&lt;8,0))))</f>
        <v>8</v>
      </c>
      <c r="P95" s="24">
        <f ca="1">IF(VLOOKUP($C95,工时汇总!$B$2:$AH$2673,14,0)&gt;15,12,IF(VLOOKUP($C95,工时汇总!$B$2:$AH$2673,14,0)&gt;10,8,IF(VLOOKUP($C95,工时汇总!$B$2:$AH$2673,14,0)&gt;=8,4,IF(VLOOKUP($C95,工时汇总!$B$2:$AH$2673,14,0)&lt;8,0))))</f>
        <v>8</v>
      </c>
      <c r="Q95" s="24">
        <f ca="1">IF(VLOOKUP($C95,工时汇总!$B$2:$AH$2673,15,0)&gt;15,12,IF(VLOOKUP($C95,工时汇总!$B$2:$AH$2673,15,0)&gt;10,8,IF(VLOOKUP($C95,工时汇总!$B$2:$AH$2673,15,0)&gt;=8,4,IF(VLOOKUP($C95,工时汇总!$B$2:$AH$2673,15,0)&lt;8,0))))</f>
        <v>8</v>
      </c>
      <c r="R95" s="24">
        <f ca="1">IF(VLOOKUP($C95,工时汇总!$B$2:$AH$2673,16,0)&gt;15,12,IF(VLOOKUP($C95,工时汇总!$B$2:$AH$2673,16,0)&gt;10,8,IF(VLOOKUP($C95,工时汇总!$B$2:$AH$2673,16,0)&gt;=8,4,IF(VLOOKUP($C95,工时汇总!$B$2:$AH$2673,16,0)&lt;8,0))))</f>
        <v>4</v>
      </c>
      <c r="S95" s="24">
        <f ca="1">IF(VLOOKUP($C95,工时汇总!$B$2:$AH$2673,17,0)&gt;15,12,IF(VLOOKUP($C95,工时汇总!$B$2:$AH$2673,17,0)&gt;10,8,IF(VLOOKUP($C95,工时汇总!$B$2:$AH$2673,17,0)&gt;=8,4,IF(VLOOKUP($C95,工时汇总!$B$2:$AH$2673,17,0)&lt;8,0))))</f>
        <v>8</v>
      </c>
      <c r="T95" s="24">
        <f ca="1">IF(VLOOKUP($C95,工时汇总!$B$2:$AH$2673,18,0)&gt;15,12,IF(VLOOKUP($C95,工时汇总!$B$2:$AH$2673,18,0)&gt;10,8,IF(VLOOKUP($C95,工时汇总!$B$2:$AH$2673,18,0)&gt;=8,4,IF(VLOOKUP($C95,工时汇总!$B$2:$AH$2673,18,0)&lt;8,0))))</f>
        <v>8</v>
      </c>
      <c r="U95" s="24">
        <f ca="1">IF(VLOOKUP($C95,工时汇总!$B$2:$AH$2673,19,0)&gt;15,12,IF(VLOOKUP($C95,工时汇总!$B$2:$AH$2673,19,0)&gt;10,8,IF(VLOOKUP($C95,工时汇总!$B$2:$AH$2673,19,0)&gt;=8,4,IF(VLOOKUP($C95,工时汇总!$B$2:$AH$2673,19,0)&lt;8,0))))</f>
        <v>8</v>
      </c>
      <c r="V95" s="24">
        <f ca="1">IF(VLOOKUP($C95,工时汇总!$B$2:$AH$2673,20,0)&gt;15,12,IF(VLOOKUP($C95,工时汇总!$B$2:$AH$2673,20,0)&gt;10,8,IF(VLOOKUP($C95,工时汇总!$B$2:$AH$2673,20,0)&gt;=8,4,IF(VLOOKUP($C95,工时汇总!$B$2:$AH$2673,20,0)&lt;8,0))))</f>
        <v>8</v>
      </c>
      <c r="W95" s="24">
        <f ca="1">IF(VLOOKUP($C95,工时汇总!$B$2:$AH$2673,21,0)&gt;15,12,IF(VLOOKUP($C95,工时汇总!$B$2:$AH$2673,21,0)&gt;10,8,IF(VLOOKUP($C95,工时汇总!$B$2:$AH$2673,21,0)&gt;=8,4,IF(VLOOKUP($C95,工时汇总!$B$2:$AH$2673,21,0)&lt;8,0))))</f>
        <v>8</v>
      </c>
      <c r="X95" s="24">
        <f ca="1">IF(VLOOKUP($C95,工时汇总!$B$2:$AH$2673,22,0)&gt;15,12,IF(VLOOKUP($C95,工时汇总!$B$2:$AH$2673,22,0)&gt;10,8,IF(VLOOKUP($C95,工时汇总!$B$2:$AH$2673,22,0)&gt;=8,4,IF(VLOOKUP($C95,工时汇总!$B$2:$AH$2673,22,0)&lt;8,0))))</f>
        <v>8</v>
      </c>
      <c r="Y95" s="24">
        <f ca="1">IF(VLOOKUP($C95,工时汇总!$B$2:$AH$2673,23,0)&gt;15,12,IF(VLOOKUP($C95,工时汇总!$B$2:$AH$2673,23,0)&gt;10,8,IF(VLOOKUP($C95,工时汇总!$B$2:$AH$2673,23,0)&gt;=8,4,IF(VLOOKUP($C95,工时汇总!$B$2:$AH$2673,23,0)&lt;8,0))))</f>
        <v>8</v>
      </c>
      <c r="Z95" s="24">
        <f ca="1">IF(VLOOKUP($C95,工时汇总!$B$2:$AH$2673,24,0)&gt;15,12,IF(VLOOKUP($C95,工时汇总!$B$2:$AH$2673,24,0)&gt;10,8,IF(VLOOKUP($C95,工时汇总!$B$2:$AH$2673,24,0)&gt;=8,4,IF(VLOOKUP($C95,工时汇总!$B$2:$AH$2673,24,0)&lt;8,0))))</f>
        <v>8</v>
      </c>
      <c r="AA95" s="24">
        <f ca="1">IF(VLOOKUP($C95,工时汇总!$B$2:$AH$2673,25,0)&gt;15,12,IF(VLOOKUP($C95,工时汇总!$B$2:$AH$2673,25,0)&gt;10,8,IF(VLOOKUP($C95,工时汇总!$B$2:$AH$2673,25,0)&gt;=8,4,IF(VLOOKUP($C95,工时汇总!$B$2:$AH$2673,25,0)&lt;8,0))))</f>
        <v>8</v>
      </c>
      <c r="AB95" s="24">
        <f ca="1">IF(VLOOKUP($C95,工时汇总!$B$2:$AH$2673,26,0)&gt;15,12,IF(VLOOKUP($C95,工时汇总!$B$2:$AH$2673,26,0)&gt;10,8,IF(VLOOKUP($C95,工时汇总!$B$2:$AH$2673,26,0)&gt;=8,4,IF(VLOOKUP($C95,工时汇总!$B$2:$AH$2673,26,0)&lt;8,0))))</f>
        <v>8</v>
      </c>
      <c r="AC95" s="24">
        <f ca="1">IF(VLOOKUP($C95,工时汇总!$B$2:$AH$2673,27,0)&gt;15,12,IF(VLOOKUP($C95,工时汇总!$B$2:$AH$2673,27,0)&gt;10,8,IF(VLOOKUP($C95,工时汇总!$B$2:$AH$2673,27,0)&gt;=8,4,IF(VLOOKUP($C95,工时汇总!$B$2:$AH$2673,27,0)&lt;8,0))))</f>
        <v>8</v>
      </c>
      <c r="AD95" s="24">
        <f ca="1">IF(VLOOKUP($C95,工时汇总!$B$2:$AH$2673,28,0)&gt;15,12,IF(VLOOKUP($C95,工时汇总!$B$2:$AH$2673,28,0)&gt;10,8,IF(VLOOKUP($C95,工时汇总!$B$2:$AH$2673,28,0)&gt;=8,4,IF(VLOOKUP($C95,工时汇总!$B$2:$AH$2673,28,0)&lt;8,0))))</f>
        <v>8</v>
      </c>
      <c r="AE95" s="24">
        <f ca="1">IF(VLOOKUP($C95,工时汇总!$B$2:$AH$2673,29,0)&gt;15,12,IF(VLOOKUP($C95,工时汇总!$B$2:$AH$2673,29,0)&gt;10,8,IF(VLOOKUP($C95,工时汇总!$B$2:$AH$2673,29,0)&gt;=8,4,IF(VLOOKUP($C95,工时汇总!$B$2:$AH$2673,29,0)&lt;8,0))))</f>
        <v>8</v>
      </c>
      <c r="AF95" s="24">
        <f ca="1">IF(VLOOKUP($C95,工时汇总!$B$2:$AH$2673,30,0)&gt;15,12,IF(VLOOKUP($C95,工时汇总!$B$2:$AH$2673,30,0)&gt;10,8,IF(VLOOKUP($C95,工时汇总!$B$2:$AH$2673,30,0)&gt;=8,4,IF(VLOOKUP($C95,工时汇总!$B$2:$AH$2673,30,0)&lt;8,0))))</f>
        <v>0</v>
      </c>
      <c r="AG95" s="24">
        <f ca="1">IF(VLOOKUP($C95,工时汇总!$B$2:$AH$2673,31,0)&gt;15,12,IF(VLOOKUP($C95,工时汇总!$B$2:$AH$2673,31,0)&gt;10,8,IF(VLOOKUP($C95,工时汇总!$B$2:$AH$2673,31,0)&gt;=8,4,IF(VLOOKUP($C95,工时汇总!$B$2:$AH$2673,31,0)&lt;8,0))))</f>
        <v>8</v>
      </c>
      <c r="AH95" s="24">
        <f ca="1">IF(VLOOKUP($C95,工时汇总!$B$2:$AH$2673,32,0)&gt;15,12,IF(VLOOKUP($C95,工时汇总!$B$2:$AH$2673,32,0)&gt;10,8,IF(VLOOKUP($C95,工时汇总!$B$2:$AH$2673,32,0)&gt;=8,4,IF(VLOOKUP($C95,工时汇总!$B$2:$AH$2673,32,0)&lt;8,0))))</f>
        <v>4</v>
      </c>
      <c r="AI95" s="24">
        <f ca="1">IF(VLOOKUP($C95,工时汇总!$B$2:$AH$2673,33,0)&gt;15,12,IF(VLOOKUP($C95,工时汇总!$B$2:$AH$2673,33,0)&gt;10,8,IF(VLOOKUP($C95,工时汇总!$B$2:$AH$2673,33,0)&gt;=8,4,IF(VLOOKUP($C95,工时汇总!$B$2:$AH$2673,33,0)&lt;8,0))))</f>
        <v>8</v>
      </c>
    </row>
    <row r="96" spans="1:35" ht="19.5" customHeight="1" x14ac:dyDescent="0.25">
      <c r="A96" s="22" t="s">
        <v>575</v>
      </c>
      <c r="B96" s="129" t="s">
        <v>693</v>
      </c>
      <c r="C96" s="128" t="s">
        <v>692</v>
      </c>
      <c r="D96" s="23">
        <f t="shared" ca="1" si="27"/>
        <v>184</v>
      </c>
      <c r="E96" s="24">
        <f ca="1">IF(VLOOKUP($C96,工时汇总!$B$2:$AH$2673,3,0)&gt;15,12,IF(VLOOKUP($C96,工时汇总!$B$2:$AH$2673,3,0)&gt;10,8,IF(VLOOKUP($C96,工时汇总!$B$2:$AH$2673,3,0)&gt;=8,4,IF(VLOOKUP($C96,工时汇总!$B$2:$AH$2673,3,0)&lt;8,0))))</f>
        <v>0</v>
      </c>
      <c r="F96" s="24">
        <f ca="1">IF(VLOOKUP($C96,工时汇总!$B$2:$AH$2673,4,0)&gt;15,12,IF(VLOOKUP($C96,工时汇总!$B$2:$AH$2673,4,0)&gt;10,8,IF(VLOOKUP($C96,工时汇总!$B$2:$AH$2673,4,0)&gt;=8,4,IF(VLOOKUP($C96,工时汇总!$B$2:$AH$2673,4,0)&lt;8,0))))</f>
        <v>4</v>
      </c>
      <c r="G96" s="24">
        <f ca="1">IF(VLOOKUP($C96,工时汇总!$B$2:$AH$2673,5,0)&gt;15,12,IF(VLOOKUP($C96,工时汇总!$B$2:$AH$2673,5,0)&gt;10,8,IF(VLOOKUP($C96,工时汇总!$B$2:$AH$2673,5,0)&gt;=8,4,IF(VLOOKUP($C96,工时汇总!$B$2:$AH$2673,5,0)&lt;8,0))))</f>
        <v>4</v>
      </c>
      <c r="H96" s="24">
        <f ca="1">IF(VLOOKUP($C96,工时汇总!$B$2:$AH$2673,6,0)&gt;15,12,IF(VLOOKUP($C96,工时汇总!$B$2:$AH$2673,6,0)&gt;10,8,IF(VLOOKUP($C96,工时汇总!$B$2:$AH$2673,6,0)&gt;=8,4,IF(VLOOKUP($C96,工时汇总!$B$2:$AH$2673,6,0)&lt;8,0))))</f>
        <v>4</v>
      </c>
      <c r="I96" s="24">
        <f ca="1">IF(VLOOKUP($C96,工时汇总!$B$2:$AH$2673,7,0)&gt;15,12,IF(VLOOKUP($C96,工时汇总!$B$2:$AH$2673,7,0)&gt;10,8,IF(VLOOKUP($C96,工时汇总!$B$2:$AH$2673,7,0)&gt;=8,4,IF(VLOOKUP($C96,工时汇总!$B$2:$AH$2673,7,0)&lt;8,0))))</f>
        <v>4</v>
      </c>
      <c r="J96" s="24">
        <f ca="1">IF(VLOOKUP($C96,工时汇总!$B$2:$AH$2673,8,0)&gt;15,12,IF(VLOOKUP($C96,工时汇总!$B$2:$AH$2673,8,0)&gt;10,8,IF(VLOOKUP($C96,工时汇总!$B$2:$AH$2673,8,0)&gt;=8,4,IF(VLOOKUP($C96,工时汇总!$B$2:$AH$2673,8,0)&lt;8,0))))</f>
        <v>8</v>
      </c>
      <c r="K96" s="24">
        <f ca="1">IF(VLOOKUP($C96,工时汇总!$B$2:$AH$2673,9,0)&gt;15,12,IF(VLOOKUP($C96,工时汇总!$B$2:$AH$2673,9,0)&gt;10,8,IF(VLOOKUP($C96,工时汇总!$B$2:$AH$2673,9,0)&gt;=8,4,IF(VLOOKUP($C96,工时汇总!$B$2:$AH$2673,9,0)&lt;8,0))))</f>
        <v>8</v>
      </c>
      <c r="L96" s="24">
        <f ca="1">IF(VLOOKUP($C96,工时汇总!$B$2:$AH$2673,10,0)&gt;15,12,IF(VLOOKUP($C96,工时汇总!$B$2:$AH$2673,10,0)&gt;10,8,IF(VLOOKUP($C96,工时汇总!$B$2:$AH$2673,10,0)&gt;=8,4,IF(VLOOKUP($C96,工时汇总!$B$2:$AH$2673,10,0)&lt;8,0))))</f>
        <v>4</v>
      </c>
      <c r="M96" s="24">
        <f ca="1">IF(VLOOKUP($C96,工时汇总!$B$2:$AH$2673,11,0)&gt;15,12,IF(VLOOKUP($C96,工时汇总!$B$2:$AH$2673,11,0)&gt;10,8,IF(VLOOKUP($C96,工时汇总!$B$2:$AH$2673,11,0)&gt;=8,4,IF(VLOOKUP($C96,工时汇总!$B$2:$AH$2673,11,0)&lt;8,0))))</f>
        <v>4</v>
      </c>
      <c r="N96" s="24">
        <f ca="1">IF(VLOOKUP($C96,工时汇总!$B$2:$AH$2673,12,0)&gt;15,12,IF(VLOOKUP($C96,工时汇总!$B$2:$AH$2673,12,0)&gt;10,8,IF(VLOOKUP($C96,工时汇总!$B$2:$AH$2673,12,0)&gt;=8,4,IF(VLOOKUP($C96,工时汇总!$B$2:$AH$2673,12,0)&lt;8,0))))</f>
        <v>4</v>
      </c>
      <c r="O96" s="24">
        <f ca="1">IF(VLOOKUP($C96,工时汇总!$B$2:$AH$2673,13,0)&gt;15,12,IF(VLOOKUP($C96,工时汇总!$B$2:$AH$2673,13,0)&gt;10,8,IF(VLOOKUP($C96,工时汇总!$B$2:$AH$2673,13,0)&gt;=8,4,IF(VLOOKUP($C96,工时汇总!$B$2:$AH$2673,13,0)&lt;8,0))))</f>
        <v>4</v>
      </c>
      <c r="P96" s="24">
        <f ca="1">IF(VLOOKUP($C96,工时汇总!$B$2:$AH$2673,14,0)&gt;15,12,IF(VLOOKUP($C96,工时汇总!$B$2:$AH$2673,14,0)&gt;10,8,IF(VLOOKUP($C96,工时汇总!$B$2:$AH$2673,14,0)&gt;=8,4,IF(VLOOKUP($C96,工时汇总!$B$2:$AH$2673,14,0)&lt;8,0))))</f>
        <v>8</v>
      </c>
      <c r="Q96" s="24">
        <f ca="1">IF(VLOOKUP($C96,工时汇总!$B$2:$AH$2673,15,0)&gt;15,12,IF(VLOOKUP($C96,工时汇总!$B$2:$AH$2673,15,0)&gt;10,8,IF(VLOOKUP($C96,工时汇总!$B$2:$AH$2673,15,0)&gt;=8,4,IF(VLOOKUP($C96,工时汇总!$B$2:$AH$2673,15,0)&lt;8,0))))</f>
        <v>8</v>
      </c>
      <c r="R96" s="24">
        <f ca="1">IF(VLOOKUP($C96,工时汇总!$B$2:$AH$2673,16,0)&gt;15,12,IF(VLOOKUP($C96,工时汇总!$B$2:$AH$2673,16,0)&gt;10,8,IF(VLOOKUP($C96,工时汇总!$B$2:$AH$2673,16,0)&gt;=8,4,IF(VLOOKUP($C96,工时汇总!$B$2:$AH$2673,16,0)&lt;8,0))))</f>
        <v>4</v>
      </c>
      <c r="S96" s="24">
        <f ca="1">IF(VLOOKUP($C96,工时汇总!$B$2:$AH$2673,17,0)&gt;15,12,IF(VLOOKUP($C96,工时汇总!$B$2:$AH$2673,17,0)&gt;10,8,IF(VLOOKUP($C96,工时汇总!$B$2:$AH$2673,17,0)&gt;=8,4,IF(VLOOKUP($C96,工时汇总!$B$2:$AH$2673,17,0)&lt;8,0))))</f>
        <v>4</v>
      </c>
      <c r="T96" s="24">
        <f ca="1">IF(VLOOKUP($C96,工时汇总!$B$2:$AH$2673,18,0)&gt;15,12,IF(VLOOKUP($C96,工时汇总!$B$2:$AH$2673,18,0)&gt;10,8,IF(VLOOKUP($C96,工时汇总!$B$2:$AH$2673,18,0)&gt;=8,4,IF(VLOOKUP($C96,工时汇总!$B$2:$AH$2673,18,0)&lt;8,0))))</f>
        <v>8</v>
      </c>
      <c r="U96" s="24">
        <f ca="1">IF(VLOOKUP($C96,工时汇总!$B$2:$AH$2673,19,0)&gt;15,12,IF(VLOOKUP($C96,工时汇总!$B$2:$AH$2673,19,0)&gt;10,8,IF(VLOOKUP($C96,工时汇总!$B$2:$AH$2673,19,0)&gt;=8,4,IF(VLOOKUP($C96,工时汇总!$B$2:$AH$2673,19,0)&lt;8,0))))</f>
        <v>8</v>
      </c>
      <c r="V96" s="24">
        <f ca="1">IF(VLOOKUP($C96,工时汇总!$B$2:$AH$2673,20,0)&gt;15,12,IF(VLOOKUP($C96,工时汇总!$B$2:$AH$2673,20,0)&gt;10,8,IF(VLOOKUP($C96,工时汇总!$B$2:$AH$2673,20,0)&gt;=8,4,IF(VLOOKUP($C96,工时汇总!$B$2:$AH$2673,20,0)&lt;8,0))))</f>
        <v>8</v>
      </c>
      <c r="W96" s="24">
        <f ca="1">IF(VLOOKUP($C96,工时汇总!$B$2:$AH$2673,21,0)&gt;15,12,IF(VLOOKUP($C96,工时汇总!$B$2:$AH$2673,21,0)&gt;10,8,IF(VLOOKUP($C96,工时汇总!$B$2:$AH$2673,21,0)&gt;=8,4,IF(VLOOKUP($C96,工时汇总!$B$2:$AH$2673,21,0)&lt;8,0))))</f>
        <v>8</v>
      </c>
      <c r="X96" s="24">
        <f ca="1">IF(VLOOKUP($C96,工时汇总!$B$2:$AH$2673,22,0)&gt;15,12,IF(VLOOKUP($C96,工时汇总!$B$2:$AH$2673,22,0)&gt;10,8,IF(VLOOKUP($C96,工时汇总!$B$2:$AH$2673,22,0)&gt;=8,4,IF(VLOOKUP($C96,工时汇总!$B$2:$AH$2673,22,0)&lt;8,0))))</f>
        <v>8</v>
      </c>
      <c r="Y96" s="24">
        <f ca="1">IF(VLOOKUP($C96,工时汇总!$B$2:$AH$2673,23,0)&gt;15,12,IF(VLOOKUP($C96,工时汇总!$B$2:$AH$2673,23,0)&gt;10,8,IF(VLOOKUP($C96,工时汇总!$B$2:$AH$2673,23,0)&gt;=8,4,IF(VLOOKUP($C96,工时汇总!$B$2:$AH$2673,23,0)&lt;8,0))))</f>
        <v>8</v>
      </c>
      <c r="Z96" s="24">
        <f ca="1">IF(VLOOKUP($C96,工时汇总!$B$2:$AH$2673,24,0)&gt;15,12,IF(VLOOKUP($C96,工时汇总!$B$2:$AH$2673,24,0)&gt;10,8,IF(VLOOKUP($C96,工时汇总!$B$2:$AH$2673,24,0)&gt;=8,4,IF(VLOOKUP($C96,工时汇总!$B$2:$AH$2673,24,0)&lt;8,0))))</f>
        <v>8</v>
      </c>
      <c r="AA96" s="24">
        <f ca="1">IF(VLOOKUP($C96,工时汇总!$B$2:$AH$2673,25,0)&gt;15,12,IF(VLOOKUP($C96,工时汇总!$B$2:$AH$2673,25,0)&gt;10,8,IF(VLOOKUP($C96,工时汇总!$B$2:$AH$2673,25,0)&gt;=8,4,IF(VLOOKUP($C96,工时汇总!$B$2:$AH$2673,25,0)&lt;8,0))))</f>
        <v>8</v>
      </c>
      <c r="AB96" s="24">
        <f ca="1">IF(VLOOKUP($C96,工时汇总!$B$2:$AH$2673,26,0)&gt;15,12,IF(VLOOKUP($C96,工时汇总!$B$2:$AH$2673,26,0)&gt;10,8,IF(VLOOKUP($C96,工时汇总!$B$2:$AH$2673,26,0)&gt;=8,4,IF(VLOOKUP($C96,工时汇总!$B$2:$AH$2673,26,0)&lt;8,0))))</f>
        <v>8</v>
      </c>
      <c r="AC96" s="24">
        <f ca="1">IF(VLOOKUP($C96,工时汇总!$B$2:$AH$2673,27,0)&gt;15,12,IF(VLOOKUP($C96,工时汇总!$B$2:$AH$2673,27,0)&gt;10,8,IF(VLOOKUP($C96,工时汇总!$B$2:$AH$2673,27,0)&gt;=8,4,IF(VLOOKUP($C96,工时汇总!$B$2:$AH$2673,27,0)&lt;8,0))))</f>
        <v>8</v>
      </c>
      <c r="AD96" s="24">
        <f ca="1">IF(VLOOKUP($C96,工时汇总!$B$2:$AH$2673,28,0)&gt;15,12,IF(VLOOKUP($C96,工时汇总!$B$2:$AH$2673,28,0)&gt;10,8,IF(VLOOKUP($C96,工时汇总!$B$2:$AH$2673,28,0)&gt;=8,4,IF(VLOOKUP($C96,工时汇总!$B$2:$AH$2673,28,0)&lt;8,0))))</f>
        <v>8</v>
      </c>
      <c r="AE96" s="24">
        <f ca="1">IF(VLOOKUP($C96,工时汇总!$B$2:$AH$2673,29,0)&gt;15,12,IF(VLOOKUP($C96,工时汇总!$B$2:$AH$2673,29,0)&gt;10,8,IF(VLOOKUP($C96,工时汇总!$B$2:$AH$2673,29,0)&gt;=8,4,IF(VLOOKUP($C96,工时汇总!$B$2:$AH$2673,29,0)&lt;8,0))))</f>
        <v>4</v>
      </c>
      <c r="AF96" s="24">
        <f ca="1">IF(VLOOKUP($C96,工时汇总!$B$2:$AH$2673,30,0)&gt;15,12,IF(VLOOKUP($C96,工时汇总!$B$2:$AH$2673,30,0)&gt;10,8,IF(VLOOKUP($C96,工时汇总!$B$2:$AH$2673,30,0)&gt;=8,4,IF(VLOOKUP($C96,工时汇总!$B$2:$AH$2673,30,0)&lt;8,0))))</f>
        <v>0</v>
      </c>
      <c r="AG96" s="24">
        <f ca="1">IF(VLOOKUP($C96,工时汇总!$B$2:$AH$2673,31,0)&gt;15,12,IF(VLOOKUP($C96,工时汇总!$B$2:$AH$2673,31,0)&gt;10,8,IF(VLOOKUP($C96,工时汇总!$B$2:$AH$2673,31,0)&gt;=8,4,IF(VLOOKUP($C96,工时汇总!$B$2:$AH$2673,31,0)&lt;8,0))))</f>
        <v>8</v>
      </c>
      <c r="AH96" s="24">
        <f ca="1">IF(VLOOKUP($C96,工时汇总!$B$2:$AH$2673,32,0)&gt;15,12,IF(VLOOKUP($C96,工时汇总!$B$2:$AH$2673,32,0)&gt;10,8,IF(VLOOKUP($C96,工时汇总!$B$2:$AH$2673,32,0)&gt;=8,4,IF(VLOOKUP($C96,工时汇总!$B$2:$AH$2673,32,0)&lt;8,0))))</f>
        <v>4</v>
      </c>
      <c r="AI96" s="24">
        <f ca="1">IF(VLOOKUP($C96,工时汇总!$B$2:$AH$2673,33,0)&gt;15,12,IF(VLOOKUP($C96,工时汇总!$B$2:$AH$2673,33,0)&gt;10,8,IF(VLOOKUP($C96,工时汇总!$B$2:$AH$2673,33,0)&gt;=8,4,IF(VLOOKUP($C96,工时汇总!$B$2:$AH$2673,33,0)&lt;8,0))))</f>
        <v>8</v>
      </c>
    </row>
    <row r="97" spans="1:35" ht="19.5" customHeight="1" x14ac:dyDescent="0.25">
      <c r="A97" s="22" t="s">
        <v>575</v>
      </c>
      <c r="B97" s="129" t="s">
        <v>695</v>
      </c>
      <c r="C97" s="128" t="s">
        <v>694</v>
      </c>
      <c r="D97" s="23">
        <f t="shared" ca="1" si="27"/>
        <v>20</v>
      </c>
      <c r="E97" s="24">
        <f ca="1">IF(VLOOKUP($C97,工时汇总!$B$2:$AH$2673,3,0)&gt;15,12,IF(VLOOKUP($C97,工时汇总!$B$2:$AH$2673,3,0)&gt;10,8,IF(VLOOKUP($C97,工时汇总!$B$2:$AH$2673,3,0)&gt;=8,4,IF(VLOOKUP($C97,工时汇总!$B$2:$AH$2673,3,0)&lt;8,0))))</f>
        <v>0</v>
      </c>
      <c r="F97" s="24">
        <f ca="1">IF(VLOOKUP($C97,工时汇总!$B$2:$AH$2673,4,0)&gt;15,12,IF(VLOOKUP($C97,工时汇总!$B$2:$AH$2673,4,0)&gt;10,8,IF(VLOOKUP($C97,工时汇总!$B$2:$AH$2673,4,0)&gt;=8,4,IF(VLOOKUP($C97,工时汇总!$B$2:$AH$2673,4,0)&lt;8,0))))</f>
        <v>0</v>
      </c>
      <c r="G97" s="24">
        <f ca="1">IF(VLOOKUP($C97,工时汇总!$B$2:$AH$2673,5,0)&gt;15,12,IF(VLOOKUP($C97,工时汇总!$B$2:$AH$2673,5,0)&gt;10,8,IF(VLOOKUP($C97,工时汇总!$B$2:$AH$2673,5,0)&gt;=8,4,IF(VLOOKUP($C97,工时汇总!$B$2:$AH$2673,5,0)&lt;8,0))))</f>
        <v>0</v>
      </c>
      <c r="H97" s="24">
        <f ca="1">IF(VLOOKUP($C97,工时汇总!$B$2:$AH$2673,6,0)&gt;15,12,IF(VLOOKUP($C97,工时汇总!$B$2:$AH$2673,6,0)&gt;10,8,IF(VLOOKUP($C97,工时汇总!$B$2:$AH$2673,6,0)&gt;=8,4,IF(VLOOKUP($C97,工时汇总!$B$2:$AH$2673,6,0)&lt;8,0))))</f>
        <v>0</v>
      </c>
      <c r="I97" s="24">
        <f ca="1">IF(VLOOKUP($C97,工时汇总!$B$2:$AH$2673,7,0)&gt;15,12,IF(VLOOKUP($C97,工时汇总!$B$2:$AH$2673,7,0)&gt;10,8,IF(VLOOKUP($C97,工时汇总!$B$2:$AH$2673,7,0)&gt;=8,4,IF(VLOOKUP($C97,工时汇总!$B$2:$AH$2673,7,0)&lt;8,0))))</f>
        <v>0</v>
      </c>
      <c r="J97" s="24">
        <f ca="1">IF(VLOOKUP($C97,工时汇总!$B$2:$AH$2673,8,0)&gt;15,12,IF(VLOOKUP($C97,工时汇总!$B$2:$AH$2673,8,0)&gt;10,8,IF(VLOOKUP($C97,工时汇总!$B$2:$AH$2673,8,0)&gt;=8,4,IF(VLOOKUP($C97,工时汇总!$B$2:$AH$2673,8,0)&lt;8,0))))</f>
        <v>8</v>
      </c>
      <c r="K97" s="24">
        <f ca="1">IF(VLOOKUP($C97,工时汇总!$B$2:$AH$2673,9,0)&gt;15,12,IF(VLOOKUP($C97,工时汇总!$B$2:$AH$2673,9,0)&gt;10,8,IF(VLOOKUP($C97,工时汇总!$B$2:$AH$2673,9,0)&gt;=8,4,IF(VLOOKUP($C97,工时汇总!$B$2:$AH$2673,9,0)&lt;8,0))))</f>
        <v>8</v>
      </c>
      <c r="L97" s="24">
        <f ca="1">IF(VLOOKUP($C97,工时汇总!$B$2:$AH$2673,10,0)&gt;15,12,IF(VLOOKUP($C97,工时汇总!$B$2:$AH$2673,10,0)&gt;10,8,IF(VLOOKUP($C97,工时汇总!$B$2:$AH$2673,10,0)&gt;=8,4,IF(VLOOKUP($C97,工时汇总!$B$2:$AH$2673,10,0)&lt;8,0))))</f>
        <v>4</v>
      </c>
      <c r="M97" s="24">
        <f ca="1">IF(VLOOKUP($C97,工时汇总!$B$2:$AH$2673,11,0)&gt;15,12,IF(VLOOKUP($C97,工时汇总!$B$2:$AH$2673,11,0)&gt;10,8,IF(VLOOKUP($C97,工时汇总!$B$2:$AH$2673,11,0)&gt;=8,4,IF(VLOOKUP($C97,工时汇总!$B$2:$AH$2673,11,0)&lt;8,0))))</f>
        <v>0</v>
      </c>
      <c r="N97" s="24">
        <f ca="1">IF(VLOOKUP($C97,工时汇总!$B$2:$AH$2673,12,0)&gt;15,12,IF(VLOOKUP($C97,工时汇总!$B$2:$AH$2673,12,0)&gt;10,8,IF(VLOOKUP($C97,工时汇总!$B$2:$AH$2673,12,0)&gt;=8,4,IF(VLOOKUP($C97,工时汇总!$B$2:$AH$2673,12,0)&lt;8,0))))</f>
        <v>0</v>
      </c>
      <c r="O97" s="24">
        <f ca="1">IF(VLOOKUP($C97,工时汇总!$B$2:$AH$2673,13,0)&gt;15,12,IF(VLOOKUP($C97,工时汇总!$B$2:$AH$2673,13,0)&gt;10,8,IF(VLOOKUP($C97,工时汇总!$B$2:$AH$2673,13,0)&gt;=8,4,IF(VLOOKUP($C97,工时汇总!$B$2:$AH$2673,13,0)&lt;8,0))))</f>
        <v>0</v>
      </c>
      <c r="P97" s="24">
        <f ca="1">IF(VLOOKUP($C97,工时汇总!$B$2:$AH$2673,14,0)&gt;15,12,IF(VLOOKUP($C97,工时汇总!$B$2:$AH$2673,14,0)&gt;10,8,IF(VLOOKUP($C97,工时汇总!$B$2:$AH$2673,14,0)&gt;=8,4,IF(VLOOKUP($C97,工时汇总!$B$2:$AH$2673,14,0)&lt;8,0))))</f>
        <v>0</v>
      </c>
      <c r="Q97" s="24">
        <f ca="1">IF(VLOOKUP($C97,工时汇总!$B$2:$AH$2673,15,0)&gt;15,12,IF(VLOOKUP($C97,工时汇总!$B$2:$AH$2673,15,0)&gt;10,8,IF(VLOOKUP($C97,工时汇总!$B$2:$AH$2673,15,0)&gt;=8,4,IF(VLOOKUP($C97,工时汇总!$B$2:$AH$2673,15,0)&lt;8,0))))</f>
        <v>0</v>
      </c>
      <c r="R97" s="24">
        <f ca="1">IF(VLOOKUP($C97,工时汇总!$B$2:$AH$2673,16,0)&gt;15,12,IF(VLOOKUP($C97,工时汇总!$B$2:$AH$2673,16,0)&gt;10,8,IF(VLOOKUP($C97,工时汇总!$B$2:$AH$2673,16,0)&gt;=8,4,IF(VLOOKUP($C97,工时汇总!$B$2:$AH$2673,16,0)&lt;8,0))))</f>
        <v>0</v>
      </c>
      <c r="S97" s="24">
        <f ca="1">IF(VLOOKUP($C97,工时汇总!$B$2:$AH$2673,17,0)&gt;15,12,IF(VLOOKUP($C97,工时汇总!$B$2:$AH$2673,17,0)&gt;10,8,IF(VLOOKUP($C97,工时汇总!$B$2:$AH$2673,17,0)&gt;=8,4,IF(VLOOKUP($C97,工时汇总!$B$2:$AH$2673,17,0)&lt;8,0))))</f>
        <v>0</v>
      </c>
      <c r="T97" s="24">
        <f ca="1">IF(VLOOKUP($C97,工时汇总!$B$2:$AH$2673,18,0)&gt;15,12,IF(VLOOKUP($C97,工时汇总!$B$2:$AH$2673,18,0)&gt;10,8,IF(VLOOKUP($C97,工时汇总!$B$2:$AH$2673,18,0)&gt;=8,4,IF(VLOOKUP($C97,工时汇总!$B$2:$AH$2673,18,0)&lt;8,0))))</f>
        <v>0</v>
      </c>
      <c r="U97" s="24">
        <f ca="1">IF(VLOOKUP($C97,工时汇总!$B$2:$AH$2673,19,0)&gt;15,12,IF(VLOOKUP($C97,工时汇总!$B$2:$AH$2673,19,0)&gt;10,8,IF(VLOOKUP($C97,工时汇总!$B$2:$AH$2673,19,0)&gt;=8,4,IF(VLOOKUP($C97,工时汇总!$B$2:$AH$2673,19,0)&lt;8,0))))</f>
        <v>0</v>
      </c>
      <c r="V97" s="24">
        <f ca="1">IF(VLOOKUP($C97,工时汇总!$B$2:$AH$2673,20,0)&gt;15,12,IF(VLOOKUP($C97,工时汇总!$B$2:$AH$2673,20,0)&gt;10,8,IF(VLOOKUP($C97,工时汇总!$B$2:$AH$2673,20,0)&gt;=8,4,IF(VLOOKUP($C97,工时汇总!$B$2:$AH$2673,20,0)&lt;8,0))))</f>
        <v>0</v>
      </c>
      <c r="W97" s="24">
        <f ca="1">IF(VLOOKUP($C97,工时汇总!$B$2:$AH$2673,21,0)&gt;15,12,IF(VLOOKUP($C97,工时汇总!$B$2:$AH$2673,21,0)&gt;10,8,IF(VLOOKUP($C97,工时汇总!$B$2:$AH$2673,21,0)&gt;=8,4,IF(VLOOKUP($C97,工时汇总!$B$2:$AH$2673,21,0)&lt;8,0))))</f>
        <v>0</v>
      </c>
      <c r="X97" s="24">
        <f ca="1">IF(VLOOKUP($C97,工时汇总!$B$2:$AH$2673,22,0)&gt;15,12,IF(VLOOKUP($C97,工时汇总!$B$2:$AH$2673,22,0)&gt;10,8,IF(VLOOKUP($C97,工时汇总!$B$2:$AH$2673,22,0)&gt;=8,4,IF(VLOOKUP($C97,工时汇总!$B$2:$AH$2673,22,0)&lt;8,0))))</f>
        <v>0</v>
      </c>
      <c r="Y97" s="24">
        <f ca="1">IF(VLOOKUP($C97,工时汇总!$B$2:$AH$2673,23,0)&gt;15,12,IF(VLOOKUP($C97,工时汇总!$B$2:$AH$2673,23,0)&gt;10,8,IF(VLOOKUP($C97,工时汇总!$B$2:$AH$2673,23,0)&gt;=8,4,IF(VLOOKUP($C97,工时汇总!$B$2:$AH$2673,23,0)&lt;8,0))))</f>
        <v>0</v>
      </c>
      <c r="Z97" s="24">
        <f ca="1">IF(VLOOKUP($C97,工时汇总!$B$2:$AH$2673,24,0)&gt;15,12,IF(VLOOKUP($C97,工时汇总!$B$2:$AH$2673,24,0)&gt;10,8,IF(VLOOKUP($C97,工时汇总!$B$2:$AH$2673,24,0)&gt;=8,4,IF(VLOOKUP($C97,工时汇总!$B$2:$AH$2673,24,0)&lt;8,0))))</f>
        <v>0</v>
      </c>
      <c r="AA97" s="24">
        <f ca="1">IF(VLOOKUP($C97,工时汇总!$B$2:$AH$2673,25,0)&gt;15,12,IF(VLOOKUP($C97,工时汇总!$B$2:$AH$2673,25,0)&gt;10,8,IF(VLOOKUP($C97,工时汇总!$B$2:$AH$2673,25,0)&gt;=8,4,IF(VLOOKUP($C97,工时汇总!$B$2:$AH$2673,25,0)&lt;8,0))))</f>
        <v>0</v>
      </c>
      <c r="AB97" s="24">
        <f ca="1">IF(VLOOKUP($C97,工时汇总!$B$2:$AH$2673,26,0)&gt;15,12,IF(VLOOKUP($C97,工时汇总!$B$2:$AH$2673,26,0)&gt;10,8,IF(VLOOKUP($C97,工时汇总!$B$2:$AH$2673,26,0)&gt;=8,4,IF(VLOOKUP($C97,工时汇总!$B$2:$AH$2673,26,0)&lt;8,0))))</f>
        <v>0</v>
      </c>
      <c r="AC97" s="24">
        <f ca="1">IF(VLOOKUP($C97,工时汇总!$B$2:$AH$2673,27,0)&gt;15,12,IF(VLOOKUP($C97,工时汇总!$B$2:$AH$2673,27,0)&gt;10,8,IF(VLOOKUP($C97,工时汇总!$B$2:$AH$2673,27,0)&gt;=8,4,IF(VLOOKUP($C97,工时汇总!$B$2:$AH$2673,27,0)&lt;8,0))))</f>
        <v>0</v>
      </c>
      <c r="AD97" s="24">
        <f ca="1">IF(VLOOKUP($C97,工时汇总!$B$2:$AH$2673,28,0)&gt;15,12,IF(VLOOKUP($C97,工时汇总!$B$2:$AH$2673,28,0)&gt;10,8,IF(VLOOKUP($C97,工时汇总!$B$2:$AH$2673,28,0)&gt;=8,4,IF(VLOOKUP($C97,工时汇总!$B$2:$AH$2673,28,0)&lt;8,0))))</f>
        <v>0</v>
      </c>
      <c r="AE97" s="24">
        <f ca="1">IF(VLOOKUP($C97,工时汇总!$B$2:$AH$2673,29,0)&gt;15,12,IF(VLOOKUP($C97,工时汇总!$B$2:$AH$2673,29,0)&gt;10,8,IF(VLOOKUP($C97,工时汇总!$B$2:$AH$2673,29,0)&gt;=8,4,IF(VLOOKUP($C97,工时汇总!$B$2:$AH$2673,29,0)&lt;8,0))))</f>
        <v>0</v>
      </c>
      <c r="AF97" s="24">
        <f ca="1">IF(VLOOKUP($C97,工时汇总!$B$2:$AH$2673,30,0)&gt;15,12,IF(VLOOKUP($C97,工时汇总!$B$2:$AH$2673,30,0)&gt;10,8,IF(VLOOKUP($C97,工时汇总!$B$2:$AH$2673,30,0)&gt;=8,4,IF(VLOOKUP($C97,工时汇总!$B$2:$AH$2673,30,0)&lt;8,0))))</f>
        <v>0</v>
      </c>
      <c r="AG97" s="24">
        <f ca="1">IF(VLOOKUP($C97,工时汇总!$B$2:$AH$2673,31,0)&gt;15,12,IF(VLOOKUP($C97,工时汇总!$B$2:$AH$2673,31,0)&gt;10,8,IF(VLOOKUP($C97,工时汇总!$B$2:$AH$2673,31,0)&gt;=8,4,IF(VLOOKUP($C97,工时汇总!$B$2:$AH$2673,31,0)&lt;8,0))))</f>
        <v>0</v>
      </c>
      <c r="AH97" s="24">
        <f ca="1">IF(VLOOKUP($C97,工时汇总!$B$2:$AH$2673,32,0)&gt;15,12,IF(VLOOKUP($C97,工时汇总!$B$2:$AH$2673,32,0)&gt;10,8,IF(VLOOKUP($C97,工时汇总!$B$2:$AH$2673,32,0)&gt;=8,4,IF(VLOOKUP($C97,工时汇总!$B$2:$AH$2673,32,0)&lt;8,0))))</f>
        <v>0</v>
      </c>
      <c r="AI97" s="24">
        <f ca="1">IF(VLOOKUP($C97,工时汇总!$B$2:$AH$2673,33,0)&gt;15,12,IF(VLOOKUP($C97,工时汇总!$B$2:$AH$2673,33,0)&gt;10,8,IF(VLOOKUP($C97,工时汇总!$B$2:$AH$2673,33,0)&gt;=8,4,IF(VLOOKUP($C97,工时汇总!$B$2:$AH$2673,33,0)&lt;8,0))))</f>
        <v>0</v>
      </c>
    </row>
    <row r="98" spans="1:35" ht="19.5" customHeight="1" x14ac:dyDescent="0.25">
      <c r="A98" s="22" t="s">
        <v>575</v>
      </c>
      <c r="B98" s="129" t="s">
        <v>697</v>
      </c>
      <c r="C98" s="128" t="s">
        <v>696</v>
      </c>
      <c r="D98" s="23">
        <f t="shared" ca="1" si="27"/>
        <v>16</v>
      </c>
      <c r="E98" s="24">
        <f ca="1">IF(VLOOKUP($C98,工时汇总!$B$2:$AH$2673,3,0)&gt;15,12,IF(VLOOKUP($C98,工时汇总!$B$2:$AH$2673,3,0)&gt;10,8,IF(VLOOKUP($C98,工时汇总!$B$2:$AH$2673,3,0)&gt;=8,4,IF(VLOOKUP($C98,工时汇总!$B$2:$AH$2673,3,0)&lt;8,0))))</f>
        <v>0</v>
      </c>
      <c r="F98" s="24">
        <f ca="1">IF(VLOOKUP($C98,工时汇总!$B$2:$AH$2673,4,0)&gt;15,12,IF(VLOOKUP($C98,工时汇总!$B$2:$AH$2673,4,0)&gt;10,8,IF(VLOOKUP($C98,工时汇总!$B$2:$AH$2673,4,0)&gt;=8,4,IF(VLOOKUP($C98,工时汇总!$B$2:$AH$2673,4,0)&lt;8,0))))</f>
        <v>0</v>
      </c>
      <c r="G98" s="24">
        <f ca="1">IF(VLOOKUP($C98,工时汇总!$B$2:$AH$2673,5,0)&gt;15,12,IF(VLOOKUP($C98,工时汇总!$B$2:$AH$2673,5,0)&gt;10,8,IF(VLOOKUP($C98,工时汇总!$B$2:$AH$2673,5,0)&gt;=8,4,IF(VLOOKUP($C98,工时汇总!$B$2:$AH$2673,5,0)&lt;8,0))))</f>
        <v>0</v>
      </c>
      <c r="H98" s="24">
        <f ca="1">IF(VLOOKUP($C98,工时汇总!$B$2:$AH$2673,6,0)&gt;15,12,IF(VLOOKUP($C98,工时汇总!$B$2:$AH$2673,6,0)&gt;10,8,IF(VLOOKUP($C98,工时汇总!$B$2:$AH$2673,6,0)&gt;=8,4,IF(VLOOKUP($C98,工时汇总!$B$2:$AH$2673,6,0)&lt;8,0))))</f>
        <v>0</v>
      </c>
      <c r="I98" s="24">
        <f ca="1">IF(VLOOKUP($C98,工时汇总!$B$2:$AH$2673,7,0)&gt;15,12,IF(VLOOKUP($C98,工时汇总!$B$2:$AH$2673,7,0)&gt;10,8,IF(VLOOKUP($C98,工时汇总!$B$2:$AH$2673,7,0)&gt;=8,4,IF(VLOOKUP($C98,工时汇总!$B$2:$AH$2673,7,0)&lt;8,0))))</f>
        <v>0</v>
      </c>
      <c r="J98" s="24">
        <f ca="1">IF(VLOOKUP($C98,工时汇总!$B$2:$AH$2673,8,0)&gt;15,12,IF(VLOOKUP($C98,工时汇总!$B$2:$AH$2673,8,0)&gt;10,8,IF(VLOOKUP($C98,工时汇总!$B$2:$AH$2673,8,0)&gt;=8,4,IF(VLOOKUP($C98,工时汇总!$B$2:$AH$2673,8,0)&lt;8,0))))</f>
        <v>8</v>
      </c>
      <c r="K98" s="24">
        <f ca="1">IF(VLOOKUP($C98,工时汇总!$B$2:$AH$2673,9,0)&gt;15,12,IF(VLOOKUP($C98,工时汇总!$B$2:$AH$2673,9,0)&gt;10,8,IF(VLOOKUP($C98,工时汇总!$B$2:$AH$2673,9,0)&gt;=8,4,IF(VLOOKUP($C98,工时汇总!$B$2:$AH$2673,9,0)&lt;8,0))))</f>
        <v>4</v>
      </c>
      <c r="L98" s="24">
        <f ca="1">IF(VLOOKUP($C98,工时汇总!$B$2:$AH$2673,10,0)&gt;15,12,IF(VLOOKUP($C98,工时汇总!$B$2:$AH$2673,10,0)&gt;10,8,IF(VLOOKUP($C98,工时汇总!$B$2:$AH$2673,10,0)&gt;=8,4,IF(VLOOKUP($C98,工时汇总!$B$2:$AH$2673,10,0)&lt;8,0))))</f>
        <v>4</v>
      </c>
      <c r="M98" s="24">
        <f ca="1">IF(VLOOKUP($C98,工时汇总!$B$2:$AH$2673,11,0)&gt;15,12,IF(VLOOKUP($C98,工时汇总!$B$2:$AH$2673,11,0)&gt;10,8,IF(VLOOKUP($C98,工时汇总!$B$2:$AH$2673,11,0)&gt;=8,4,IF(VLOOKUP($C98,工时汇总!$B$2:$AH$2673,11,0)&lt;8,0))))</f>
        <v>0</v>
      </c>
      <c r="N98" s="24">
        <f ca="1">IF(VLOOKUP($C98,工时汇总!$B$2:$AH$2673,12,0)&gt;15,12,IF(VLOOKUP($C98,工时汇总!$B$2:$AH$2673,12,0)&gt;10,8,IF(VLOOKUP($C98,工时汇总!$B$2:$AH$2673,12,0)&gt;=8,4,IF(VLOOKUP($C98,工时汇总!$B$2:$AH$2673,12,0)&lt;8,0))))</f>
        <v>0</v>
      </c>
      <c r="O98" s="24">
        <f ca="1">IF(VLOOKUP($C98,工时汇总!$B$2:$AH$2673,13,0)&gt;15,12,IF(VLOOKUP($C98,工时汇总!$B$2:$AH$2673,13,0)&gt;10,8,IF(VLOOKUP($C98,工时汇总!$B$2:$AH$2673,13,0)&gt;=8,4,IF(VLOOKUP($C98,工时汇总!$B$2:$AH$2673,13,0)&lt;8,0))))</f>
        <v>0</v>
      </c>
      <c r="P98" s="24">
        <f ca="1">IF(VLOOKUP($C98,工时汇总!$B$2:$AH$2673,14,0)&gt;15,12,IF(VLOOKUP($C98,工时汇总!$B$2:$AH$2673,14,0)&gt;10,8,IF(VLOOKUP($C98,工时汇总!$B$2:$AH$2673,14,0)&gt;=8,4,IF(VLOOKUP($C98,工时汇总!$B$2:$AH$2673,14,0)&lt;8,0))))</f>
        <v>0</v>
      </c>
      <c r="Q98" s="24">
        <f ca="1">IF(VLOOKUP($C98,工时汇总!$B$2:$AH$2673,15,0)&gt;15,12,IF(VLOOKUP($C98,工时汇总!$B$2:$AH$2673,15,0)&gt;10,8,IF(VLOOKUP($C98,工时汇总!$B$2:$AH$2673,15,0)&gt;=8,4,IF(VLOOKUP($C98,工时汇总!$B$2:$AH$2673,15,0)&lt;8,0))))</f>
        <v>0</v>
      </c>
      <c r="R98" s="24">
        <f ca="1">IF(VLOOKUP($C98,工时汇总!$B$2:$AH$2673,16,0)&gt;15,12,IF(VLOOKUP($C98,工时汇总!$B$2:$AH$2673,16,0)&gt;10,8,IF(VLOOKUP($C98,工时汇总!$B$2:$AH$2673,16,0)&gt;=8,4,IF(VLOOKUP($C98,工时汇总!$B$2:$AH$2673,16,0)&lt;8,0))))</f>
        <v>0</v>
      </c>
      <c r="S98" s="24">
        <f ca="1">IF(VLOOKUP($C98,工时汇总!$B$2:$AH$2673,17,0)&gt;15,12,IF(VLOOKUP($C98,工时汇总!$B$2:$AH$2673,17,0)&gt;10,8,IF(VLOOKUP($C98,工时汇总!$B$2:$AH$2673,17,0)&gt;=8,4,IF(VLOOKUP($C98,工时汇总!$B$2:$AH$2673,17,0)&lt;8,0))))</f>
        <v>0</v>
      </c>
      <c r="T98" s="24">
        <f ca="1">IF(VLOOKUP($C98,工时汇总!$B$2:$AH$2673,18,0)&gt;15,12,IF(VLOOKUP($C98,工时汇总!$B$2:$AH$2673,18,0)&gt;10,8,IF(VLOOKUP($C98,工时汇总!$B$2:$AH$2673,18,0)&gt;=8,4,IF(VLOOKUP($C98,工时汇总!$B$2:$AH$2673,18,0)&lt;8,0))))</f>
        <v>0</v>
      </c>
      <c r="U98" s="24">
        <f ca="1">IF(VLOOKUP($C98,工时汇总!$B$2:$AH$2673,19,0)&gt;15,12,IF(VLOOKUP($C98,工时汇总!$B$2:$AH$2673,19,0)&gt;10,8,IF(VLOOKUP($C98,工时汇总!$B$2:$AH$2673,19,0)&gt;=8,4,IF(VLOOKUP($C98,工时汇总!$B$2:$AH$2673,19,0)&lt;8,0))))</f>
        <v>0</v>
      </c>
      <c r="V98" s="24">
        <f ca="1">IF(VLOOKUP($C98,工时汇总!$B$2:$AH$2673,20,0)&gt;15,12,IF(VLOOKUP($C98,工时汇总!$B$2:$AH$2673,20,0)&gt;10,8,IF(VLOOKUP($C98,工时汇总!$B$2:$AH$2673,20,0)&gt;=8,4,IF(VLOOKUP($C98,工时汇总!$B$2:$AH$2673,20,0)&lt;8,0))))</f>
        <v>0</v>
      </c>
      <c r="W98" s="24">
        <f ca="1">IF(VLOOKUP($C98,工时汇总!$B$2:$AH$2673,21,0)&gt;15,12,IF(VLOOKUP($C98,工时汇总!$B$2:$AH$2673,21,0)&gt;10,8,IF(VLOOKUP($C98,工时汇总!$B$2:$AH$2673,21,0)&gt;=8,4,IF(VLOOKUP($C98,工时汇总!$B$2:$AH$2673,21,0)&lt;8,0))))</f>
        <v>0</v>
      </c>
      <c r="X98" s="24">
        <f ca="1">IF(VLOOKUP($C98,工时汇总!$B$2:$AH$2673,22,0)&gt;15,12,IF(VLOOKUP($C98,工时汇总!$B$2:$AH$2673,22,0)&gt;10,8,IF(VLOOKUP($C98,工时汇总!$B$2:$AH$2673,22,0)&gt;=8,4,IF(VLOOKUP($C98,工时汇总!$B$2:$AH$2673,22,0)&lt;8,0))))</f>
        <v>0</v>
      </c>
      <c r="Y98" s="24">
        <f ca="1">IF(VLOOKUP($C98,工时汇总!$B$2:$AH$2673,23,0)&gt;15,12,IF(VLOOKUP($C98,工时汇总!$B$2:$AH$2673,23,0)&gt;10,8,IF(VLOOKUP($C98,工时汇总!$B$2:$AH$2673,23,0)&gt;=8,4,IF(VLOOKUP($C98,工时汇总!$B$2:$AH$2673,23,0)&lt;8,0))))</f>
        <v>0</v>
      </c>
      <c r="Z98" s="24">
        <f ca="1">IF(VLOOKUP($C98,工时汇总!$B$2:$AH$2673,24,0)&gt;15,12,IF(VLOOKUP($C98,工时汇总!$B$2:$AH$2673,24,0)&gt;10,8,IF(VLOOKUP($C98,工时汇总!$B$2:$AH$2673,24,0)&gt;=8,4,IF(VLOOKUP($C98,工时汇总!$B$2:$AH$2673,24,0)&lt;8,0))))</f>
        <v>0</v>
      </c>
      <c r="AA98" s="24">
        <f ca="1">IF(VLOOKUP($C98,工时汇总!$B$2:$AH$2673,25,0)&gt;15,12,IF(VLOOKUP($C98,工时汇总!$B$2:$AH$2673,25,0)&gt;10,8,IF(VLOOKUP($C98,工时汇总!$B$2:$AH$2673,25,0)&gt;=8,4,IF(VLOOKUP($C98,工时汇总!$B$2:$AH$2673,25,0)&lt;8,0))))</f>
        <v>0</v>
      </c>
      <c r="AB98" s="24">
        <f ca="1">IF(VLOOKUP($C98,工时汇总!$B$2:$AH$2673,26,0)&gt;15,12,IF(VLOOKUP($C98,工时汇总!$B$2:$AH$2673,26,0)&gt;10,8,IF(VLOOKUP($C98,工时汇总!$B$2:$AH$2673,26,0)&gt;=8,4,IF(VLOOKUP($C98,工时汇总!$B$2:$AH$2673,26,0)&lt;8,0))))</f>
        <v>0</v>
      </c>
      <c r="AC98" s="24">
        <f ca="1">IF(VLOOKUP($C98,工时汇总!$B$2:$AH$2673,27,0)&gt;15,12,IF(VLOOKUP($C98,工时汇总!$B$2:$AH$2673,27,0)&gt;10,8,IF(VLOOKUP($C98,工时汇总!$B$2:$AH$2673,27,0)&gt;=8,4,IF(VLOOKUP($C98,工时汇总!$B$2:$AH$2673,27,0)&lt;8,0))))</f>
        <v>0</v>
      </c>
      <c r="AD98" s="24">
        <f ca="1">IF(VLOOKUP($C98,工时汇总!$B$2:$AH$2673,28,0)&gt;15,12,IF(VLOOKUP($C98,工时汇总!$B$2:$AH$2673,28,0)&gt;10,8,IF(VLOOKUP($C98,工时汇总!$B$2:$AH$2673,28,0)&gt;=8,4,IF(VLOOKUP($C98,工时汇总!$B$2:$AH$2673,28,0)&lt;8,0))))</f>
        <v>0</v>
      </c>
      <c r="AE98" s="24">
        <f ca="1">IF(VLOOKUP($C98,工时汇总!$B$2:$AH$2673,29,0)&gt;15,12,IF(VLOOKUP($C98,工时汇总!$B$2:$AH$2673,29,0)&gt;10,8,IF(VLOOKUP($C98,工时汇总!$B$2:$AH$2673,29,0)&gt;=8,4,IF(VLOOKUP($C98,工时汇总!$B$2:$AH$2673,29,0)&lt;8,0))))</f>
        <v>0</v>
      </c>
      <c r="AF98" s="24">
        <f ca="1">IF(VLOOKUP($C98,工时汇总!$B$2:$AH$2673,30,0)&gt;15,12,IF(VLOOKUP($C98,工时汇总!$B$2:$AH$2673,30,0)&gt;10,8,IF(VLOOKUP($C98,工时汇总!$B$2:$AH$2673,30,0)&gt;=8,4,IF(VLOOKUP($C98,工时汇总!$B$2:$AH$2673,30,0)&lt;8,0))))</f>
        <v>0</v>
      </c>
      <c r="AG98" s="24">
        <f ca="1">IF(VLOOKUP($C98,工时汇总!$B$2:$AH$2673,31,0)&gt;15,12,IF(VLOOKUP($C98,工时汇总!$B$2:$AH$2673,31,0)&gt;10,8,IF(VLOOKUP($C98,工时汇总!$B$2:$AH$2673,31,0)&gt;=8,4,IF(VLOOKUP($C98,工时汇总!$B$2:$AH$2673,31,0)&lt;8,0))))</f>
        <v>0</v>
      </c>
      <c r="AH98" s="24">
        <f ca="1">IF(VLOOKUP($C98,工时汇总!$B$2:$AH$2673,32,0)&gt;15,12,IF(VLOOKUP($C98,工时汇总!$B$2:$AH$2673,32,0)&gt;10,8,IF(VLOOKUP($C98,工时汇总!$B$2:$AH$2673,32,0)&gt;=8,4,IF(VLOOKUP($C98,工时汇总!$B$2:$AH$2673,32,0)&lt;8,0))))</f>
        <v>0</v>
      </c>
      <c r="AI98" s="24">
        <f ca="1">IF(VLOOKUP($C98,工时汇总!$B$2:$AH$2673,33,0)&gt;15,12,IF(VLOOKUP($C98,工时汇总!$B$2:$AH$2673,33,0)&gt;10,8,IF(VLOOKUP($C98,工时汇总!$B$2:$AH$2673,33,0)&gt;=8,4,IF(VLOOKUP($C98,工时汇总!$B$2:$AH$2673,33,0)&lt;8,0))))</f>
        <v>0</v>
      </c>
    </row>
    <row r="99" spans="1:35" ht="19.5" customHeight="1" x14ac:dyDescent="0.25">
      <c r="A99" s="22" t="s">
        <v>575</v>
      </c>
      <c r="B99" s="129" t="s">
        <v>886</v>
      </c>
      <c r="C99" s="128" t="s">
        <v>885</v>
      </c>
      <c r="D99" s="23">
        <f t="shared" ca="1" si="27"/>
        <v>76</v>
      </c>
      <c r="E99" s="24">
        <f ca="1">IF(VLOOKUP($C99,工时汇总!$B$2:$AH$2673,3,0)&gt;15,12,IF(VLOOKUP($C99,工时汇总!$B$2:$AH$2673,3,0)&gt;10,8,IF(VLOOKUP($C99,工时汇总!$B$2:$AH$2673,3,0)&gt;=8,4,IF(VLOOKUP($C99,工时汇总!$B$2:$AH$2673,3,0)&lt;8,0))))</f>
        <v>0</v>
      </c>
      <c r="F99" s="24">
        <f ca="1">IF(VLOOKUP($C99,工时汇总!$B$2:$AH$2673,4,0)&gt;15,12,IF(VLOOKUP($C99,工时汇总!$B$2:$AH$2673,4,0)&gt;10,8,IF(VLOOKUP($C99,工时汇总!$B$2:$AH$2673,4,0)&gt;=8,4,IF(VLOOKUP($C99,工时汇总!$B$2:$AH$2673,4,0)&lt;8,0))))</f>
        <v>0</v>
      </c>
      <c r="G99" s="24">
        <f ca="1">IF(VLOOKUP($C99,工时汇总!$B$2:$AH$2673,5,0)&gt;15,12,IF(VLOOKUP($C99,工时汇总!$B$2:$AH$2673,5,0)&gt;10,8,IF(VLOOKUP($C99,工时汇总!$B$2:$AH$2673,5,0)&gt;=8,4,IF(VLOOKUP($C99,工时汇总!$B$2:$AH$2673,5,0)&lt;8,0))))</f>
        <v>0</v>
      </c>
      <c r="H99" s="24">
        <f ca="1">IF(VLOOKUP($C99,工时汇总!$B$2:$AH$2673,6,0)&gt;15,12,IF(VLOOKUP($C99,工时汇总!$B$2:$AH$2673,6,0)&gt;10,8,IF(VLOOKUP($C99,工时汇总!$B$2:$AH$2673,6,0)&gt;=8,4,IF(VLOOKUP($C99,工时汇总!$B$2:$AH$2673,6,0)&lt;8,0))))</f>
        <v>0</v>
      </c>
      <c r="I99" s="24">
        <f ca="1">IF(VLOOKUP($C99,工时汇总!$B$2:$AH$2673,7,0)&gt;15,12,IF(VLOOKUP($C99,工时汇总!$B$2:$AH$2673,7,0)&gt;10,8,IF(VLOOKUP($C99,工时汇总!$B$2:$AH$2673,7,0)&gt;=8,4,IF(VLOOKUP($C99,工时汇总!$B$2:$AH$2673,7,0)&lt;8,0))))</f>
        <v>0</v>
      </c>
      <c r="J99" s="24">
        <f ca="1">IF(VLOOKUP($C99,工时汇总!$B$2:$AH$2673,8,0)&gt;15,12,IF(VLOOKUP($C99,工时汇总!$B$2:$AH$2673,8,0)&gt;10,8,IF(VLOOKUP($C99,工时汇总!$B$2:$AH$2673,8,0)&gt;=8,4,IF(VLOOKUP($C99,工时汇总!$B$2:$AH$2673,8,0)&lt;8,0))))</f>
        <v>0</v>
      </c>
      <c r="K99" s="24">
        <f ca="1">IF(VLOOKUP($C99,工时汇总!$B$2:$AH$2673,9,0)&gt;15,12,IF(VLOOKUP($C99,工时汇总!$B$2:$AH$2673,9,0)&gt;10,8,IF(VLOOKUP($C99,工时汇总!$B$2:$AH$2673,9,0)&gt;=8,4,IF(VLOOKUP($C99,工时汇总!$B$2:$AH$2673,9,0)&lt;8,0))))</f>
        <v>0</v>
      </c>
      <c r="L99" s="24">
        <f ca="1">IF(VLOOKUP($C99,工时汇总!$B$2:$AH$2673,10,0)&gt;15,12,IF(VLOOKUP($C99,工时汇总!$B$2:$AH$2673,10,0)&gt;10,8,IF(VLOOKUP($C99,工时汇总!$B$2:$AH$2673,10,0)&gt;=8,4,IF(VLOOKUP($C99,工时汇总!$B$2:$AH$2673,10,0)&lt;8,0))))</f>
        <v>0</v>
      </c>
      <c r="M99" s="24">
        <f ca="1">IF(VLOOKUP($C99,工时汇总!$B$2:$AH$2673,11,0)&gt;15,12,IF(VLOOKUP($C99,工时汇总!$B$2:$AH$2673,11,0)&gt;10,8,IF(VLOOKUP($C99,工时汇总!$B$2:$AH$2673,11,0)&gt;=8,4,IF(VLOOKUP($C99,工时汇总!$B$2:$AH$2673,11,0)&lt;8,0))))</f>
        <v>0</v>
      </c>
      <c r="N99" s="24">
        <f ca="1">IF(VLOOKUP($C99,工时汇总!$B$2:$AH$2673,12,0)&gt;15,12,IF(VLOOKUP($C99,工时汇总!$B$2:$AH$2673,12,0)&gt;10,8,IF(VLOOKUP($C99,工时汇总!$B$2:$AH$2673,12,0)&gt;=8,4,IF(VLOOKUP($C99,工时汇总!$B$2:$AH$2673,12,0)&lt;8,0))))</f>
        <v>0</v>
      </c>
      <c r="O99" s="24">
        <f ca="1">IF(VLOOKUP($C99,工时汇总!$B$2:$AH$2673,13,0)&gt;15,12,IF(VLOOKUP($C99,工时汇总!$B$2:$AH$2673,13,0)&gt;10,8,IF(VLOOKUP($C99,工时汇总!$B$2:$AH$2673,13,0)&gt;=8,4,IF(VLOOKUP($C99,工时汇总!$B$2:$AH$2673,13,0)&lt;8,0))))</f>
        <v>0</v>
      </c>
      <c r="P99" s="24">
        <f ca="1">IF(VLOOKUP($C99,工时汇总!$B$2:$AH$2673,14,0)&gt;15,12,IF(VLOOKUP($C99,工时汇总!$B$2:$AH$2673,14,0)&gt;10,8,IF(VLOOKUP($C99,工时汇总!$B$2:$AH$2673,14,0)&gt;=8,4,IF(VLOOKUP($C99,工时汇总!$B$2:$AH$2673,14,0)&lt;8,0))))</f>
        <v>0</v>
      </c>
      <c r="Q99" s="24">
        <f ca="1">IF(VLOOKUP($C99,工时汇总!$B$2:$AH$2673,15,0)&gt;15,12,IF(VLOOKUP($C99,工时汇总!$B$2:$AH$2673,15,0)&gt;10,8,IF(VLOOKUP($C99,工时汇总!$B$2:$AH$2673,15,0)&gt;=8,4,IF(VLOOKUP($C99,工时汇总!$B$2:$AH$2673,15,0)&lt;8,0))))</f>
        <v>0</v>
      </c>
      <c r="R99" s="24">
        <f ca="1">IF(VLOOKUP($C99,工时汇总!$B$2:$AH$2673,16,0)&gt;15,12,IF(VLOOKUP($C99,工时汇总!$B$2:$AH$2673,16,0)&gt;10,8,IF(VLOOKUP($C99,工时汇总!$B$2:$AH$2673,16,0)&gt;=8,4,IF(VLOOKUP($C99,工时汇总!$B$2:$AH$2673,16,0)&lt;8,0))))</f>
        <v>0</v>
      </c>
      <c r="S99" s="24">
        <f ca="1">IF(VLOOKUP($C99,工时汇总!$B$2:$AH$2673,17,0)&gt;15,12,IF(VLOOKUP($C99,工时汇总!$B$2:$AH$2673,17,0)&gt;10,8,IF(VLOOKUP($C99,工时汇总!$B$2:$AH$2673,17,0)&gt;=8,4,IF(VLOOKUP($C99,工时汇总!$B$2:$AH$2673,17,0)&lt;8,0))))</f>
        <v>0</v>
      </c>
      <c r="T99" s="24">
        <f ca="1">IF(VLOOKUP($C99,工时汇总!$B$2:$AH$2673,18,0)&gt;15,12,IF(VLOOKUP($C99,工时汇总!$B$2:$AH$2673,18,0)&gt;10,8,IF(VLOOKUP($C99,工时汇总!$B$2:$AH$2673,18,0)&gt;=8,4,IF(VLOOKUP($C99,工时汇总!$B$2:$AH$2673,18,0)&lt;8,0))))</f>
        <v>0</v>
      </c>
      <c r="U99" s="24">
        <f ca="1">IF(VLOOKUP($C99,工时汇总!$B$2:$AH$2673,19,0)&gt;15,12,IF(VLOOKUP($C99,工时汇总!$B$2:$AH$2673,19,0)&gt;10,8,IF(VLOOKUP($C99,工时汇总!$B$2:$AH$2673,19,0)&gt;=8,4,IF(VLOOKUP($C99,工时汇总!$B$2:$AH$2673,19,0)&lt;8,0))))</f>
        <v>0</v>
      </c>
      <c r="V99" s="24">
        <f ca="1">IF(VLOOKUP($C99,工时汇总!$B$2:$AH$2673,20,0)&gt;15,12,IF(VLOOKUP($C99,工时汇总!$B$2:$AH$2673,20,0)&gt;10,8,IF(VLOOKUP($C99,工时汇总!$B$2:$AH$2673,20,0)&gt;=8,4,IF(VLOOKUP($C99,工时汇总!$B$2:$AH$2673,20,0)&lt;8,0))))</f>
        <v>4</v>
      </c>
      <c r="W99" s="24">
        <f ca="1">IF(VLOOKUP($C99,工时汇总!$B$2:$AH$2673,21,0)&gt;15,12,IF(VLOOKUP($C99,工时汇总!$B$2:$AH$2673,21,0)&gt;10,8,IF(VLOOKUP($C99,工时汇总!$B$2:$AH$2673,21,0)&gt;=8,4,IF(VLOOKUP($C99,工时汇总!$B$2:$AH$2673,21,0)&lt;8,0))))</f>
        <v>4</v>
      </c>
      <c r="X99" s="24">
        <f ca="1">IF(VLOOKUP($C99,工时汇总!$B$2:$AH$2673,22,0)&gt;15,12,IF(VLOOKUP($C99,工时汇总!$B$2:$AH$2673,22,0)&gt;10,8,IF(VLOOKUP($C99,工时汇总!$B$2:$AH$2673,22,0)&gt;=8,4,IF(VLOOKUP($C99,工时汇总!$B$2:$AH$2673,22,0)&lt;8,0))))</f>
        <v>8</v>
      </c>
      <c r="Y99" s="24">
        <f ca="1">IF(VLOOKUP($C99,工时汇总!$B$2:$AH$2673,23,0)&gt;15,12,IF(VLOOKUP($C99,工时汇总!$B$2:$AH$2673,23,0)&gt;10,8,IF(VLOOKUP($C99,工时汇总!$B$2:$AH$2673,23,0)&gt;=8,4,IF(VLOOKUP($C99,工时汇总!$B$2:$AH$2673,23,0)&lt;8,0))))</f>
        <v>8</v>
      </c>
      <c r="Z99" s="24">
        <f ca="1">IF(VLOOKUP($C99,工时汇总!$B$2:$AH$2673,24,0)&gt;15,12,IF(VLOOKUP($C99,工时汇总!$B$2:$AH$2673,24,0)&gt;10,8,IF(VLOOKUP($C99,工时汇总!$B$2:$AH$2673,24,0)&gt;=8,4,IF(VLOOKUP($C99,工时汇总!$B$2:$AH$2673,24,0)&lt;8,0))))</f>
        <v>8</v>
      </c>
      <c r="AA99" s="24">
        <f ca="1">IF(VLOOKUP($C99,工时汇总!$B$2:$AH$2673,25,0)&gt;15,12,IF(VLOOKUP($C99,工时汇总!$B$2:$AH$2673,25,0)&gt;10,8,IF(VLOOKUP($C99,工时汇总!$B$2:$AH$2673,25,0)&gt;=8,4,IF(VLOOKUP($C99,工时汇总!$B$2:$AH$2673,25,0)&lt;8,0))))</f>
        <v>8</v>
      </c>
      <c r="AB99" s="24">
        <f ca="1">IF(VLOOKUP($C99,工时汇总!$B$2:$AH$2673,26,0)&gt;15,12,IF(VLOOKUP($C99,工时汇总!$B$2:$AH$2673,26,0)&gt;10,8,IF(VLOOKUP($C99,工时汇总!$B$2:$AH$2673,26,0)&gt;=8,4,IF(VLOOKUP($C99,工时汇总!$B$2:$AH$2673,26,0)&lt;8,0))))</f>
        <v>8</v>
      </c>
      <c r="AC99" s="24">
        <f ca="1">IF(VLOOKUP($C99,工时汇总!$B$2:$AH$2673,27,0)&gt;15,12,IF(VLOOKUP($C99,工时汇总!$B$2:$AH$2673,27,0)&gt;10,8,IF(VLOOKUP($C99,工时汇总!$B$2:$AH$2673,27,0)&gt;=8,4,IF(VLOOKUP($C99,工时汇总!$B$2:$AH$2673,27,0)&lt;8,0))))</f>
        <v>8</v>
      </c>
      <c r="AD99" s="24">
        <f ca="1">IF(VLOOKUP($C99,工时汇总!$B$2:$AH$2673,28,0)&gt;15,12,IF(VLOOKUP($C99,工时汇总!$B$2:$AH$2673,28,0)&gt;10,8,IF(VLOOKUP($C99,工时汇总!$B$2:$AH$2673,28,0)&gt;=8,4,IF(VLOOKUP($C99,工时汇总!$B$2:$AH$2673,28,0)&lt;8,0))))</f>
        <v>4</v>
      </c>
      <c r="AE99" s="24">
        <f ca="1">IF(VLOOKUP($C99,工时汇总!$B$2:$AH$2673,29,0)&gt;15,12,IF(VLOOKUP($C99,工时汇总!$B$2:$AH$2673,29,0)&gt;10,8,IF(VLOOKUP($C99,工时汇总!$B$2:$AH$2673,29,0)&gt;=8,4,IF(VLOOKUP($C99,工时汇总!$B$2:$AH$2673,29,0)&lt;8,0))))</f>
        <v>8</v>
      </c>
      <c r="AF99" s="24">
        <f ca="1">IF(VLOOKUP($C99,工时汇总!$B$2:$AH$2673,30,0)&gt;15,12,IF(VLOOKUP($C99,工时汇总!$B$2:$AH$2673,30,0)&gt;10,8,IF(VLOOKUP($C99,工时汇总!$B$2:$AH$2673,30,0)&gt;=8,4,IF(VLOOKUP($C99,工时汇总!$B$2:$AH$2673,30,0)&lt;8,0))))</f>
        <v>0</v>
      </c>
      <c r="AG99" s="24">
        <f ca="1">IF(VLOOKUP($C99,工时汇总!$B$2:$AH$2673,31,0)&gt;15,12,IF(VLOOKUP($C99,工时汇总!$B$2:$AH$2673,31,0)&gt;10,8,IF(VLOOKUP($C99,工时汇总!$B$2:$AH$2673,31,0)&gt;=8,4,IF(VLOOKUP($C99,工时汇总!$B$2:$AH$2673,31,0)&lt;8,0))))</f>
        <v>0</v>
      </c>
      <c r="AH99" s="24">
        <f ca="1">IF(VLOOKUP($C99,工时汇总!$B$2:$AH$2673,32,0)&gt;15,12,IF(VLOOKUP($C99,工时汇总!$B$2:$AH$2673,32,0)&gt;10,8,IF(VLOOKUP($C99,工时汇总!$B$2:$AH$2673,32,0)&gt;=8,4,IF(VLOOKUP($C99,工时汇总!$B$2:$AH$2673,32,0)&lt;8,0))))</f>
        <v>4</v>
      </c>
      <c r="AI99" s="24">
        <f ca="1">IF(VLOOKUP($C99,工时汇总!$B$2:$AH$2673,33,0)&gt;15,12,IF(VLOOKUP($C99,工时汇总!$B$2:$AH$2673,33,0)&gt;10,8,IF(VLOOKUP($C99,工时汇总!$B$2:$AH$2673,33,0)&gt;=8,4,IF(VLOOKUP($C99,工时汇总!$B$2:$AH$2673,33,0)&lt;8,0))))</f>
        <v>4</v>
      </c>
    </row>
    <row r="100" spans="1:35" ht="19.5" customHeight="1" x14ac:dyDescent="0.25">
      <c r="A100" s="22" t="s">
        <v>575</v>
      </c>
      <c r="B100" s="129" t="s">
        <v>888</v>
      </c>
      <c r="C100" s="128" t="s">
        <v>887</v>
      </c>
      <c r="D100" s="23">
        <f t="shared" ca="1" si="27"/>
        <v>76</v>
      </c>
      <c r="E100" s="24">
        <f ca="1">IF(VLOOKUP($C100,工时汇总!$B$2:$AH$2673,3,0)&gt;15,12,IF(VLOOKUP($C100,工时汇总!$B$2:$AH$2673,3,0)&gt;10,8,IF(VLOOKUP($C100,工时汇总!$B$2:$AH$2673,3,0)&gt;=8,4,IF(VLOOKUP($C100,工时汇总!$B$2:$AH$2673,3,0)&lt;8,0))))</f>
        <v>0</v>
      </c>
      <c r="F100" s="24">
        <f ca="1">IF(VLOOKUP($C100,工时汇总!$B$2:$AH$2673,4,0)&gt;15,12,IF(VLOOKUP($C100,工时汇总!$B$2:$AH$2673,4,0)&gt;10,8,IF(VLOOKUP($C100,工时汇总!$B$2:$AH$2673,4,0)&gt;=8,4,IF(VLOOKUP($C100,工时汇总!$B$2:$AH$2673,4,0)&lt;8,0))))</f>
        <v>0</v>
      </c>
      <c r="G100" s="24">
        <f ca="1">IF(VLOOKUP($C100,工时汇总!$B$2:$AH$2673,5,0)&gt;15,12,IF(VLOOKUP($C100,工时汇总!$B$2:$AH$2673,5,0)&gt;10,8,IF(VLOOKUP($C100,工时汇总!$B$2:$AH$2673,5,0)&gt;=8,4,IF(VLOOKUP($C100,工时汇总!$B$2:$AH$2673,5,0)&lt;8,0))))</f>
        <v>0</v>
      </c>
      <c r="H100" s="24">
        <f ca="1">IF(VLOOKUP($C100,工时汇总!$B$2:$AH$2673,6,0)&gt;15,12,IF(VLOOKUP($C100,工时汇总!$B$2:$AH$2673,6,0)&gt;10,8,IF(VLOOKUP($C100,工时汇总!$B$2:$AH$2673,6,0)&gt;=8,4,IF(VLOOKUP($C100,工时汇总!$B$2:$AH$2673,6,0)&lt;8,0))))</f>
        <v>0</v>
      </c>
      <c r="I100" s="24">
        <f ca="1">IF(VLOOKUP($C100,工时汇总!$B$2:$AH$2673,7,0)&gt;15,12,IF(VLOOKUP($C100,工时汇总!$B$2:$AH$2673,7,0)&gt;10,8,IF(VLOOKUP($C100,工时汇总!$B$2:$AH$2673,7,0)&gt;=8,4,IF(VLOOKUP($C100,工时汇总!$B$2:$AH$2673,7,0)&lt;8,0))))</f>
        <v>0</v>
      </c>
      <c r="J100" s="24">
        <f ca="1">IF(VLOOKUP($C100,工时汇总!$B$2:$AH$2673,8,0)&gt;15,12,IF(VLOOKUP($C100,工时汇总!$B$2:$AH$2673,8,0)&gt;10,8,IF(VLOOKUP($C100,工时汇总!$B$2:$AH$2673,8,0)&gt;=8,4,IF(VLOOKUP($C100,工时汇总!$B$2:$AH$2673,8,0)&lt;8,0))))</f>
        <v>0</v>
      </c>
      <c r="K100" s="24">
        <f ca="1">IF(VLOOKUP($C100,工时汇总!$B$2:$AH$2673,9,0)&gt;15,12,IF(VLOOKUP($C100,工时汇总!$B$2:$AH$2673,9,0)&gt;10,8,IF(VLOOKUP($C100,工时汇总!$B$2:$AH$2673,9,0)&gt;=8,4,IF(VLOOKUP($C100,工时汇总!$B$2:$AH$2673,9,0)&lt;8,0))))</f>
        <v>0</v>
      </c>
      <c r="L100" s="24">
        <f ca="1">IF(VLOOKUP($C100,工时汇总!$B$2:$AH$2673,10,0)&gt;15,12,IF(VLOOKUP($C100,工时汇总!$B$2:$AH$2673,10,0)&gt;10,8,IF(VLOOKUP($C100,工时汇总!$B$2:$AH$2673,10,0)&gt;=8,4,IF(VLOOKUP($C100,工时汇总!$B$2:$AH$2673,10,0)&lt;8,0))))</f>
        <v>0</v>
      </c>
      <c r="M100" s="24">
        <f ca="1">IF(VLOOKUP($C100,工时汇总!$B$2:$AH$2673,11,0)&gt;15,12,IF(VLOOKUP($C100,工时汇总!$B$2:$AH$2673,11,0)&gt;10,8,IF(VLOOKUP($C100,工时汇总!$B$2:$AH$2673,11,0)&gt;=8,4,IF(VLOOKUP($C100,工时汇总!$B$2:$AH$2673,11,0)&lt;8,0))))</f>
        <v>0</v>
      </c>
      <c r="N100" s="24">
        <f ca="1">IF(VLOOKUP($C100,工时汇总!$B$2:$AH$2673,12,0)&gt;15,12,IF(VLOOKUP($C100,工时汇总!$B$2:$AH$2673,12,0)&gt;10,8,IF(VLOOKUP($C100,工时汇总!$B$2:$AH$2673,12,0)&gt;=8,4,IF(VLOOKUP($C100,工时汇总!$B$2:$AH$2673,12,0)&lt;8,0))))</f>
        <v>0</v>
      </c>
      <c r="O100" s="24">
        <f ca="1">IF(VLOOKUP($C100,工时汇总!$B$2:$AH$2673,13,0)&gt;15,12,IF(VLOOKUP($C100,工时汇总!$B$2:$AH$2673,13,0)&gt;10,8,IF(VLOOKUP($C100,工时汇总!$B$2:$AH$2673,13,0)&gt;=8,4,IF(VLOOKUP($C100,工时汇总!$B$2:$AH$2673,13,0)&lt;8,0))))</f>
        <v>0</v>
      </c>
      <c r="P100" s="24">
        <f ca="1">IF(VLOOKUP($C100,工时汇总!$B$2:$AH$2673,14,0)&gt;15,12,IF(VLOOKUP($C100,工时汇总!$B$2:$AH$2673,14,0)&gt;10,8,IF(VLOOKUP($C100,工时汇总!$B$2:$AH$2673,14,0)&gt;=8,4,IF(VLOOKUP($C100,工时汇总!$B$2:$AH$2673,14,0)&lt;8,0))))</f>
        <v>0</v>
      </c>
      <c r="Q100" s="24">
        <f ca="1">IF(VLOOKUP($C100,工时汇总!$B$2:$AH$2673,15,0)&gt;15,12,IF(VLOOKUP($C100,工时汇总!$B$2:$AH$2673,15,0)&gt;10,8,IF(VLOOKUP($C100,工时汇总!$B$2:$AH$2673,15,0)&gt;=8,4,IF(VLOOKUP($C100,工时汇总!$B$2:$AH$2673,15,0)&lt;8,0))))</f>
        <v>0</v>
      </c>
      <c r="R100" s="24">
        <f ca="1">IF(VLOOKUP($C100,工时汇总!$B$2:$AH$2673,16,0)&gt;15,12,IF(VLOOKUP($C100,工时汇总!$B$2:$AH$2673,16,0)&gt;10,8,IF(VLOOKUP($C100,工时汇总!$B$2:$AH$2673,16,0)&gt;=8,4,IF(VLOOKUP($C100,工时汇总!$B$2:$AH$2673,16,0)&lt;8,0))))</f>
        <v>0</v>
      </c>
      <c r="S100" s="24">
        <f ca="1">IF(VLOOKUP($C100,工时汇总!$B$2:$AH$2673,17,0)&gt;15,12,IF(VLOOKUP($C100,工时汇总!$B$2:$AH$2673,17,0)&gt;10,8,IF(VLOOKUP($C100,工时汇总!$B$2:$AH$2673,17,0)&gt;=8,4,IF(VLOOKUP($C100,工时汇总!$B$2:$AH$2673,17,0)&lt;8,0))))</f>
        <v>0</v>
      </c>
      <c r="T100" s="24">
        <f ca="1">IF(VLOOKUP($C100,工时汇总!$B$2:$AH$2673,18,0)&gt;15,12,IF(VLOOKUP($C100,工时汇总!$B$2:$AH$2673,18,0)&gt;10,8,IF(VLOOKUP($C100,工时汇总!$B$2:$AH$2673,18,0)&gt;=8,4,IF(VLOOKUP($C100,工时汇总!$B$2:$AH$2673,18,0)&lt;8,0))))</f>
        <v>0</v>
      </c>
      <c r="U100" s="24">
        <f ca="1">IF(VLOOKUP($C100,工时汇总!$B$2:$AH$2673,19,0)&gt;15,12,IF(VLOOKUP($C100,工时汇总!$B$2:$AH$2673,19,0)&gt;10,8,IF(VLOOKUP($C100,工时汇总!$B$2:$AH$2673,19,0)&gt;=8,4,IF(VLOOKUP($C100,工时汇总!$B$2:$AH$2673,19,0)&lt;8,0))))</f>
        <v>0</v>
      </c>
      <c r="V100" s="24">
        <f ca="1">IF(VLOOKUP($C100,工时汇总!$B$2:$AH$2673,20,0)&gt;15,12,IF(VLOOKUP($C100,工时汇总!$B$2:$AH$2673,20,0)&gt;10,8,IF(VLOOKUP($C100,工时汇总!$B$2:$AH$2673,20,0)&gt;=8,4,IF(VLOOKUP($C100,工时汇总!$B$2:$AH$2673,20,0)&lt;8,0))))</f>
        <v>4</v>
      </c>
      <c r="W100" s="24">
        <f ca="1">IF(VLOOKUP($C100,工时汇总!$B$2:$AH$2673,21,0)&gt;15,12,IF(VLOOKUP($C100,工时汇总!$B$2:$AH$2673,21,0)&gt;10,8,IF(VLOOKUP($C100,工时汇总!$B$2:$AH$2673,21,0)&gt;=8,4,IF(VLOOKUP($C100,工时汇总!$B$2:$AH$2673,21,0)&lt;8,0))))</f>
        <v>4</v>
      </c>
      <c r="X100" s="24">
        <f ca="1">IF(VLOOKUP($C100,工时汇总!$B$2:$AH$2673,22,0)&gt;15,12,IF(VLOOKUP($C100,工时汇总!$B$2:$AH$2673,22,0)&gt;10,8,IF(VLOOKUP($C100,工时汇总!$B$2:$AH$2673,22,0)&gt;=8,4,IF(VLOOKUP($C100,工时汇总!$B$2:$AH$2673,22,0)&lt;8,0))))</f>
        <v>8</v>
      </c>
      <c r="Y100" s="24">
        <f ca="1">IF(VLOOKUP($C100,工时汇总!$B$2:$AH$2673,23,0)&gt;15,12,IF(VLOOKUP($C100,工时汇总!$B$2:$AH$2673,23,0)&gt;10,8,IF(VLOOKUP($C100,工时汇总!$B$2:$AH$2673,23,0)&gt;=8,4,IF(VLOOKUP($C100,工时汇总!$B$2:$AH$2673,23,0)&lt;8,0))))</f>
        <v>8</v>
      </c>
      <c r="Z100" s="24">
        <f ca="1">IF(VLOOKUP($C100,工时汇总!$B$2:$AH$2673,24,0)&gt;15,12,IF(VLOOKUP($C100,工时汇总!$B$2:$AH$2673,24,0)&gt;10,8,IF(VLOOKUP($C100,工时汇总!$B$2:$AH$2673,24,0)&gt;=8,4,IF(VLOOKUP($C100,工时汇总!$B$2:$AH$2673,24,0)&lt;8,0))))</f>
        <v>8</v>
      </c>
      <c r="AA100" s="24">
        <f ca="1">IF(VLOOKUP($C100,工时汇总!$B$2:$AH$2673,25,0)&gt;15,12,IF(VLOOKUP($C100,工时汇总!$B$2:$AH$2673,25,0)&gt;10,8,IF(VLOOKUP($C100,工时汇总!$B$2:$AH$2673,25,0)&gt;=8,4,IF(VLOOKUP($C100,工时汇总!$B$2:$AH$2673,25,0)&lt;8,0))))</f>
        <v>8</v>
      </c>
      <c r="AB100" s="24">
        <f ca="1">IF(VLOOKUP($C100,工时汇总!$B$2:$AH$2673,26,0)&gt;15,12,IF(VLOOKUP($C100,工时汇总!$B$2:$AH$2673,26,0)&gt;10,8,IF(VLOOKUP($C100,工时汇总!$B$2:$AH$2673,26,0)&gt;=8,4,IF(VLOOKUP($C100,工时汇总!$B$2:$AH$2673,26,0)&lt;8,0))))</f>
        <v>8</v>
      </c>
      <c r="AC100" s="24">
        <f ca="1">IF(VLOOKUP($C100,工时汇总!$B$2:$AH$2673,27,0)&gt;15,12,IF(VLOOKUP($C100,工时汇总!$B$2:$AH$2673,27,0)&gt;10,8,IF(VLOOKUP($C100,工时汇总!$B$2:$AH$2673,27,0)&gt;=8,4,IF(VLOOKUP($C100,工时汇总!$B$2:$AH$2673,27,0)&lt;8,0))))</f>
        <v>8</v>
      </c>
      <c r="AD100" s="24">
        <f ca="1">IF(VLOOKUP($C100,工时汇总!$B$2:$AH$2673,28,0)&gt;15,12,IF(VLOOKUP($C100,工时汇总!$B$2:$AH$2673,28,0)&gt;10,8,IF(VLOOKUP($C100,工时汇总!$B$2:$AH$2673,28,0)&gt;=8,4,IF(VLOOKUP($C100,工时汇总!$B$2:$AH$2673,28,0)&lt;8,0))))</f>
        <v>4</v>
      </c>
      <c r="AE100" s="24">
        <f ca="1">IF(VLOOKUP($C100,工时汇总!$B$2:$AH$2673,29,0)&gt;15,12,IF(VLOOKUP($C100,工时汇总!$B$2:$AH$2673,29,0)&gt;10,8,IF(VLOOKUP($C100,工时汇总!$B$2:$AH$2673,29,0)&gt;=8,4,IF(VLOOKUP($C100,工时汇总!$B$2:$AH$2673,29,0)&lt;8,0))))</f>
        <v>8</v>
      </c>
      <c r="AF100" s="24">
        <f ca="1">IF(VLOOKUP($C100,工时汇总!$B$2:$AH$2673,30,0)&gt;15,12,IF(VLOOKUP($C100,工时汇总!$B$2:$AH$2673,30,0)&gt;10,8,IF(VLOOKUP($C100,工时汇总!$B$2:$AH$2673,30,0)&gt;=8,4,IF(VLOOKUP($C100,工时汇总!$B$2:$AH$2673,30,0)&lt;8,0))))</f>
        <v>0</v>
      </c>
      <c r="AG100" s="24">
        <f ca="1">IF(VLOOKUP($C100,工时汇总!$B$2:$AH$2673,31,0)&gt;15,12,IF(VLOOKUP($C100,工时汇总!$B$2:$AH$2673,31,0)&gt;10,8,IF(VLOOKUP($C100,工时汇总!$B$2:$AH$2673,31,0)&gt;=8,4,IF(VLOOKUP($C100,工时汇总!$B$2:$AH$2673,31,0)&lt;8,0))))</f>
        <v>0</v>
      </c>
      <c r="AH100" s="24">
        <f ca="1">IF(VLOOKUP($C100,工时汇总!$B$2:$AH$2673,32,0)&gt;15,12,IF(VLOOKUP($C100,工时汇总!$B$2:$AH$2673,32,0)&gt;10,8,IF(VLOOKUP($C100,工时汇总!$B$2:$AH$2673,32,0)&gt;=8,4,IF(VLOOKUP($C100,工时汇总!$B$2:$AH$2673,32,0)&lt;8,0))))</f>
        <v>4</v>
      </c>
      <c r="AI100" s="24">
        <f ca="1">IF(VLOOKUP($C100,工时汇总!$B$2:$AH$2673,33,0)&gt;15,12,IF(VLOOKUP($C100,工时汇总!$B$2:$AH$2673,33,0)&gt;10,8,IF(VLOOKUP($C100,工时汇总!$B$2:$AH$2673,33,0)&gt;=8,4,IF(VLOOKUP($C100,工时汇总!$B$2:$AH$2673,33,0)&lt;8,0))))</f>
        <v>4</v>
      </c>
    </row>
    <row r="101" spans="1:35" ht="19.5" customHeight="1" x14ac:dyDescent="0.25">
      <c r="A101" s="22" t="s">
        <v>575</v>
      </c>
      <c r="B101" s="129" t="s">
        <v>763</v>
      </c>
      <c r="C101" s="128">
        <v>2312011</v>
      </c>
      <c r="D101" s="23">
        <f t="shared" ref="D101:D105" ca="1" si="30">SUM(E101:AI101)</f>
        <v>148</v>
      </c>
      <c r="E101" s="24">
        <f ca="1">IF(VLOOKUP($C101,工时汇总!$B$2:$AH$2673,3,0)&gt;15,12,IF(VLOOKUP($C101,工时汇总!$B$2:$AH$2673,3,0)&gt;10,8,IF(VLOOKUP($C101,工时汇总!$B$2:$AH$2673,3,0)&gt;=8,4,IF(VLOOKUP($C101,工时汇总!$B$2:$AH$2673,3,0)&lt;8,0))))</f>
        <v>0</v>
      </c>
      <c r="F101" s="24">
        <f ca="1">IF(VLOOKUP($C101,工时汇总!$B$2:$AH$2673,4,0)&gt;15,12,IF(VLOOKUP($C101,工时汇总!$B$2:$AH$2673,4,0)&gt;10,8,IF(VLOOKUP($C101,工时汇总!$B$2:$AH$2673,4,0)&gt;=8,4,IF(VLOOKUP($C101,工时汇总!$B$2:$AH$2673,4,0)&lt;8,0))))</f>
        <v>4</v>
      </c>
      <c r="G101" s="24">
        <f ca="1">IF(VLOOKUP($C101,工时汇总!$B$2:$AH$2673,5,0)&gt;15,12,IF(VLOOKUP($C101,工时汇总!$B$2:$AH$2673,5,0)&gt;10,8,IF(VLOOKUP($C101,工时汇总!$B$2:$AH$2673,5,0)&gt;=8,4,IF(VLOOKUP($C101,工时汇总!$B$2:$AH$2673,5,0)&lt;8,0))))</f>
        <v>4</v>
      </c>
      <c r="H101" s="24">
        <f ca="1">IF(VLOOKUP($C101,工时汇总!$B$2:$AH$2673,6,0)&gt;15,12,IF(VLOOKUP($C101,工时汇总!$B$2:$AH$2673,6,0)&gt;10,8,IF(VLOOKUP($C101,工时汇总!$B$2:$AH$2673,6,0)&gt;=8,4,IF(VLOOKUP($C101,工时汇总!$B$2:$AH$2673,6,0)&lt;8,0))))</f>
        <v>0</v>
      </c>
      <c r="I101" s="24">
        <f ca="1">IF(VLOOKUP($C101,工时汇总!$B$2:$AH$2673,7,0)&gt;15,12,IF(VLOOKUP($C101,工时汇总!$B$2:$AH$2673,7,0)&gt;10,8,IF(VLOOKUP($C101,工时汇总!$B$2:$AH$2673,7,0)&gt;=8,4,IF(VLOOKUP($C101,工时汇总!$B$2:$AH$2673,7,0)&lt;8,0))))</f>
        <v>0</v>
      </c>
      <c r="J101" s="24">
        <f ca="1">IF(VLOOKUP($C101,工时汇总!$B$2:$AH$2673,8,0)&gt;15,12,IF(VLOOKUP($C101,工时汇总!$B$2:$AH$2673,8,0)&gt;10,8,IF(VLOOKUP($C101,工时汇总!$B$2:$AH$2673,8,0)&gt;=8,4,IF(VLOOKUP($C101,工时汇总!$B$2:$AH$2673,8,0)&lt;8,0))))</f>
        <v>8</v>
      </c>
      <c r="K101" s="24">
        <f ca="1">IF(VLOOKUP($C101,工时汇总!$B$2:$AH$2673,9,0)&gt;15,12,IF(VLOOKUP($C101,工时汇总!$B$2:$AH$2673,9,0)&gt;10,8,IF(VLOOKUP($C101,工时汇总!$B$2:$AH$2673,9,0)&gt;=8,4,IF(VLOOKUP($C101,工时汇总!$B$2:$AH$2673,9,0)&lt;8,0))))</f>
        <v>4</v>
      </c>
      <c r="L101" s="24">
        <f ca="1">IF(VLOOKUP($C101,工时汇总!$B$2:$AH$2673,10,0)&gt;15,12,IF(VLOOKUP($C101,工时汇总!$B$2:$AH$2673,10,0)&gt;10,8,IF(VLOOKUP($C101,工时汇总!$B$2:$AH$2673,10,0)&gt;=8,4,IF(VLOOKUP($C101,工时汇总!$B$2:$AH$2673,10,0)&lt;8,0))))</f>
        <v>4</v>
      </c>
      <c r="M101" s="24">
        <f ca="1">IF(VLOOKUP($C101,工时汇总!$B$2:$AH$2673,11,0)&gt;15,12,IF(VLOOKUP($C101,工时汇总!$B$2:$AH$2673,11,0)&gt;10,8,IF(VLOOKUP($C101,工时汇总!$B$2:$AH$2673,11,0)&gt;=8,4,IF(VLOOKUP($C101,工时汇总!$B$2:$AH$2673,11,0)&lt;8,0))))</f>
        <v>8</v>
      </c>
      <c r="N101" s="24">
        <f ca="1">IF(VLOOKUP($C101,工时汇总!$B$2:$AH$2673,12,0)&gt;15,12,IF(VLOOKUP($C101,工时汇总!$B$2:$AH$2673,12,0)&gt;10,8,IF(VLOOKUP($C101,工时汇总!$B$2:$AH$2673,12,0)&gt;=8,4,IF(VLOOKUP($C101,工时汇总!$B$2:$AH$2673,12,0)&lt;8,0))))</f>
        <v>0</v>
      </c>
      <c r="O101" s="24">
        <f ca="1">IF(VLOOKUP($C101,工时汇总!$B$2:$AH$2673,13,0)&gt;15,12,IF(VLOOKUP($C101,工时汇总!$B$2:$AH$2673,13,0)&gt;10,8,IF(VLOOKUP($C101,工时汇总!$B$2:$AH$2673,13,0)&gt;=8,4,IF(VLOOKUP($C101,工时汇总!$B$2:$AH$2673,13,0)&lt;8,0))))</f>
        <v>8</v>
      </c>
      <c r="P101" s="24">
        <f ca="1">IF(VLOOKUP($C101,工时汇总!$B$2:$AH$2673,14,0)&gt;15,12,IF(VLOOKUP($C101,工时汇总!$B$2:$AH$2673,14,0)&gt;10,8,IF(VLOOKUP($C101,工时汇总!$B$2:$AH$2673,14,0)&gt;=8,4,IF(VLOOKUP($C101,工时汇总!$B$2:$AH$2673,14,0)&lt;8,0))))</f>
        <v>4</v>
      </c>
      <c r="Q101" s="24">
        <f ca="1">IF(VLOOKUP($C101,工时汇总!$B$2:$AH$2673,15,0)&gt;15,12,IF(VLOOKUP($C101,工时汇总!$B$2:$AH$2673,15,0)&gt;10,8,IF(VLOOKUP($C101,工时汇总!$B$2:$AH$2673,15,0)&gt;=8,4,IF(VLOOKUP($C101,工时汇总!$B$2:$AH$2673,15,0)&lt;8,0))))</f>
        <v>8</v>
      </c>
      <c r="R101" s="24">
        <f ca="1">IF(VLOOKUP($C101,工时汇总!$B$2:$AH$2673,16,0)&gt;15,12,IF(VLOOKUP($C101,工时汇总!$B$2:$AH$2673,16,0)&gt;10,8,IF(VLOOKUP($C101,工时汇总!$B$2:$AH$2673,16,0)&gt;=8,4,IF(VLOOKUP($C101,工时汇总!$B$2:$AH$2673,16,0)&lt;8,0))))</f>
        <v>4</v>
      </c>
      <c r="S101" s="24">
        <f ca="1">IF(VLOOKUP($C101,工时汇总!$B$2:$AH$2673,17,0)&gt;15,12,IF(VLOOKUP($C101,工时汇总!$B$2:$AH$2673,17,0)&gt;10,8,IF(VLOOKUP($C101,工时汇总!$B$2:$AH$2673,17,0)&gt;=8,4,IF(VLOOKUP($C101,工时汇总!$B$2:$AH$2673,17,0)&lt;8,0))))</f>
        <v>4</v>
      </c>
      <c r="T101" s="24">
        <f ca="1">IF(VLOOKUP($C101,工时汇总!$B$2:$AH$2673,18,0)&gt;15,12,IF(VLOOKUP($C101,工时汇总!$B$2:$AH$2673,18,0)&gt;10,8,IF(VLOOKUP($C101,工时汇总!$B$2:$AH$2673,18,0)&gt;=8,4,IF(VLOOKUP($C101,工时汇总!$B$2:$AH$2673,18,0)&lt;8,0))))</f>
        <v>8</v>
      </c>
      <c r="U101" s="24">
        <f ca="1">IF(VLOOKUP($C101,工时汇总!$B$2:$AH$2673,19,0)&gt;15,12,IF(VLOOKUP($C101,工时汇总!$B$2:$AH$2673,19,0)&gt;10,8,IF(VLOOKUP($C101,工时汇总!$B$2:$AH$2673,19,0)&gt;=8,4,IF(VLOOKUP($C101,工时汇总!$B$2:$AH$2673,19,0)&lt;8,0))))</f>
        <v>8</v>
      </c>
      <c r="V101" s="24">
        <f ca="1">IF(VLOOKUP($C101,工时汇总!$B$2:$AH$2673,20,0)&gt;15,12,IF(VLOOKUP($C101,工时汇总!$B$2:$AH$2673,20,0)&gt;10,8,IF(VLOOKUP($C101,工时汇总!$B$2:$AH$2673,20,0)&gt;=8,4,IF(VLOOKUP($C101,工时汇总!$B$2:$AH$2673,20,0)&lt;8,0))))</f>
        <v>8</v>
      </c>
      <c r="W101" s="24">
        <f ca="1">IF(VLOOKUP($C101,工时汇总!$B$2:$AH$2673,21,0)&gt;15,12,IF(VLOOKUP($C101,工时汇总!$B$2:$AH$2673,21,0)&gt;10,8,IF(VLOOKUP($C101,工时汇总!$B$2:$AH$2673,21,0)&gt;=8,4,IF(VLOOKUP($C101,工时汇总!$B$2:$AH$2673,21,0)&lt;8,0))))</f>
        <v>8</v>
      </c>
      <c r="X101" s="24">
        <f ca="1">IF(VLOOKUP($C101,工时汇总!$B$2:$AH$2673,22,0)&gt;15,12,IF(VLOOKUP($C101,工时汇总!$B$2:$AH$2673,22,0)&gt;10,8,IF(VLOOKUP($C101,工时汇总!$B$2:$AH$2673,22,0)&gt;=8,4,IF(VLOOKUP($C101,工时汇总!$B$2:$AH$2673,22,0)&lt;8,0))))</f>
        <v>8</v>
      </c>
      <c r="Y101" s="24">
        <f ca="1">IF(VLOOKUP($C101,工时汇总!$B$2:$AH$2673,23,0)&gt;15,12,IF(VLOOKUP($C101,工时汇总!$B$2:$AH$2673,23,0)&gt;10,8,IF(VLOOKUP($C101,工时汇总!$B$2:$AH$2673,23,0)&gt;=8,4,IF(VLOOKUP($C101,工时汇总!$B$2:$AH$2673,23,0)&lt;8,0))))</f>
        <v>8</v>
      </c>
      <c r="Z101" s="24">
        <f ca="1">IF(VLOOKUP($C101,工时汇总!$B$2:$AH$2673,24,0)&gt;15,12,IF(VLOOKUP($C101,工时汇总!$B$2:$AH$2673,24,0)&gt;10,8,IF(VLOOKUP($C101,工时汇总!$B$2:$AH$2673,24,0)&gt;=8,4,IF(VLOOKUP($C101,工时汇总!$B$2:$AH$2673,24,0)&lt;8,0))))</f>
        <v>8</v>
      </c>
      <c r="AA101" s="24">
        <f ca="1">IF(VLOOKUP($C101,工时汇总!$B$2:$AH$2673,25,0)&gt;15,12,IF(VLOOKUP($C101,工时汇总!$B$2:$AH$2673,25,0)&gt;10,8,IF(VLOOKUP($C101,工时汇总!$B$2:$AH$2673,25,0)&gt;=8,4,IF(VLOOKUP($C101,工时汇总!$B$2:$AH$2673,25,0)&lt;8,0))))</f>
        <v>8</v>
      </c>
      <c r="AB101" s="24">
        <f ca="1">IF(VLOOKUP($C101,工时汇总!$B$2:$AH$2673,26,0)&gt;15,12,IF(VLOOKUP($C101,工时汇总!$B$2:$AH$2673,26,0)&gt;10,8,IF(VLOOKUP($C101,工时汇总!$B$2:$AH$2673,26,0)&gt;=8,4,IF(VLOOKUP($C101,工时汇总!$B$2:$AH$2673,26,0)&lt;8,0))))</f>
        <v>8</v>
      </c>
      <c r="AC101" s="24">
        <f ca="1">IF(VLOOKUP($C101,工时汇总!$B$2:$AH$2673,27,0)&gt;15,12,IF(VLOOKUP($C101,工时汇总!$B$2:$AH$2673,27,0)&gt;10,8,IF(VLOOKUP($C101,工时汇总!$B$2:$AH$2673,27,0)&gt;=8,4,IF(VLOOKUP($C101,工时汇总!$B$2:$AH$2673,27,0)&lt;8,0))))</f>
        <v>8</v>
      </c>
      <c r="AD101" s="24">
        <f ca="1">IF(VLOOKUP($C101,工时汇总!$B$2:$AH$2673,28,0)&gt;15,12,IF(VLOOKUP($C101,工时汇总!$B$2:$AH$2673,28,0)&gt;10,8,IF(VLOOKUP($C101,工时汇总!$B$2:$AH$2673,28,0)&gt;=8,4,IF(VLOOKUP($C101,工时汇总!$B$2:$AH$2673,28,0)&lt;8,0))))</f>
        <v>4</v>
      </c>
      <c r="AE101" s="24">
        <f ca="1">IF(VLOOKUP($C101,工时汇总!$B$2:$AH$2673,29,0)&gt;15,12,IF(VLOOKUP($C101,工时汇总!$B$2:$AH$2673,29,0)&gt;10,8,IF(VLOOKUP($C101,工时汇总!$B$2:$AH$2673,29,0)&gt;=8,4,IF(VLOOKUP($C101,工时汇总!$B$2:$AH$2673,29,0)&lt;8,0))))</f>
        <v>4</v>
      </c>
      <c r="AF101" s="24">
        <f ca="1">IF(VLOOKUP($C101,工时汇总!$B$2:$AH$2673,30,0)&gt;15,12,IF(VLOOKUP($C101,工时汇总!$B$2:$AH$2673,30,0)&gt;10,8,IF(VLOOKUP($C101,工时汇总!$B$2:$AH$2673,30,0)&gt;=8,4,IF(VLOOKUP($C101,工时汇总!$B$2:$AH$2673,30,0)&lt;8,0))))</f>
        <v>0</v>
      </c>
      <c r="AG101" s="24">
        <f ca="1">IF(VLOOKUP($C101,工时汇总!$B$2:$AH$2673,31,0)&gt;15,12,IF(VLOOKUP($C101,工时汇总!$B$2:$AH$2673,31,0)&gt;10,8,IF(VLOOKUP($C101,工时汇总!$B$2:$AH$2673,31,0)&gt;=8,4,IF(VLOOKUP($C101,工时汇总!$B$2:$AH$2673,31,0)&lt;8,0))))</f>
        <v>0</v>
      </c>
      <c r="AH101" s="24">
        <f ca="1">IF(VLOOKUP($C101,工时汇总!$B$2:$AH$2673,32,0)&gt;15,12,IF(VLOOKUP($C101,工时汇总!$B$2:$AH$2673,32,0)&gt;10,8,IF(VLOOKUP($C101,工时汇总!$B$2:$AH$2673,32,0)&gt;=8,4,IF(VLOOKUP($C101,工时汇总!$B$2:$AH$2673,32,0)&lt;8,0))))</f>
        <v>0</v>
      </c>
      <c r="AI101" s="24">
        <f ca="1">IF(VLOOKUP($C101,工时汇总!$B$2:$AH$2673,33,0)&gt;15,12,IF(VLOOKUP($C101,工时汇总!$B$2:$AH$2673,33,0)&gt;10,8,IF(VLOOKUP($C101,工时汇总!$B$2:$AH$2673,33,0)&gt;=8,4,IF(VLOOKUP($C101,工时汇总!$B$2:$AH$2673,33,0)&lt;8,0))))</f>
        <v>0</v>
      </c>
    </row>
    <row r="102" spans="1:35" ht="19.5" customHeight="1" x14ac:dyDescent="0.25">
      <c r="A102" s="22" t="s">
        <v>575</v>
      </c>
      <c r="B102" s="129" t="s">
        <v>764</v>
      </c>
      <c r="C102" s="128">
        <v>2312030</v>
      </c>
      <c r="D102" s="23">
        <f t="shared" ref="D102:D103" ca="1" si="31">SUM(E102:AI102)</f>
        <v>0</v>
      </c>
      <c r="E102" s="24">
        <f ca="1">IF(VLOOKUP($C102,工时汇总!$B$2:$AH$2673,3,0)&gt;15,12,IF(VLOOKUP($C102,工时汇总!$B$2:$AH$2673,3,0)&gt;10,8,IF(VLOOKUP($C102,工时汇总!$B$2:$AH$2673,3,0)&gt;=8,4,IF(VLOOKUP($C102,工时汇总!$B$2:$AH$2673,3,0)&lt;8,0))))</f>
        <v>0</v>
      </c>
      <c r="F102" s="24">
        <f ca="1">IF(VLOOKUP($C102,工时汇总!$B$2:$AH$2673,4,0)&gt;15,12,IF(VLOOKUP($C102,工时汇总!$B$2:$AH$2673,4,0)&gt;10,8,IF(VLOOKUP($C102,工时汇总!$B$2:$AH$2673,4,0)&gt;=8,4,IF(VLOOKUP($C102,工时汇总!$B$2:$AH$2673,4,0)&lt;8,0))))</f>
        <v>0</v>
      </c>
      <c r="G102" s="24">
        <f ca="1">IF(VLOOKUP($C102,工时汇总!$B$2:$AH$2673,5,0)&gt;15,12,IF(VLOOKUP($C102,工时汇总!$B$2:$AH$2673,5,0)&gt;10,8,IF(VLOOKUP($C102,工时汇总!$B$2:$AH$2673,5,0)&gt;=8,4,IF(VLOOKUP($C102,工时汇总!$B$2:$AH$2673,5,0)&lt;8,0))))</f>
        <v>0</v>
      </c>
      <c r="H102" s="24">
        <f ca="1">IF(VLOOKUP($C102,工时汇总!$B$2:$AH$2673,6,0)&gt;15,12,IF(VLOOKUP($C102,工时汇总!$B$2:$AH$2673,6,0)&gt;10,8,IF(VLOOKUP($C102,工时汇总!$B$2:$AH$2673,6,0)&gt;=8,4,IF(VLOOKUP($C102,工时汇总!$B$2:$AH$2673,6,0)&lt;8,0))))</f>
        <v>0</v>
      </c>
      <c r="I102" s="24">
        <f ca="1">IF(VLOOKUP($C102,工时汇总!$B$2:$AH$2673,7,0)&gt;15,12,IF(VLOOKUP($C102,工时汇总!$B$2:$AH$2673,7,0)&gt;10,8,IF(VLOOKUP($C102,工时汇总!$B$2:$AH$2673,7,0)&gt;=8,4,IF(VLOOKUP($C102,工时汇总!$B$2:$AH$2673,7,0)&lt;8,0))))</f>
        <v>0</v>
      </c>
      <c r="J102" s="24">
        <f ca="1">IF(VLOOKUP($C102,工时汇总!$B$2:$AH$2673,8,0)&gt;15,12,IF(VLOOKUP($C102,工时汇总!$B$2:$AH$2673,8,0)&gt;10,8,IF(VLOOKUP($C102,工时汇总!$B$2:$AH$2673,8,0)&gt;=8,4,IF(VLOOKUP($C102,工时汇总!$B$2:$AH$2673,8,0)&lt;8,0))))</f>
        <v>0</v>
      </c>
      <c r="K102" s="24">
        <f ca="1">IF(VLOOKUP($C102,工时汇总!$B$2:$AH$2673,9,0)&gt;15,12,IF(VLOOKUP($C102,工时汇总!$B$2:$AH$2673,9,0)&gt;10,8,IF(VLOOKUP($C102,工时汇总!$B$2:$AH$2673,9,0)&gt;=8,4,IF(VLOOKUP($C102,工时汇总!$B$2:$AH$2673,9,0)&lt;8,0))))</f>
        <v>0</v>
      </c>
      <c r="L102" s="24">
        <f ca="1">IF(VLOOKUP($C102,工时汇总!$B$2:$AH$2673,10,0)&gt;15,12,IF(VLOOKUP($C102,工时汇总!$B$2:$AH$2673,10,0)&gt;10,8,IF(VLOOKUP($C102,工时汇总!$B$2:$AH$2673,10,0)&gt;=8,4,IF(VLOOKUP($C102,工时汇总!$B$2:$AH$2673,10,0)&lt;8,0))))</f>
        <v>0</v>
      </c>
      <c r="M102" s="24">
        <f ca="1">IF(VLOOKUP($C102,工时汇总!$B$2:$AH$2673,11,0)&gt;15,12,IF(VLOOKUP($C102,工时汇总!$B$2:$AH$2673,11,0)&gt;10,8,IF(VLOOKUP($C102,工时汇总!$B$2:$AH$2673,11,0)&gt;=8,4,IF(VLOOKUP($C102,工时汇总!$B$2:$AH$2673,11,0)&lt;8,0))))</f>
        <v>0</v>
      </c>
      <c r="N102" s="24">
        <f ca="1">IF(VLOOKUP($C102,工时汇总!$B$2:$AH$2673,12,0)&gt;15,12,IF(VLOOKUP($C102,工时汇总!$B$2:$AH$2673,12,0)&gt;10,8,IF(VLOOKUP($C102,工时汇总!$B$2:$AH$2673,12,0)&gt;=8,4,IF(VLOOKUP($C102,工时汇总!$B$2:$AH$2673,12,0)&lt;8,0))))</f>
        <v>0</v>
      </c>
      <c r="O102" s="24">
        <f ca="1">IF(VLOOKUP($C102,工时汇总!$B$2:$AH$2673,13,0)&gt;15,12,IF(VLOOKUP($C102,工时汇总!$B$2:$AH$2673,13,0)&gt;10,8,IF(VLOOKUP($C102,工时汇总!$B$2:$AH$2673,13,0)&gt;=8,4,IF(VLOOKUP($C102,工时汇总!$B$2:$AH$2673,13,0)&lt;8,0))))</f>
        <v>0</v>
      </c>
      <c r="P102" s="24">
        <f ca="1">IF(VLOOKUP($C102,工时汇总!$B$2:$AH$2673,14,0)&gt;15,12,IF(VLOOKUP($C102,工时汇总!$B$2:$AH$2673,14,0)&gt;10,8,IF(VLOOKUP($C102,工时汇总!$B$2:$AH$2673,14,0)&gt;=8,4,IF(VLOOKUP($C102,工时汇总!$B$2:$AH$2673,14,0)&lt;8,0))))</f>
        <v>0</v>
      </c>
      <c r="Q102" s="24">
        <f ca="1">IF(VLOOKUP($C102,工时汇总!$B$2:$AH$2673,15,0)&gt;15,12,IF(VLOOKUP($C102,工时汇总!$B$2:$AH$2673,15,0)&gt;10,8,IF(VLOOKUP($C102,工时汇总!$B$2:$AH$2673,15,0)&gt;=8,4,IF(VLOOKUP($C102,工时汇总!$B$2:$AH$2673,15,0)&lt;8,0))))</f>
        <v>0</v>
      </c>
      <c r="R102" s="24">
        <f ca="1">IF(VLOOKUP($C102,工时汇总!$B$2:$AH$2673,16,0)&gt;15,12,IF(VLOOKUP($C102,工时汇总!$B$2:$AH$2673,16,0)&gt;10,8,IF(VLOOKUP($C102,工时汇总!$B$2:$AH$2673,16,0)&gt;=8,4,IF(VLOOKUP($C102,工时汇总!$B$2:$AH$2673,16,0)&lt;8,0))))</f>
        <v>0</v>
      </c>
      <c r="S102" s="24">
        <f ca="1">IF(VLOOKUP($C102,工时汇总!$B$2:$AH$2673,17,0)&gt;15,12,IF(VLOOKUP($C102,工时汇总!$B$2:$AH$2673,17,0)&gt;10,8,IF(VLOOKUP($C102,工时汇总!$B$2:$AH$2673,17,0)&gt;=8,4,IF(VLOOKUP($C102,工时汇总!$B$2:$AH$2673,17,0)&lt;8,0))))</f>
        <v>0</v>
      </c>
      <c r="T102" s="24">
        <f ca="1">IF(VLOOKUP($C102,工时汇总!$B$2:$AH$2673,18,0)&gt;15,12,IF(VLOOKUP($C102,工时汇总!$B$2:$AH$2673,18,0)&gt;10,8,IF(VLOOKUP($C102,工时汇总!$B$2:$AH$2673,18,0)&gt;=8,4,IF(VLOOKUP($C102,工时汇总!$B$2:$AH$2673,18,0)&lt;8,0))))</f>
        <v>0</v>
      </c>
      <c r="U102" s="24">
        <f ca="1">IF(VLOOKUP($C102,工时汇总!$B$2:$AH$2673,19,0)&gt;15,12,IF(VLOOKUP($C102,工时汇总!$B$2:$AH$2673,19,0)&gt;10,8,IF(VLOOKUP($C102,工时汇总!$B$2:$AH$2673,19,0)&gt;=8,4,IF(VLOOKUP($C102,工时汇总!$B$2:$AH$2673,19,0)&lt;8,0))))</f>
        <v>0</v>
      </c>
      <c r="V102" s="24">
        <f ca="1">IF(VLOOKUP($C102,工时汇总!$B$2:$AH$2673,20,0)&gt;15,12,IF(VLOOKUP($C102,工时汇总!$B$2:$AH$2673,20,0)&gt;10,8,IF(VLOOKUP($C102,工时汇总!$B$2:$AH$2673,20,0)&gt;=8,4,IF(VLOOKUP($C102,工时汇总!$B$2:$AH$2673,20,0)&lt;8,0))))</f>
        <v>0</v>
      </c>
      <c r="W102" s="24">
        <f ca="1">IF(VLOOKUP($C102,工时汇总!$B$2:$AH$2673,21,0)&gt;15,12,IF(VLOOKUP($C102,工时汇总!$B$2:$AH$2673,21,0)&gt;10,8,IF(VLOOKUP($C102,工时汇总!$B$2:$AH$2673,21,0)&gt;=8,4,IF(VLOOKUP($C102,工时汇总!$B$2:$AH$2673,21,0)&lt;8,0))))</f>
        <v>0</v>
      </c>
      <c r="X102" s="24">
        <f ca="1">IF(VLOOKUP($C102,工时汇总!$B$2:$AH$2673,22,0)&gt;15,12,IF(VLOOKUP($C102,工时汇总!$B$2:$AH$2673,22,0)&gt;10,8,IF(VLOOKUP($C102,工时汇总!$B$2:$AH$2673,22,0)&gt;=8,4,IF(VLOOKUP($C102,工时汇总!$B$2:$AH$2673,22,0)&lt;8,0))))</f>
        <v>0</v>
      </c>
      <c r="Y102" s="24">
        <f ca="1">IF(VLOOKUP($C102,工时汇总!$B$2:$AH$2673,23,0)&gt;15,12,IF(VLOOKUP($C102,工时汇总!$B$2:$AH$2673,23,0)&gt;10,8,IF(VLOOKUP($C102,工时汇总!$B$2:$AH$2673,23,0)&gt;=8,4,IF(VLOOKUP($C102,工时汇总!$B$2:$AH$2673,23,0)&lt;8,0))))</f>
        <v>0</v>
      </c>
      <c r="Z102" s="24">
        <f ca="1">IF(VLOOKUP($C102,工时汇总!$B$2:$AH$2673,24,0)&gt;15,12,IF(VLOOKUP($C102,工时汇总!$B$2:$AH$2673,24,0)&gt;10,8,IF(VLOOKUP($C102,工时汇总!$B$2:$AH$2673,24,0)&gt;=8,4,IF(VLOOKUP($C102,工时汇总!$B$2:$AH$2673,24,0)&lt;8,0))))</f>
        <v>0</v>
      </c>
      <c r="AA102" s="24">
        <f ca="1">IF(VLOOKUP($C102,工时汇总!$B$2:$AH$2673,25,0)&gt;15,12,IF(VLOOKUP($C102,工时汇总!$B$2:$AH$2673,25,0)&gt;10,8,IF(VLOOKUP($C102,工时汇总!$B$2:$AH$2673,25,0)&gt;=8,4,IF(VLOOKUP($C102,工时汇总!$B$2:$AH$2673,25,0)&lt;8,0))))</f>
        <v>0</v>
      </c>
      <c r="AB102" s="24">
        <f ca="1">IF(VLOOKUP($C102,工时汇总!$B$2:$AH$2673,26,0)&gt;15,12,IF(VLOOKUP($C102,工时汇总!$B$2:$AH$2673,26,0)&gt;10,8,IF(VLOOKUP($C102,工时汇总!$B$2:$AH$2673,26,0)&gt;=8,4,IF(VLOOKUP($C102,工时汇总!$B$2:$AH$2673,26,0)&lt;8,0))))</f>
        <v>0</v>
      </c>
      <c r="AC102" s="24">
        <f ca="1">IF(VLOOKUP($C102,工时汇总!$B$2:$AH$2673,27,0)&gt;15,12,IF(VLOOKUP($C102,工时汇总!$B$2:$AH$2673,27,0)&gt;10,8,IF(VLOOKUP($C102,工时汇总!$B$2:$AH$2673,27,0)&gt;=8,4,IF(VLOOKUP($C102,工时汇总!$B$2:$AH$2673,27,0)&lt;8,0))))</f>
        <v>0</v>
      </c>
      <c r="AD102" s="24">
        <f ca="1">IF(VLOOKUP($C102,工时汇总!$B$2:$AH$2673,28,0)&gt;15,12,IF(VLOOKUP($C102,工时汇总!$B$2:$AH$2673,28,0)&gt;10,8,IF(VLOOKUP($C102,工时汇总!$B$2:$AH$2673,28,0)&gt;=8,4,IF(VLOOKUP($C102,工时汇总!$B$2:$AH$2673,28,0)&lt;8,0))))</f>
        <v>0</v>
      </c>
      <c r="AE102" s="24">
        <f ca="1">IF(VLOOKUP($C102,工时汇总!$B$2:$AH$2673,29,0)&gt;15,12,IF(VLOOKUP($C102,工时汇总!$B$2:$AH$2673,29,0)&gt;10,8,IF(VLOOKUP($C102,工时汇总!$B$2:$AH$2673,29,0)&gt;=8,4,IF(VLOOKUP($C102,工时汇总!$B$2:$AH$2673,29,0)&lt;8,0))))</f>
        <v>0</v>
      </c>
      <c r="AF102" s="24">
        <f ca="1">IF(VLOOKUP($C102,工时汇总!$B$2:$AH$2673,30,0)&gt;15,12,IF(VLOOKUP($C102,工时汇总!$B$2:$AH$2673,30,0)&gt;10,8,IF(VLOOKUP($C102,工时汇总!$B$2:$AH$2673,30,0)&gt;=8,4,IF(VLOOKUP($C102,工时汇总!$B$2:$AH$2673,30,0)&lt;8,0))))</f>
        <v>0</v>
      </c>
      <c r="AG102" s="24">
        <f ca="1">IF(VLOOKUP($C102,工时汇总!$B$2:$AH$2673,31,0)&gt;15,12,IF(VLOOKUP($C102,工时汇总!$B$2:$AH$2673,31,0)&gt;10,8,IF(VLOOKUP($C102,工时汇总!$B$2:$AH$2673,31,0)&gt;=8,4,IF(VLOOKUP($C102,工时汇总!$B$2:$AH$2673,31,0)&lt;8,0))))</f>
        <v>0</v>
      </c>
      <c r="AH102" s="24">
        <f ca="1">IF(VLOOKUP($C102,工时汇总!$B$2:$AH$2673,32,0)&gt;15,12,IF(VLOOKUP($C102,工时汇总!$B$2:$AH$2673,32,0)&gt;10,8,IF(VLOOKUP($C102,工时汇总!$B$2:$AH$2673,32,0)&gt;=8,4,IF(VLOOKUP($C102,工时汇总!$B$2:$AH$2673,32,0)&lt;8,0))))</f>
        <v>0</v>
      </c>
      <c r="AI102" s="24">
        <f ca="1">IF(VLOOKUP($C102,工时汇总!$B$2:$AH$2673,33,0)&gt;15,12,IF(VLOOKUP($C102,工时汇总!$B$2:$AH$2673,33,0)&gt;10,8,IF(VLOOKUP($C102,工时汇总!$B$2:$AH$2673,33,0)&gt;=8,4,IF(VLOOKUP($C102,工时汇总!$B$2:$AH$2673,33,0)&lt;8,0))))</f>
        <v>0</v>
      </c>
    </row>
    <row r="103" spans="1:35" ht="19.5" customHeight="1" x14ac:dyDescent="0.25">
      <c r="A103" s="22" t="s">
        <v>575</v>
      </c>
      <c r="B103" s="129" t="s">
        <v>765</v>
      </c>
      <c r="C103" s="128">
        <v>2312029</v>
      </c>
      <c r="D103" s="23">
        <f t="shared" ca="1" si="31"/>
        <v>0</v>
      </c>
      <c r="E103" s="24">
        <f ca="1">IF(VLOOKUP($C103,工时汇总!$B$2:$AH$2673,3,0)&gt;15,12,IF(VLOOKUP($C103,工时汇总!$B$2:$AH$2673,3,0)&gt;10,8,IF(VLOOKUP($C103,工时汇总!$B$2:$AH$2673,3,0)&gt;=8,4,IF(VLOOKUP($C103,工时汇总!$B$2:$AH$2673,3,0)&lt;8,0))))</f>
        <v>0</v>
      </c>
      <c r="F103" s="24">
        <f ca="1">IF(VLOOKUP($C103,工时汇总!$B$2:$AH$2673,4,0)&gt;15,12,IF(VLOOKUP($C103,工时汇总!$B$2:$AH$2673,4,0)&gt;10,8,IF(VLOOKUP($C103,工时汇总!$B$2:$AH$2673,4,0)&gt;=8,4,IF(VLOOKUP($C103,工时汇总!$B$2:$AH$2673,4,0)&lt;8,0))))</f>
        <v>0</v>
      </c>
      <c r="G103" s="24">
        <f ca="1">IF(VLOOKUP($C103,工时汇总!$B$2:$AH$2673,5,0)&gt;15,12,IF(VLOOKUP($C103,工时汇总!$B$2:$AH$2673,5,0)&gt;10,8,IF(VLOOKUP($C103,工时汇总!$B$2:$AH$2673,5,0)&gt;=8,4,IF(VLOOKUP($C103,工时汇总!$B$2:$AH$2673,5,0)&lt;8,0))))</f>
        <v>0</v>
      </c>
      <c r="H103" s="24">
        <f ca="1">IF(VLOOKUP($C103,工时汇总!$B$2:$AH$2673,6,0)&gt;15,12,IF(VLOOKUP($C103,工时汇总!$B$2:$AH$2673,6,0)&gt;10,8,IF(VLOOKUP($C103,工时汇总!$B$2:$AH$2673,6,0)&gt;=8,4,IF(VLOOKUP($C103,工时汇总!$B$2:$AH$2673,6,0)&lt;8,0))))</f>
        <v>0</v>
      </c>
      <c r="I103" s="24">
        <f ca="1">IF(VLOOKUP($C103,工时汇总!$B$2:$AH$2673,7,0)&gt;15,12,IF(VLOOKUP($C103,工时汇总!$B$2:$AH$2673,7,0)&gt;10,8,IF(VLOOKUP($C103,工时汇总!$B$2:$AH$2673,7,0)&gt;=8,4,IF(VLOOKUP($C103,工时汇总!$B$2:$AH$2673,7,0)&lt;8,0))))</f>
        <v>0</v>
      </c>
      <c r="J103" s="24">
        <f ca="1">IF(VLOOKUP($C103,工时汇总!$B$2:$AH$2673,8,0)&gt;15,12,IF(VLOOKUP($C103,工时汇总!$B$2:$AH$2673,8,0)&gt;10,8,IF(VLOOKUP($C103,工时汇总!$B$2:$AH$2673,8,0)&gt;=8,4,IF(VLOOKUP($C103,工时汇总!$B$2:$AH$2673,8,0)&lt;8,0))))</f>
        <v>0</v>
      </c>
      <c r="K103" s="24">
        <f ca="1">IF(VLOOKUP($C103,工时汇总!$B$2:$AH$2673,9,0)&gt;15,12,IF(VLOOKUP($C103,工时汇总!$B$2:$AH$2673,9,0)&gt;10,8,IF(VLOOKUP($C103,工时汇总!$B$2:$AH$2673,9,0)&gt;=8,4,IF(VLOOKUP($C103,工时汇总!$B$2:$AH$2673,9,0)&lt;8,0))))</f>
        <v>0</v>
      </c>
      <c r="L103" s="24">
        <f ca="1">IF(VLOOKUP($C103,工时汇总!$B$2:$AH$2673,10,0)&gt;15,12,IF(VLOOKUP($C103,工时汇总!$B$2:$AH$2673,10,0)&gt;10,8,IF(VLOOKUP($C103,工时汇总!$B$2:$AH$2673,10,0)&gt;=8,4,IF(VLOOKUP($C103,工时汇总!$B$2:$AH$2673,10,0)&lt;8,0))))</f>
        <v>0</v>
      </c>
      <c r="M103" s="24">
        <f ca="1">IF(VLOOKUP($C103,工时汇总!$B$2:$AH$2673,11,0)&gt;15,12,IF(VLOOKUP($C103,工时汇总!$B$2:$AH$2673,11,0)&gt;10,8,IF(VLOOKUP($C103,工时汇总!$B$2:$AH$2673,11,0)&gt;=8,4,IF(VLOOKUP($C103,工时汇总!$B$2:$AH$2673,11,0)&lt;8,0))))</f>
        <v>0</v>
      </c>
      <c r="N103" s="24">
        <f ca="1">IF(VLOOKUP($C103,工时汇总!$B$2:$AH$2673,12,0)&gt;15,12,IF(VLOOKUP($C103,工时汇总!$B$2:$AH$2673,12,0)&gt;10,8,IF(VLOOKUP($C103,工时汇总!$B$2:$AH$2673,12,0)&gt;=8,4,IF(VLOOKUP($C103,工时汇总!$B$2:$AH$2673,12,0)&lt;8,0))))</f>
        <v>0</v>
      </c>
      <c r="O103" s="24">
        <f ca="1">IF(VLOOKUP($C103,工时汇总!$B$2:$AH$2673,13,0)&gt;15,12,IF(VLOOKUP($C103,工时汇总!$B$2:$AH$2673,13,0)&gt;10,8,IF(VLOOKUP($C103,工时汇总!$B$2:$AH$2673,13,0)&gt;=8,4,IF(VLOOKUP($C103,工时汇总!$B$2:$AH$2673,13,0)&lt;8,0))))</f>
        <v>0</v>
      </c>
      <c r="P103" s="24">
        <f ca="1">IF(VLOOKUP($C103,工时汇总!$B$2:$AH$2673,14,0)&gt;15,12,IF(VLOOKUP($C103,工时汇总!$B$2:$AH$2673,14,0)&gt;10,8,IF(VLOOKUP($C103,工时汇总!$B$2:$AH$2673,14,0)&gt;=8,4,IF(VLOOKUP($C103,工时汇总!$B$2:$AH$2673,14,0)&lt;8,0))))</f>
        <v>0</v>
      </c>
      <c r="Q103" s="24">
        <f ca="1">IF(VLOOKUP($C103,工时汇总!$B$2:$AH$2673,15,0)&gt;15,12,IF(VLOOKUP($C103,工时汇总!$B$2:$AH$2673,15,0)&gt;10,8,IF(VLOOKUP($C103,工时汇总!$B$2:$AH$2673,15,0)&gt;=8,4,IF(VLOOKUP($C103,工时汇总!$B$2:$AH$2673,15,0)&lt;8,0))))</f>
        <v>0</v>
      </c>
      <c r="R103" s="24">
        <f ca="1">IF(VLOOKUP($C103,工时汇总!$B$2:$AH$2673,16,0)&gt;15,12,IF(VLOOKUP($C103,工时汇总!$B$2:$AH$2673,16,0)&gt;10,8,IF(VLOOKUP($C103,工时汇总!$B$2:$AH$2673,16,0)&gt;=8,4,IF(VLOOKUP($C103,工时汇总!$B$2:$AH$2673,16,0)&lt;8,0))))</f>
        <v>0</v>
      </c>
      <c r="S103" s="24">
        <f ca="1">IF(VLOOKUP($C103,工时汇总!$B$2:$AH$2673,17,0)&gt;15,12,IF(VLOOKUP($C103,工时汇总!$B$2:$AH$2673,17,0)&gt;10,8,IF(VLOOKUP($C103,工时汇总!$B$2:$AH$2673,17,0)&gt;=8,4,IF(VLOOKUP($C103,工时汇总!$B$2:$AH$2673,17,0)&lt;8,0))))</f>
        <v>0</v>
      </c>
      <c r="T103" s="24">
        <f ca="1">IF(VLOOKUP($C103,工时汇总!$B$2:$AH$2673,18,0)&gt;15,12,IF(VLOOKUP($C103,工时汇总!$B$2:$AH$2673,18,0)&gt;10,8,IF(VLOOKUP($C103,工时汇总!$B$2:$AH$2673,18,0)&gt;=8,4,IF(VLOOKUP($C103,工时汇总!$B$2:$AH$2673,18,0)&lt;8,0))))</f>
        <v>0</v>
      </c>
      <c r="U103" s="24">
        <f ca="1">IF(VLOOKUP($C103,工时汇总!$B$2:$AH$2673,19,0)&gt;15,12,IF(VLOOKUP($C103,工时汇总!$B$2:$AH$2673,19,0)&gt;10,8,IF(VLOOKUP($C103,工时汇总!$B$2:$AH$2673,19,0)&gt;=8,4,IF(VLOOKUP($C103,工时汇总!$B$2:$AH$2673,19,0)&lt;8,0))))</f>
        <v>0</v>
      </c>
      <c r="V103" s="24">
        <f ca="1">IF(VLOOKUP($C103,工时汇总!$B$2:$AH$2673,20,0)&gt;15,12,IF(VLOOKUP($C103,工时汇总!$B$2:$AH$2673,20,0)&gt;10,8,IF(VLOOKUP($C103,工时汇总!$B$2:$AH$2673,20,0)&gt;=8,4,IF(VLOOKUP($C103,工时汇总!$B$2:$AH$2673,20,0)&lt;8,0))))</f>
        <v>0</v>
      </c>
      <c r="W103" s="24">
        <f ca="1">IF(VLOOKUP($C103,工时汇总!$B$2:$AH$2673,21,0)&gt;15,12,IF(VLOOKUP($C103,工时汇总!$B$2:$AH$2673,21,0)&gt;10,8,IF(VLOOKUP($C103,工时汇总!$B$2:$AH$2673,21,0)&gt;=8,4,IF(VLOOKUP($C103,工时汇总!$B$2:$AH$2673,21,0)&lt;8,0))))</f>
        <v>0</v>
      </c>
      <c r="X103" s="24">
        <f ca="1">IF(VLOOKUP($C103,工时汇总!$B$2:$AH$2673,22,0)&gt;15,12,IF(VLOOKUP($C103,工时汇总!$B$2:$AH$2673,22,0)&gt;10,8,IF(VLOOKUP($C103,工时汇总!$B$2:$AH$2673,22,0)&gt;=8,4,IF(VLOOKUP($C103,工时汇总!$B$2:$AH$2673,22,0)&lt;8,0))))</f>
        <v>0</v>
      </c>
      <c r="Y103" s="24">
        <f ca="1">IF(VLOOKUP($C103,工时汇总!$B$2:$AH$2673,23,0)&gt;15,12,IF(VLOOKUP($C103,工时汇总!$B$2:$AH$2673,23,0)&gt;10,8,IF(VLOOKUP($C103,工时汇总!$B$2:$AH$2673,23,0)&gt;=8,4,IF(VLOOKUP($C103,工时汇总!$B$2:$AH$2673,23,0)&lt;8,0))))</f>
        <v>0</v>
      </c>
      <c r="Z103" s="24">
        <f ca="1">IF(VLOOKUP($C103,工时汇总!$B$2:$AH$2673,24,0)&gt;15,12,IF(VLOOKUP($C103,工时汇总!$B$2:$AH$2673,24,0)&gt;10,8,IF(VLOOKUP($C103,工时汇总!$B$2:$AH$2673,24,0)&gt;=8,4,IF(VLOOKUP($C103,工时汇总!$B$2:$AH$2673,24,0)&lt;8,0))))</f>
        <v>0</v>
      </c>
      <c r="AA103" s="24">
        <f ca="1">IF(VLOOKUP($C103,工时汇总!$B$2:$AH$2673,25,0)&gt;15,12,IF(VLOOKUP($C103,工时汇总!$B$2:$AH$2673,25,0)&gt;10,8,IF(VLOOKUP($C103,工时汇总!$B$2:$AH$2673,25,0)&gt;=8,4,IF(VLOOKUP($C103,工时汇总!$B$2:$AH$2673,25,0)&lt;8,0))))</f>
        <v>0</v>
      </c>
      <c r="AB103" s="24">
        <f ca="1">IF(VLOOKUP($C103,工时汇总!$B$2:$AH$2673,26,0)&gt;15,12,IF(VLOOKUP($C103,工时汇总!$B$2:$AH$2673,26,0)&gt;10,8,IF(VLOOKUP($C103,工时汇总!$B$2:$AH$2673,26,0)&gt;=8,4,IF(VLOOKUP($C103,工时汇总!$B$2:$AH$2673,26,0)&lt;8,0))))</f>
        <v>0</v>
      </c>
      <c r="AC103" s="24">
        <f ca="1">IF(VLOOKUP($C103,工时汇总!$B$2:$AH$2673,27,0)&gt;15,12,IF(VLOOKUP($C103,工时汇总!$B$2:$AH$2673,27,0)&gt;10,8,IF(VLOOKUP($C103,工时汇总!$B$2:$AH$2673,27,0)&gt;=8,4,IF(VLOOKUP($C103,工时汇总!$B$2:$AH$2673,27,0)&lt;8,0))))</f>
        <v>0</v>
      </c>
      <c r="AD103" s="24">
        <f ca="1">IF(VLOOKUP($C103,工时汇总!$B$2:$AH$2673,28,0)&gt;15,12,IF(VLOOKUP($C103,工时汇总!$B$2:$AH$2673,28,0)&gt;10,8,IF(VLOOKUP($C103,工时汇总!$B$2:$AH$2673,28,0)&gt;=8,4,IF(VLOOKUP($C103,工时汇总!$B$2:$AH$2673,28,0)&lt;8,0))))</f>
        <v>0</v>
      </c>
      <c r="AE103" s="24">
        <f ca="1">IF(VLOOKUP($C103,工时汇总!$B$2:$AH$2673,29,0)&gt;15,12,IF(VLOOKUP($C103,工时汇总!$B$2:$AH$2673,29,0)&gt;10,8,IF(VLOOKUP($C103,工时汇总!$B$2:$AH$2673,29,0)&gt;=8,4,IF(VLOOKUP($C103,工时汇总!$B$2:$AH$2673,29,0)&lt;8,0))))</f>
        <v>0</v>
      </c>
      <c r="AF103" s="24">
        <f ca="1">IF(VLOOKUP($C103,工时汇总!$B$2:$AH$2673,30,0)&gt;15,12,IF(VLOOKUP($C103,工时汇总!$B$2:$AH$2673,30,0)&gt;10,8,IF(VLOOKUP($C103,工时汇总!$B$2:$AH$2673,30,0)&gt;=8,4,IF(VLOOKUP($C103,工时汇总!$B$2:$AH$2673,30,0)&lt;8,0))))</f>
        <v>0</v>
      </c>
      <c r="AG103" s="24">
        <f ca="1">IF(VLOOKUP($C103,工时汇总!$B$2:$AH$2673,31,0)&gt;15,12,IF(VLOOKUP($C103,工时汇总!$B$2:$AH$2673,31,0)&gt;10,8,IF(VLOOKUP($C103,工时汇总!$B$2:$AH$2673,31,0)&gt;=8,4,IF(VLOOKUP($C103,工时汇总!$B$2:$AH$2673,31,0)&lt;8,0))))</f>
        <v>0</v>
      </c>
      <c r="AH103" s="24">
        <f ca="1">IF(VLOOKUP($C103,工时汇总!$B$2:$AH$2673,32,0)&gt;15,12,IF(VLOOKUP($C103,工时汇总!$B$2:$AH$2673,32,0)&gt;10,8,IF(VLOOKUP($C103,工时汇总!$B$2:$AH$2673,32,0)&gt;=8,4,IF(VLOOKUP($C103,工时汇总!$B$2:$AH$2673,32,0)&lt;8,0))))</f>
        <v>0</v>
      </c>
      <c r="AI103" s="24">
        <f ca="1">IF(VLOOKUP($C103,工时汇总!$B$2:$AH$2673,33,0)&gt;15,12,IF(VLOOKUP($C103,工时汇总!$B$2:$AH$2673,33,0)&gt;10,8,IF(VLOOKUP($C103,工时汇总!$B$2:$AH$2673,33,0)&gt;=8,4,IF(VLOOKUP($C103,工时汇总!$B$2:$AH$2673,33,0)&lt;8,0))))</f>
        <v>0</v>
      </c>
    </row>
    <row r="104" spans="1:35" ht="19.5" customHeight="1" x14ac:dyDescent="0.25">
      <c r="A104" s="22" t="s">
        <v>575</v>
      </c>
      <c r="B104" s="129" t="s">
        <v>906</v>
      </c>
      <c r="C104" s="128">
        <v>2401236</v>
      </c>
      <c r="D104" s="23">
        <f t="shared" ca="1" si="30"/>
        <v>8</v>
      </c>
      <c r="E104" s="24">
        <f ca="1">IF(VLOOKUP($C104,工时汇总!$B$2:$AH$2673,3,0)&gt;15,12,IF(VLOOKUP($C104,工时汇总!$B$2:$AH$2673,3,0)&gt;10,8,IF(VLOOKUP($C104,工时汇总!$B$2:$AH$2673,3,0)&gt;=8,4,IF(VLOOKUP($C104,工时汇总!$B$2:$AH$2673,3,0)&lt;8,0))))</f>
        <v>0</v>
      </c>
      <c r="F104" s="24">
        <f ca="1">IF(VLOOKUP($C104,工时汇总!$B$2:$AH$2673,4,0)&gt;15,12,IF(VLOOKUP($C104,工时汇总!$B$2:$AH$2673,4,0)&gt;10,8,IF(VLOOKUP($C104,工时汇总!$B$2:$AH$2673,4,0)&gt;=8,4,IF(VLOOKUP($C104,工时汇总!$B$2:$AH$2673,4,0)&lt;8,0))))</f>
        <v>0</v>
      </c>
      <c r="G104" s="24">
        <f ca="1">IF(VLOOKUP($C104,工时汇总!$B$2:$AH$2673,5,0)&gt;15,12,IF(VLOOKUP($C104,工时汇总!$B$2:$AH$2673,5,0)&gt;10,8,IF(VLOOKUP($C104,工时汇总!$B$2:$AH$2673,5,0)&gt;=8,4,IF(VLOOKUP($C104,工时汇总!$B$2:$AH$2673,5,0)&lt;8,0))))</f>
        <v>0</v>
      </c>
      <c r="H104" s="24">
        <f ca="1">IF(VLOOKUP($C104,工时汇总!$B$2:$AH$2673,6,0)&gt;15,12,IF(VLOOKUP($C104,工时汇总!$B$2:$AH$2673,6,0)&gt;10,8,IF(VLOOKUP($C104,工时汇总!$B$2:$AH$2673,6,0)&gt;=8,4,IF(VLOOKUP($C104,工时汇总!$B$2:$AH$2673,6,0)&lt;8,0))))</f>
        <v>0</v>
      </c>
      <c r="I104" s="24">
        <f ca="1">IF(VLOOKUP($C104,工时汇总!$B$2:$AH$2673,7,0)&gt;15,12,IF(VLOOKUP($C104,工时汇总!$B$2:$AH$2673,7,0)&gt;10,8,IF(VLOOKUP($C104,工时汇总!$B$2:$AH$2673,7,0)&gt;=8,4,IF(VLOOKUP($C104,工时汇总!$B$2:$AH$2673,7,0)&lt;8,0))))</f>
        <v>0</v>
      </c>
      <c r="J104" s="24">
        <f ca="1">IF(VLOOKUP($C104,工时汇总!$B$2:$AH$2673,8,0)&gt;15,12,IF(VLOOKUP($C104,工时汇总!$B$2:$AH$2673,8,0)&gt;10,8,IF(VLOOKUP($C104,工时汇总!$B$2:$AH$2673,8,0)&gt;=8,4,IF(VLOOKUP($C104,工时汇总!$B$2:$AH$2673,8,0)&lt;8,0))))</f>
        <v>0</v>
      </c>
      <c r="K104" s="24">
        <f ca="1">IF(VLOOKUP($C104,工时汇总!$B$2:$AH$2673,9,0)&gt;15,12,IF(VLOOKUP($C104,工时汇总!$B$2:$AH$2673,9,0)&gt;10,8,IF(VLOOKUP($C104,工时汇总!$B$2:$AH$2673,9,0)&gt;=8,4,IF(VLOOKUP($C104,工时汇总!$B$2:$AH$2673,9,0)&lt;8,0))))</f>
        <v>0</v>
      </c>
      <c r="L104" s="24">
        <f ca="1">IF(VLOOKUP($C104,工时汇总!$B$2:$AH$2673,10,0)&gt;15,12,IF(VLOOKUP($C104,工时汇总!$B$2:$AH$2673,10,0)&gt;10,8,IF(VLOOKUP($C104,工时汇总!$B$2:$AH$2673,10,0)&gt;=8,4,IF(VLOOKUP($C104,工时汇总!$B$2:$AH$2673,10,0)&lt;8,0))))</f>
        <v>0</v>
      </c>
      <c r="M104" s="24">
        <f ca="1">IF(VLOOKUP($C104,工时汇总!$B$2:$AH$2673,11,0)&gt;15,12,IF(VLOOKUP($C104,工时汇总!$B$2:$AH$2673,11,0)&gt;10,8,IF(VLOOKUP($C104,工时汇总!$B$2:$AH$2673,11,0)&gt;=8,4,IF(VLOOKUP($C104,工时汇总!$B$2:$AH$2673,11,0)&lt;8,0))))</f>
        <v>0</v>
      </c>
      <c r="N104" s="24">
        <f ca="1">IF(VLOOKUP($C104,工时汇总!$B$2:$AH$2673,12,0)&gt;15,12,IF(VLOOKUP($C104,工时汇总!$B$2:$AH$2673,12,0)&gt;10,8,IF(VLOOKUP($C104,工时汇总!$B$2:$AH$2673,12,0)&gt;=8,4,IF(VLOOKUP($C104,工时汇总!$B$2:$AH$2673,12,0)&lt;8,0))))</f>
        <v>0</v>
      </c>
      <c r="O104" s="24">
        <f ca="1">IF(VLOOKUP($C104,工时汇总!$B$2:$AH$2673,13,0)&gt;15,12,IF(VLOOKUP($C104,工时汇总!$B$2:$AH$2673,13,0)&gt;10,8,IF(VLOOKUP($C104,工时汇总!$B$2:$AH$2673,13,0)&gt;=8,4,IF(VLOOKUP($C104,工时汇总!$B$2:$AH$2673,13,0)&lt;8,0))))</f>
        <v>0</v>
      </c>
      <c r="P104" s="24">
        <f ca="1">IF(VLOOKUP($C104,工时汇总!$B$2:$AH$2673,14,0)&gt;15,12,IF(VLOOKUP($C104,工时汇总!$B$2:$AH$2673,14,0)&gt;10,8,IF(VLOOKUP($C104,工时汇总!$B$2:$AH$2673,14,0)&gt;=8,4,IF(VLOOKUP($C104,工时汇总!$B$2:$AH$2673,14,0)&lt;8,0))))</f>
        <v>0</v>
      </c>
      <c r="Q104" s="24">
        <f ca="1">IF(VLOOKUP($C104,工时汇总!$B$2:$AH$2673,15,0)&gt;15,12,IF(VLOOKUP($C104,工时汇总!$B$2:$AH$2673,15,0)&gt;10,8,IF(VLOOKUP($C104,工时汇总!$B$2:$AH$2673,15,0)&gt;=8,4,IF(VLOOKUP($C104,工时汇总!$B$2:$AH$2673,15,0)&lt;8,0))))</f>
        <v>0</v>
      </c>
      <c r="R104" s="24">
        <f ca="1">IF(VLOOKUP($C104,工时汇总!$B$2:$AH$2673,16,0)&gt;15,12,IF(VLOOKUP($C104,工时汇总!$B$2:$AH$2673,16,0)&gt;10,8,IF(VLOOKUP($C104,工时汇总!$B$2:$AH$2673,16,0)&gt;=8,4,IF(VLOOKUP($C104,工时汇总!$B$2:$AH$2673,16,0)&lt;8,0))))</f>
        <v>0</v>
      </c>
      <c r="S104" s="24">
        <f ca="1">IF(VLOOKUP($C104,工时汇总!$B$2:$AH$2673,17,0)&gt;15,12,IF(VLOOKUP($C104,工时汇总!$B$2:$AH$2673,17,0)&gt;10,8,IF(VLOOKUP($C104,工时汇总!$B$2:$AH$2673,17,0)&gt;=8,4,IF(VLOOKUP($C104,工时汇总!$B$2:$AH$2673,17,0)&lt;8,0))))</f>
        <v>0</v>
      </c>
      <c r="T104" s="24">
        <f ca="1">IF(VLOOKUP($C104,工时汇总!$B$2:$AH$2673,18,0)&gt;15,12,IF(VLOOKUP($C104,工时汇总!$B$2:$AH$2673,18,0)&gt;10,8,IF(VLOOKUP($C104,工时汇总!$B$2:$AH$2673,18,0)&gt;=8,4,IF(VLOOKUP($C104,工时汇总!$B$2:$AH$2673,18,0)&lt;8,0))))</f>
        <v>0</v>
      </c>
      <c r="U104" s="24">
        <f ca="1">IF(VLOOKUP($C104,工时汇总!$B$2:$AH$2673,19,0)&gt;15,12,IF(VLOOKUP($C104,工时汇总!$B$2:$AH$2673,19,0)&gt;10,8,IF(VLOOKUP($C104,工时汇总!$B$2:$AH$2673,19,0)&gt;=8,4,IF(VLOOKUP($C104,工时汇总!$B$2:$AH$2673,19,0)&lt;8,0))))</f>
        <v>0</v>
      </c>
      <c r="V104" s="24">
        <f ca="1">IF(VLOOKUP($C104,工时汇总!$B$2:$AH$2673,20,0)&gt;15,12,IF(VLOOKUP($C104,工时汇总!$B$2:$AH$2673,20,0)&gt;10,8,IF(VLOOKUP($C104,工时汇总!$B$2:$AH$2673,20,0)&gt;=8,4,IF(VLOOKUP($C104,工时汇总!$B$2:$AH$2673,20,0)&lt;8,0))))</f>
        <v>0</v>
      </c>
      <c r="W104" s="24">
        <f ca="1">IF(VLOOKUP($C104,工时汇总!$B$2:$AH$2673,21,0)&gt;15,12,IF(VLOOKUP($C104,工时汇总!$B$2:$AH$2673,21,0)&gt;10,8,IF(VLOOKUP($C104,工时汇总!$B$2:$AH$2673,21,0)&gt;=8,4,IF(VLOOKUP($C104,工时汇总!$B$2:$AH$2673,21,0)&lt;8,0))))</f>
        <v>0</v>
      </c>
      <c r="X104" s="24">
        <f ca="1">IF(VLOOKUP($C104,工时汇总!$B$2:$AH$2673,22,0)&gt;15,12,IF(VLOOKUP($C104,工时汇总!$B$2:$AH$2673,22,0)&gt;10,8,IF(VLOOKUP($C104,工时汇总!$B$2:$AH$2673,22,0)&gt;=8,4,IF(VLOOKUP($C104,工时汇总!$B$2:$AH$2673,22,0)&lt;8,0))))</f>
        <v>0</v>
      </c>
      <c r="Y104" s="24">
        <f ca="1">IF(VLOOKUP($C104,工时汇总!$B$2:$AH$2673,23,0)&gt;15,12,IF(VLOOKUP($C104,工时汇总!$B$2:$AH$2673,23,0)&gt;10,8,IF(VLOOKUP($C104,工时汇总!$B$2:$AH$2673,23,0)&gt;=8,4,IF(VLOOKUP($C104,工时汇总!$B$2:$AH$2673,23,0)&lt;8,0))))</f>
        <v>0</v>
      </c>
      <c r="Z104" s="24">
        <f ca="1">IF(VLOOKUP($C104,工时汇总!$B$2:$AH$2673,24,0)&gt;15,12,IF(VLOOKUP($C104,工时汇总!$B$2:$AH$2673,24,0)&gt;10,8,IF(VLOOKUP($C104,工时汇总!$B$2:$AH$2673,24,0)&gt;=8,4,IF(VLOOKUP($C104,工时汇总!$B$2:$AH$2673,24,0)&lt;8,0))))</f>
        <v>0</v>
      </c>
      <c r="AA104" s="24">
        <f ca="1">IF(VLOOKUP($C104,工时汇总!$B$2:$AH$2673,25,0)&gt;15,12,IF(VLOOKUP($C104,工时汇总!$B$2:$AH$2673,25,0)&gt;10,8,IF(VLOOKUP($C104,工时汇总!$B$2:$AH$2673,25,0)&gt;=8,4,IF(VLOOKUP($C104,工时汇总!$B$2:$AH$2673,25,0)&lt;8,0))))</f>
        <v>0</v>
      </c>
      <c r="AB104" s="24">
        <f ca="1">IF(VLOOKUP($C104,工时汇总!$B$2:$AH$2673,26,0)&gt;15,12,IF(VLOOKUP($C104,工时汇总!$B$2:$AH$2673,26,0)&gt;10,8,IF(VLOOKUP($C104,工时汇总!$B$2:$AH$2673,26,0)&gt;=8,4,IF(VLOOKUP($C104,工时汇总!$B$2:$AH$2673,26,0)&lt;8,0))))</f>
        <v>0</v>
      </c>
      <c r="AC104" s="24">
        <f ca="1">IF(VLOOKUP($C104,工时汇总!$B$2:$AH$2673,27,0)&gt;15,12,IF(VLOOKUP($C104,工时汇总!$B$2:$AH$2673,27,0)&gt;10,8,IF(VLOOKUP($C104,工时汇总!$B$2:$AH$2673,27,0)&gt;=8,4,IF(VLOOKUP($C104,工时汇总!$B$2:$AH$2673,27,0)&lt;8,0))))</f>
        <v>0</v>
      </c>
      <c r="AD104" s="24">
        <f ca="1">IF(VLOOKUP($C104,工时汇总!$B$2:$AH$2673,28,0)&gt;15,12,IF(VLOOKUP($C104,工时汇总!$B$2:$AH$2673,28,0)&gt;10,8,IF(VLOOKUP($C104,工时汇总!$B$2:$AH$2673,28,0)&gt;=8,4,IF(VLOOKUP($C104,工时汇总!$B$2:$AH$2673,28,0)&lt;8,0))))</f>
        <v>0</v>
      </c>
      <c r="AE104" s="24">
        <f ca="1">IF(VLOOKUP($C104,工时汇总!$B$2:$AH$2673,29,0)&gt;15,12,IF(VLOOKUP($C104,工时汇总!$B$2:$AH$2673,29,0)&gt;10,8,IF(VLOOKUP($C104,工时汇总!$B$2:$AH$2673,29,0)&gt;=8,4,IF(VLOOKUP($C104,工时汇总!$B$2:$AH$2673,29,0)&lt;8,0))))</f>
        <v>0</v>
      </c>
      <c r="AF104" s="24">
        <f ca="1">IF(VLOOKUP($C104,工时汇总!$B$2:$AH$2673,30,0)&gt;15,12,IF(VLOOKUP($C104,工时汇总!$B$2:$AH$2673,30,0)&gt;10,8,IF(VLOOKUP($C104,工时汇总!$B$2:$AH$2673,30,0)&gt;=8,4,IF(VLOOKUP($C104,工时汇总!$B$2:$AH$2673,30,0)&lt;8,0))))</f>
        <v>0</v>
      </c>
      <c r="AG104" s="24">
        <f ca="1">IF(VLOOKUP($C104,工时汇总!$B$2:$AH$2673,31,0)&gt;15,12,IF(VLOOKUP($C104,工时汇总!$B$2:$AH$2673,31,0)&gt;10,8,IF(VLOOKUP($C104,工时汇总!$B$2:$AH$2673,31,0)&gt;=8,4,IF(VLOOKUP($C104,工时汇总!$B$2:$AH$2673,31,0)&lt;8,0))))</f>
        <v>0</v>
      </c>
      <c r="AH104" s="24">
        <f ca="1">IF(VLOOKUP($C104,工时汇总!$B$2:$AH$2673,32,0)&gt;15,12,IF(VLOOKUP($C104,工时汇总!$B$2:$AH$2673,32,0)&gt;10,8,IF(VLOOKUP($C104,工时汇总!$B$2:$AH$2673,32,0)&gt;=8,4,IF(VLOOKUP($C104,工时汇总!$B$2:$AH$2673,32,0)&lt;8,0))))</f>
        <v>4</v>
      </c>
      <c r="AI104" s="24">
        <f ca="1">IF(VLOOKUP($C104,工时汇总!$B$2:$AH$2673,33,0)&gt;15,12,IF(VLOOKUP($C104,工时汇总!$B$2:$AH$2673,33,0)&gt;10,8,IF(VLOOKUP($C104,工时汇总!$B$2:$AH$2673,33,0)&gt;=8,4,IF(VLOOKUP($C104,工时汇总!$B$2:$AH$2673,33,0)&lt;8,0))))</f>
        <v>4</v>
      </c>
    </row>
    <row r="105" spans="1:35" ht="19.5" customHeight="1" x14ac:dyDescent="0.25">
      <c r="A105" s="22" t="s">
        <v>575</v>
      </c>
      <c r="B105" s="129" t="s">
        <v>907</v>
      </c>
      <c r="C105" s="128">
        <v>2401238</v>
      </c>
      <c r="D105" s="23">
        <f t="shared" ca="1" si="30"/>
        <v>8</v>
      </c>
      <c r="E105" s="24">
        <f ca="1">IF(VLOOKUP($C105,工时汇总!$B$2:$AH$2673,3,0)&gt;15,12,IF(VLOOKUP($C105,工时汇总!$B$2:$AH$2673,3,0)&gt;10,8,IF(VLOOKUP($C105,工时汇总!$B$2:$AH$2673,3,0)&gt;=8,4,IF(VLOOKUP($C105,工时汇总!$B$2:$AH$2673,3,0)&lt;8,0))))</f>
        <v>0</v>
      </c>
      <c r="F105" s="24">
        <f ca="1">IF(VLOOKUP($C105,工时汇总!$B$2:$AH$2673,4,0)&gt;15,12,IF(VLOOKUP($C105,工时汇总!$B$2:$AH$2673,4,0)&gt;10,8,IF(VLOOKUP($C105,工时汇总!$B$2:$AH$2673,4,0)&gt;=8,4,IF(VLOOKUP($C105,工时汇总!$B$2:$AH$2673,4,0)&lt;8,0))))</f>
        <v>0</v>
      </c>
      <c r="G105" s="24">
        <f ca="1">IF(VLOOKUP($C105,工时汇总!$B$2:$AH$2673,5,0)&gt;15,12,IF(VLOOKUP($C105,工时汇总!$B$2:$AH$2673,5,0)&gt;10,8,IF(VLOOKUP($C105,工时汇总!$B$2:$AH$2673,5,0)&gt;=8,4,IF(VLOOKUP($C105,工时汇总!$B$2:$AH$2673,5,0)&lt;8,0))))</f>
        <v>0</v>
      </c>
      <c r="H105" s="24">
        <f ca="1">IF(VLOOKUP($C105,工时汇总!$B$2:$AH$2673,6,0)&gt;15,12,IF(VLOOKUP($C105,工时汇总!$B$2:$AH$2673,6,0)&gt;10,8,IF(VLOOKUP($C105,工时汇总!$B$2:$AH$2673,6,0)&gt;=8,4,IF(VLOOKUP($C105,工时汇总!$B$2:$AH$2673,6,0)&lt;8,0))))</f>
        <v>0</v>
      </c>
      <c r="I105" s="24">
        <f ca="1">IF(VLOOKUP($C105,工时汇总!$B$2:$AH$2673,7,0)&gt;15,12,IF(VLOOKUP($C105,工时汇总!$B$2:$AH$2673,7,0)&gt;10,8,IF(VLOOKUP($C105,工时汇总!$B$2:$AH$2673,7,0)&gt;=8,4,IF(VLOOKUP($C105,工时汇总!$B$2:$AH$2673,7,0)&lt;8,0))))</f>
        <v>0</v>
      </c>
      <c r="J105" s="24">
        <f ca="1">IF(VLOOKUP($C105,工时汇总!$B$2:$AH$2673,8,0)&gt;15,12,IF(VLOOKUP($C105,工时汇总!$B$2:$AH$2673,8,0)&gt;10,8,IF(VLOOKUP($C105,工时汇总!$B$2:$AH$2673,8,0)&gt;=8,4,IF(VLOOKUP($C105,工时汇总!$B$2:$AH$2673,8,0)&lt;8,0))))</f>
        <v>0</v>
      </c>
      <c r="K105" s="24">
        <f ca="1">IF(VLOOKUP($C105,工时汇总!$B$2:$AH$2673,9,0)&gt;15,12,IF(VLOOKUP($C105,工时汇总!$B$2:$AH$2673,9,0)&gt;10,8,IF(VLOOKUP($C105,工时汇总!$B$2:$AH$2673,9,0)&gt;=8,4,IF(VLOOKUP($C105,工时汇总!$B$2:$AH$2673,9,0)&lt;8,0))))</f>
        <v>0</v>
      </c>
      <c r="L105" s="24">
        <f ca="1">IF(VLOOKUP($C105,工时汇总!$B$2:$AH$2673,10,0)&gt;15,12,IF(VLOOKUP($C105,工时汇总!$B$2:$AH$2673,10,0)&gt;10,8,IF(VLOOKUP($C105,工时汇总!$B$2:$AH$2673,10,0)&gt;=8,4,IF(VLOOKUP($C105,工时汇总!$B$2:$AH$2673,10,0)&lt;8,0))))</f>
        <v>0</v>
      </c>
      <c r="M105" s="24">
        <f ca="1">IF(VLOOKUP($C105,工时汇总!$B$2:$AH$2673,11,0)&gt;15,12,IF(VLOOKUP($C105,工时汇总!$B$2:$AH$2673,11,0)&gt;10,8,IF(VLOOKUP($C105,工时汇总!$B$2:$AH$2673,11,0)&gt;=8,4,IF(VLOOKUP($C105,工时汇总!$B$2:$AH$2673,11,0)&lt;8,0))))</f>
        <v>0</v>
      </c>
      <c r="N105" s="24">
        <f ca="1">IF(VLOOKUP($C105,工时汇总!$B$2:$AH$2673,12,0)&gt;15,12,IF(VLOOKUP($C105,工时汇总!$B$2:$AH$2673,12,0)&gt;10,8,IF(VLOOKUP($C105,工时汇总!$B$2:$AH$2673,12,0)&gt;=8,4,IF(VLOOKUP($C105,工时汇总!$B$2:$AH$2673,12,0)&lt;8,0))))</f>
        <v>0</v>
      </c>
      <c r="O105" s="24">
        <f ca="1">IF(VLOOKUP($C105,工时汇总!$B$2:$AH$2673,13,0)&gt;15,12,IF(VLOOKUP($C105,工时汇总!$B$2:$AH$2673,13,0)&gt;10,8,IF(VLOOKUP($C105,工时汇总!$B$2:$AH$2673,13,0)&gt;=8,4,IF(VLOOKUP($C105,工时汇总!$B$2:$AH$2673,13,0)&lt;8,0))))</f>
        <v>0</v>
      </c>
      <c r="P105" s="24">
        <f ca="1">IF(VLOOKUP($C105,工时汇总!$B$2:$AH$2673,14,0)&gt;15,12,IF(VLOOKUP($C105,工时汇总!$B$2:$AH$2673,14,0)&gt;10,8,IF(VLOOKUP($C105,工时汇总!$B$2:$AH$2673,14,0)&gt;=8,4,IF(VLOOKUP($C105,工时汇总!$B$2:$AH$2673,14,0)&lt;8,0))))</f>
        <v>0</v>
      </c>
      <c r="Q105" s="24">
        <f ca="1">IF(VLOOKUP($C105,工时汇总!$B$2:$AH$2673,15,0)&gt;15,12,IF(VLOOKUP($C105,工时汇总!$B$2:$AH$2673,15,0)&gt;10,8,IF(VLOOKUP($C105,工时汇总!$B$2:$AH$2673,15,0)&gt;=8,4,IF(VLOOKUP($C105,工时汇总!$B$2:$AH$2673,15,0)&lt;8,0))))</f>
        <v>0</v>
      </c>
      <c r="R105" s="24">
        <f ca="1">IF(VLOOKUP($C105,工时汇总!$B$2:$AH$2673,16,0)&gt;15,12,IF(VLOOKUP($C105,工时汇总!$B$2:$AH$2673,16,0)&gt;10,8,IF(VLOOKUP($C105,工时汇总!$B$2:$AH$2673,16,0)&gt;=8,4,IF(VLOOKUP($C105,工时汇总!$B$2:$AH$2673,16,0)&lt;8,0))))</f>
        <v>0</v>
      </c>
      <c r="S105" s="24">
        <f ca="1">IF(VLOOKUP($C105,工时汇总!$B$2:$AH$2673,17,0)&gt;15,12,IF(VLOOKUP($C105,工时汇总!$B$2:$AH$2673,17,0)&gt;10,8,IF(VLOOKUP($C105,工时汇总!$B$2:$AH$2673,17,0)&gt;=8,4,IF(VLOOKUP($C105,工时汇总!$B$2:$AH$2673,17,0)&lt;8,0))))</f>
        <v>0</v>
      </c>
      <c r="T105" s="24">
        <f ca="1">IF(VLOOKUP($C105,工时汇总!$B$2:$AH$2673,18,0)&gt;15,12,IF(VLOOKUP($C105,工时汇总!$B$2:$AH$2673,18,0)&gt;10,8,IF(VLOOKUP($C105,工时汇总!$B$2:$AH$2673,18,0)&gt;=8,4,IF(VLOOKUP($C105,工时汇总!$B$2:$AH$2673,18,0)&lt;8,0))))</f>
        <v>0</v>
      </c>
      <c r="U105" s="24">
        <f ca="1">IF(VLOOKUP($C105,工时汇总!$B$2:$AH$2673,19,0)&gt;15,12,IF(VLOOKUP($C105,工时汇总!$B$2:$AH$2673,19,0)&gt;10,8,IF(VLOOKUP($C105,工时汇总!$B$2:$AH$2673,19,0)&gt;=8,4,IF(VLOOKUP($C105,工时汇总!$B$2:$AH$2673,19,0)&lt;8,0))))</f>
        <v>0</v>
      </c>
      <c r="V105" s="24">
        <f ca="1">IF(VLOOKUP($C105,工时汇总!$B$2:$AH$2673,20,0)&gt;15,12,IF(VLOOKUP($C105,工时汇总!$B$2:$AH$2673,20,0)&gt;10,8,IF(VLOOKUP($C105,工时汇总!$B$2:$AH$2673,20,0)&gt;=8,4,IF(VLOOKUP($C105,工时汇总!$B$2:$AH$2673,20,0)&lt;8,0))))</f>
        <v>0</v>
      </c>
      <c r="W105" s="24">
        <f ca="1">IF(VLOOKUP($C105,工时汇总!$B$2:$AH$2673,21,0)&gt;15,12,IF(VLOOKUP($C105,工时汇总!$B$2:$AH$2673,21,0)&gt;10,8,IF(VLOOKUP($C105,工时汇总!$B$2:$AH$2673,21,0)&gt;=8,4,IF(VLOOKUP($C105,工时汇总!$B$2:$AH$2673,21,0)&lt;8,0))))</f>
        <v>0</v>
      </c>
      <c r="X105" s="24">
        <f ca="1">IF(VLOOKUP($C105,工时汇总!$B$2:$AH$2673,22,0)&gt;15,12,IF(VLOOKUP($C105,工时汇总!$B$2:$AH$2673,22,0)&gt;10,8,IF(VLOOKUP($C105,工时汇总!$B$2:$AH$2673,22,0)&gt;=8,4,IF(VLOOKUP($C105,工时汇总!$B$2:$AH$2673,22,0)&lt;8,0))))</f>
        <v>0</v>
      </c>
      <c r="Y105" s="24">
        <f ca="1">IF(VLOOKUP($C105,工时汇总!$B$2:$AH$2673,23,0)&gt;15,12,IF(VLOOKUP($C105,工时汇总!$B$2:$AH$2673,23,0)&gt;10,8,IF(VLOOKUP($C105,工时汇总!$B$2:$AH$2673,23,0)&gt;=8,4,IF(VLOOKUP($C105,工时汇总!$B$2:$AH$2673,23,0)&lt;8,0))))</f>
        <v>0</v>
      </c>
      <c r="Z105" s="24">
        <f ca="1">IF(VLOOKUP($C105,工时汇总!$B$2:$AH$2673,24,0)&gt;15,12,IF(VLOOKUP($C105,工时汇总!$B$2:$AH$2673,24,0)&gt;10,8,IF(VLOOKUP($C105,工时汇总!$B$2:$AH$2673,24,0)&gt;=8,4,IF(VLOOKUP($C105,工时汇总!$B$2:$AH$2673,24,0)&lt;8,0))))</f>
        <v>0</v>
      </c>
      <c r="AA105" s="24">
        <f ca="1">IF(VLOOKUP($C105,工时汇总!$B$2:$AH$2673,25,0)&gt;15,12,IF(VLOOKUP($C105,工时汇总!$B$2:$AH$2673,25,0)&gt;10,8,IF(VLOOKUP($C105,工时汇总!$B$2:$AH$2673,25,0)&gt;=8,4,IF(VLOOKUP($C105,工时汇总!$B$2:$AH$2673,25,0)&lt;8,0))))</f>
        <v>0</v>
      </c>
      <c r="AB105" s="24">
        <f ca="1">IF(VLOOKUP($C105,工时汇总!$B$2:$AH$2673,26,0)&gt;15,12,IF(VLOOKUP($C105,工时汇总!$B$2:$AH$2673,26,0)&gt;10,8,IF(VLOOKUP($C105,工时汇总!$B$2:$AH$2673,26,0)&gt;=8,4,IF(VLOOKUP($C105,工时汇总!$B$2:$AH$2673,26,0)&lt;8,0))))</f>
        <v>0</v>
      </c>
      <c r="AC105" s="24">
        <f ca="1">IF(VLOOKUP($C105,工时汇总!$B$2:$AH$2673,27,0)&gt;15,12,IF(VLOOKUP($C105,工时汇总!$B$2:$AH$2673,27,0)&gt;10,8,IF(VLOOKUP($C105,工时汇总!$B$2:$AH$2673,27,0)&gt;=8,4,IF(VLOOKUP($C105,工时汇总!$B$2:$AH$2673,27,0)&lt;8,0))))</f>
        <v>0</v>
      </c>
      <c r="AD105" s="24">
        <f ca="1">IF(VLOOKUP($C105,工时汇总!$B$2:$AH$2673,28,0)&gt;15,12,IF(VLOOKUP($C105,工时汇总!$B$2:$AH$2673,28,0)&gt;10,8,IF(VLOOKUP($C105,工时汇总!$B$2:$AH$2673,28,0)&gt;=8,4,IF(VLOOKUP($C105,工时汇总!$B$2:$AH$2673,28,0)&lt;8,0))))</f>
        <v>0</v>
      </c>
      <c r="AE105" s="24">
        <f ca="1">IF(VLOOKUP($C105,工时汇总!$B$2:$AH$2673,29,0)&gt;15,12,IF(VLOOKUP($C105,工时汇总!$B$2:$AH$2673,29,0)&gt;10,8,IF(VLOOKUP($C105,工时汇总!$B$2:$AH$2673,29,0)&gt;=8,4,IF(VLOOKUP($C105,工时汇总!$B$2:$AH$2673,29,0)&lt;8,0))))</f>
        <v>0</v>
      </c>
      <c r="AF105" s="24">
        <f ca="1">IF(VLOOKUP($C105,工时汇总!$B$2:$AH$2673,30,0)&gt;15,12,IF(VLOOKUP($C105,工时汇总!$B$2:$AH$2673,30,0)&gt;10,8,IF(VLOOKUP($C105,工时汇总!$B$2:$AH$2673,30,0)&gt;=8,4,IF(VLOOKUP($C105,工时汇总!$B$2:$AH$2673,30,0)&lt;8,0))))</f>
        <v>0</v>
      </c>
      <c r="AG105" s="24">
        <f ca="1">IF(VLOOKUP($C105,工时汇总!$B$2:$AH$2673,31,0)&gt;15,12,IF(VLOOKUP($C105,工时汇总!$B$2:$AH$2673,31,0)&gt;10,8,IF(VLOOKUP($C105,工时汇总!$B$2:$AH$2673,31,0)&gt;=8,4,IF(VLOOKUP($C105,工时汇总!$B$2:$AH$2673,31,0)&lt;8,0))))</f>
        <v>0</v>
      </c>
      <c r="AH105" s="24">
        <f ca="1">IF(VLOOKUP($C105,工时汇总!$B$2:$AH$2673,32,0)&gt;15,12,IF(VLOOKUP($C105,工时汇总!$B$2:$AH$2673,32,0)&gt;10,8,IF(VLOOKUP($C105,工时汇总!$B$2:$AH$2673,32,0)&gt;=8,4,IF(VLOOKUP($C105,工时汇总!$B$2:$AH$2673,32,0)&lt;8,0))))</f>
        <v>4</v>
      </c>
      <c r="AI105" s="24">
        <f ca="1">IF(VLOOKUP($C105,工时汇总!$B$2:$AH$2673,33,0)&gt;15,12,IF(VLOOKUP($C105,工时汇总!$B$2:$AH$2673,33,0)&gt;10,8,IF(VLOOKUP($C105,工时汇总!$B$2:$AH$2673,33,0)&gt;=8,4,IF(VLOOKUP($C105,工时汇总!$B$2:$AH$2673,33,0)&lt;8,0))))</f>
        <v>4</v>
      </c>
    </row>
    <row r="106" spans="1:35" ht="19.5" customHeight="1" x14ac:dyDescent="0.25">
      <c r="A106" s="22" t="s">
        <v>701</v>
      </c>
      <c r="B106" s="129" t="s">
        <v>546</v>
      </c>
      <c r="C106" s="128" t="s">
        <v>556</v>
      </c>
      <c r="D106" s="23">
        <f t="shared" ca="1" si="27"/>
        <v>0</v>
      </c>
      <c r="E106" s="24">
        <f ca="1">IF(VLOOKUP($C106,工时汇总!$B$2:$AH$2673,3,0)&gt;15,12,IF(VLOOKUP($C106,工时汇总!$B$2:$AH$2673,3,0)&gt;10,8,IF(VLOOKUP($C106,工时汇总!$B$2:$AH$2673,3,0)&gt;=8,4,IF(VLOOKUP($C106,工时汇总!$B$2:$AH$2673,3,0)&lt;8,0))))</f>
        <v>0</v>
      </c>
      <c r="F106" s="24">
        <f ca="1">IF(VLOOKUP($C106,工时汇总!$B$2:$AH$2673,4,0)&gt;15,12,IF(VLOOKUP($C106,工时汇总!$B$2:$AH$2673,4,0)&gt;10,8,IF(VLOOKUP($C106,工时汇总!$B$2:$AH$2673,4,0)&gt;=8,4,IF(VLOOKUP($C106,工时汇总!$B$2:$AH$2673,4,0)&lt;8,0))))</f>
        <v>0</v>
      </c>
      <c r="G106" s="24">
        <f ca="1">IF(VLOOKUP($C106,工时汇总!$B$2:$AH$2673,5,0)&gt;15,12,IF(VLOOKUP($C106,工时汇总!$B$2:$AH$2673,5,0)&gt;10,8,IF(VLOOKUP($C106,工时汇总!$B$2:$AH$2673,5,0)&gt;=8,4,IF(VLOOKUP($C106,工时汇总!$B$2:$AH$2673,5,0)&lt;8,0))))</f>
        <v>0</v>
      </c>
      <c r="H106" s="24">
        <f ca="1">IF(VLOOKUP($C106,工时汇总!$B$2:$AH$2673,6,0)&gt;15,12,IF(VLOOKUP($C106,工时汇总!$B$2:$AH$2673,6,0)&gt;10,8,IF(VLOOKUP($C106,工时汇总!$B$2:$AH$2673,6,0)&gt;=8,4,IF(VLOOKUP($C106,工时汇总!$B$2:$AH$2673,6,0)&lt;8,0))))</f>
        <v>0</v>
      </c>
      <c r="I106" s="24">
        <f ca="1">IF(VLOOKUP($C106,工时汇总!$B$2:$AH$2673,7,0)&gt;15,12,IF(VLOOKUP($C106,工时汇总!$B$2:$AH$2673,7,0)&gt;10,8,IF(VLOOKUP($C106,工时汇总!$B$2:$AH$2673,7,0)&gt;=8,4,IF(VLOOKUP($C106,工时汇总!$B$2:$AH$2673,7,0)&lt;8,0))))</f>
        <v>0</v>
      </c>
      <c r="J106" s="24">
        <f ca="1">IF(VLOOKUP($C106,工时汇总!$B$2:$AH$2673,8,0)&gt;15,12,IF(VLOOKUP($C106,工时汇总!$B$2:$AH$2673,8,0)&gt;10,8,IF(VLOOKUP($C106,工时汇总!$B$2:$AH$2673,8,0)&gt;=8,4,IF(VLOOKUP($C106,工时汇总!$B$2:$AH$2673,8,0)&lt;8,0))))</f>
        <v>0</v>
      </c>
      <c r="K106" s="24">
        <f ca="1">IF(VLOOKUP($C106,工时汇总!$B$2:$AH$2673,9,0)&gt;15,12,IF(VLOOKUP($C106,工时汇总!$B$2:$AH$2673,9,0)&gt;10,8,IF(VLOOKUP($C106,工时汇总!$B$2:$AH$2673,9,0)&gt;=8,4,IF(VLOOKUP($C106,工时汇总!$B$2:$AH$2673,9,0)&lt;8,0))))</f>
        <v>0</v>
      </c>
      <c r="L106" s="24">
        <f ca="1">IF(VLOOKUP($C106,工时汇总!$B$2:$AH$2673,10,0)&gt;15,12,IF(VLOOKUP($C106,工时汇总!$B$2:$AH$2673,10,0)&gt;10,8,IF(VLOOKUP($C106,工时汇总!$B$2:$AH$2673,10,0)&gt;=8,4,IF(VLOOKUP($C106,工时汇总!$B$2:$AH$2673,10,0)&lt;8,0))))</f>
        <v>0</v>
      </c>
      <c r="M106" s="24">
        <f ca="1">IF(VLOOKUP($C106,工时汇总!$B$2:$AH$2673,11,0)&gt;15,12,IF(VLOOKUP($C106,工时汇总!$B$2:$AH$2673,11,0)&gt;10,8,IF(VLOOKUP($C106,工时汇总!$B$2:$AH$2673,11,0)&gt;=8,4,IF(VLOOKUP($C106,工时汇总!$B$2:$AH$2673,11,0)&lt;8,0))))</f>
        <v>0</v>
      </c>
      <c r="N106" s="24">
        <f ca="1">IF(VLOOKUP($C106,工时汇总!$B$2:$AH$2673,12,0)&gt;15,12,IF(VLOOKUP($C106,工时汇总!$B$2:$AH$2673,12,0)&gt;10,8,IF(VLOOKUP($C106,工时汇总!$B$2:$AH$2673,12,0)&gt;=8,4,IF(VLOOKUP($C106,工时汇总!$B$2:$AH$2673,12,0)&lt;8,0))))</f>
        <v>0</v>
      </c>
      <c r="O106" s="24">
        <f ca="1">IF(VLOOKUP($C106,工时汇总!$B$2:$AH$2673,13,0)&gt;15,12,IF(VLOOKUP($C106,工时汇总!$B$2:$AH$2673,13,0)&gt;10,8,IF(VLOOKUP($C106,工时汇总!$B$2:$AH$2673,13,0)&gt;=8,4,IF(VLOOKUP($C106,工时汇总!$B$2:$AH$2673,13,0)&lt;8,0))))</f>
        <v>0</v>
      </c>
      <c r="P106" s="24">
        <f ca="1">IF(VLOOKUP($C106,工时汇总!$B$2:$AH$2673,14,0)&gt;15,12,IF(VLOOKUP($C106,工时汇总!$B$2:$AH$2673,14,0)&gt;10,8,IF(VLOOKUP($C106,工时汇总!$B$2:$AH$2673,14,0)&gt;=8,4,IF(VLOOKUP($C106,工时汇总!$B$2:$AH$2673,14,0)&lt;8,0))))</f>
        <v>0</v>
      </c>
      <c r="Q106" s="24">
        <f ca="1">IF(VLOOKUP($C106,工时汇总!$B$2:$AH$2673,15,0)&gt;15,12,IF(VLOOKUP($C106,工时汇总!$B$2:$AH$2673,15,0)&gt;10,8,IF(VLOOKUP($C106,工时汇总!$B$2:$AH$2673,15,0)&gt;=8,4,IF(VLOOKUP($C106,工时汇总!$B$2:$AH$2673,15,0)&lt;8,0))))</f>
        <v>0</v>
      </c>
      <c r="R106" s="24">
        <f ca="1">IF(VLOOKUP($C106,工时汇总!$B$2:$AH$2673,16,0)&gt;15,12,IF(VLOOKUP($C106,工时汇总!$B$2:$AH$2673,16,0)&gt;10,8,IF(VLOOKUP($C106,工时汇总!$B$2:$AH$2673,16,0)&gt;=8,4,IF(VLOOKUP($C106,工时汇总!$B$2:$AH$2673,16,0)&lt;8,0))))</f>
        <v>0</v>
      </c>
      <c r="S106" s="24">
        <f ca="1">IF(VLOOKUP($C106,工时汇总!$B$2:$AH$2673,17,0)&gt;15,12,IF(VLOOKUP($C106,工时汇总!$B$2:$AH$2673,17,0)&gt;10,8,IF(VLOOKUP($C106,工时汇总!$B$2:$AH$2673,17,0)&gt;=8,4,IF(VLOOKUP($C106,工时汇总!$B$2:$AH$2673,17,0)&lt;8,0))))</f>
        <v>0</v>
      </c>
      <c r="T106" s="24">
        <f ca="1">IF(VLOOKUP($C106,工时汇总!$B$2:$AH$2673,18,0)&gt;15,12,IF(VLOOKUP($C106,工时汇总!$B$2:$AH$2673,18,0)&gt;10,8,IF(VLOOKUP($C106,工时汇总!$B$2:$AH$2673,18,0)&gt;=8,4,IF(VLOOKUP($C106,工时汇总!$B$2:$AH$2673,18,0)&lt;8,0))))</f>
        <v>0</v>
      </c>
      <c r="U106" s="24">
        <f ca="1">IF(VLOOKUP($C106,工时汇总!$B$2:$AH$2673,19,0)&gt;15,12,IF(VLOOKUP($C106,工时汇总!$B$2:$AH$2673,19,0)&gt;10,8,IF(VLOOKUP($C106,工时汇总!$B$2:$AH$2673,19,0)&gt;=8,4,IF(VLOOKUP($C106,工时汇总!$B$2:$AH$2673,19,0)&lt;8,0))))</f>
        <v>0</v>
      </c>
      <c r="V106" s="24">
        <f ca="1">IF(VLOOKUP($C106,工时汇总!$B$2:$AH$2673,20,0)&gt;15,12,IF(VLOOKUP($C106,工时汇总!$B$2:$AH$2673,20,0)&gt;10,8,IF(VLOOKUP($C106,工时汇总!$B$2:$AH$2673,20,0)&gt;=8,4,IF(VLOOKUP($C106,工时汇总!$B$2:$AH$2673,20,0)&lt;8,0))))</f>
        <v>0</v>
      </c>
      <c r="W106" s="24">
        <f ca="1">IF(VLOOKUP($C106,工时汇总!$B$2:$AH$2673,21,0)&gt;15,12,IF(VLOOKUP($C106,工时汇总!$B$2:$AH$2673,21,0)&gt;10,8,IF(VLOOKUP($C106,工时汇总!$B$2:$AH$2673,21,0)&gt;=8,4,IF(VLOOKUP($C106,工时汇总!$B$2:$AH$2673,21,0)&lt;8,0))))</f>
        <v>0</v>
      </c>
      <c r="X106" s="24">
        <f ca="1">IF(VLOOKUP($C106,工时汇总!$B$2:$AH$2673,22,0)&gt;15,12,IF(VLOOKUP($C106,工时汇总!$B$2:$AH$2673,22,0)&gt;10,8,IF(VLOOKUP($C106,工时汇总!$B$2:$AH$2673,22,0)&gt;=8,4,IF(VLOOKUP($C106,工时汇总!$B$2:$AH$2673,22,0)&lt;8,0))))</f>
        <v>0</v>
      </c>
      <c r="Y106" s="24">
        <f ca="1">IF(VLOOKUP($C106,工时汇总!$B$2:$AH$2673,23,0)&gt;15,12,IF(VLOOKUP($C106,工时汇总!$B$2:$AH$2673,23,0)&gt;10,8,IF(VLOOKUP($C106,工时汇总!$B$2:$AH$2673,23,0)&gt;=8,4,IF(VLOOKUP($C106,工时汇总!$B$2:$AH$2673,23,0)&lt;8,0))))</f>
        <v>0</v>
      </c>
      <c r="Z106" s="24">
        <f ca="1">IF(VLOOKUP($C106,工时汇总!$B$2:$AH$2673,24,0)&gt;15,12,IF(VLOOKUP($C106,工时汇总!$B$2:$AH$2673,24,0)&gt;10,8,IF(VLOOKUP($C106,工时汇总!$B$2:$AH$2673,24,0)&gt;=8,4,IF(VLOOKUP($C106,工时汇总!$B$2:$AH$2673,24,0)&lt;8,0))))</f>
        <v>0</v>
      </c>
      <c r="AA106" s="24">
        <f ca="1">IF(VLOOKUP($C106,工时汇总!$B$2:$AH$2673,25,0)&gt;15,12,IF(VLOOKUP($C106,工时汇总!$B$2:$AH$2673,25,0)&gt;10,8,IF(VLOOKUP($C106,工时汇总!$B$2:$AH$2673,25,0)&gt;=8,4,IF(VLOOKUP($C106,工时汇总!$B$2:$AH$2673,25,0)&lt;8,0))))</f>
        <v>0</v>
      </c>
      <c r="AB106" s="24">
        <f ca="1">IF(VLOOKUP($C106,工时汇总!$B$2:$AH$2673,26,0)&gt;15,12,IF(VLOOKUP($C106,工时汇总!$B$2:$AH$2673,26,0)&gt;10,8,IF(VLOOKUP($C106,工时汇总!$B$2:$AH$2673,26,0)&gt;=8,4,IF(VLOOKUP($C106,工时汇总!$B$2:$AH$2673,26,0)&lt;8,0))))</f>
        <v>0</v>
      </c>
      <c r="AC106" s="24">
        <f ca="1">IF(VLOOKUP($C106,工时汇总!$B$2:$AH$2673,27,0)&gt;15,12,IF(VLOOKUP($C106,工时汇总!$B$2:$AH$2673,27,0)&gt;10,8,IF(VLOOKUP($C106,工时汇总!$B$2:$AH$2673,27,0)&gt;=8,4,IF(VLOOKUP($C106,工时汇总!$B$2:$AH$2673,27,0)&lt;8,0))))</f>
        <v>0</v>
      </c>
      <c r="AD106" s="24">
        <f ca="1">IF(VLOOKUP($C106,工时汇总!$B$2:$AH$2673,28,0)&gt;15,12,IF(VLOOKUP($C106,工时汇总!$B$2:$AH$2673,28,0)&gt;10,8,IF(VLOOKUP($C106,工时汇总!$B$2:$AH$2673,28,0)&gt;=8,4,IF(VLOOKUP($C106,工时汇总!$B$2:$AH$2673,28,0)&lt;8,0))))</f>
        <v>0</v>
      </c>
      <c r="AE106" s="24">
        <f ca="1">IF(VLOOKUP($C106,工时汇总!$B$2:$AH$2673,29,0)&gt;15,12,IF(VLOOKUP($C106,工时汇总!$B$2:$AH$2673,29,0)&gt;10,8,IF(VLOOKUP($C106,工时汇总!$B$2:$AH$2673,29,0)&gt;=8,4,IF(VLOOKUP($C106,工时汇总!$B$2:$AH$2673,29,0)&lt;8,0))))</f>
        <v>0</v>
      </c>
      <c r="AF106" s="24">
        <f ca="1">IF(VLOOKUP($C106,工时汇总!$B$2:$AH$2673,30,0)&gt;15,12,IF(VLOOKUP($C106,工时汇总!$B$2:$AH$2673,30,0)&gt;10,8,IF(VLOOKUP($C106,工时汇总!$B$2:$AH$2673,30,0)&gt;=8,4,IF(VLOOKUP($C106,工时汇总!$B$2:$AH$2673,30,0)&lt;8,0))))</f>
        <v>0</v>
      </c>
      <c r="AG106" s="24">
        <f ca="1">IF(VLOOKUP($C106,工时汇总!$B$2:$AH$2673,31,0)&gt;15,12,IF(VLOOKUP($C106,工时汇总!$B$2:$AH$2673,31,0)&gt;10,8,IF(VLOOKUP($C106,工时汇总!$B$2:$AH$2673,31,0)&gt;=8,4,IF(VLOOKUP($C106,工时汇总!$B$2:$AH$2673,31,0)&lt;8,0))))</f>
        <v>0</v>
      </c>
      <c r="AH106" s="24">
        <f ca="1">IF(VLOOKUP($C106,工时汇总!$B$2:$AH$2673,32,0)&gt;15,12,IF(VLOOKUP($C106,工时汇总!$B$2:$AH$2673,32,0)&gt;10,8,IF(VLOOKUP($C106,工时汇总!$B$2:$AH$2673,32,0)&gt;=8,4,IF(VLOOKUP($C106,工时汇总!$B$2:$AH$2673,32,0)&lt;8,0))))</f>
        <v>0</v>
      </c>
      <c r="AI106" s="24">
        <f ca="1">IF(VLOOKUP($C106,工时汇总!$B$2:$AH$2673,33,0)&gt;15,12,IF(VLOOKUP($C106,工时汇总!$B$2:$AH$2673,33,0)&gt;10,8,IF(VLOOKUP($C106,工时汇总!$B$2:$AH$2673,33,0)&gt;=8,4,IF(VLOOKUP($C106,工时汇总!$B$2:$AH$2673,33,0)&lt;8,0))))</f>
        <v>0</v>
      </c>
    </row>
    <row r="107" spans="1:35" ht="19.5" customHeight="1" x14ac:dyDescent="0.25">
      <c r="A107" s="22" t="s">
        <v>701</v>
      </c>
      <c r="B107" s="129" t="s">
        <v>550</v>
      </c>
      <c r="C107" s="128" t="s">
        <v>559</v>
      </c>
      <c r="D107" s="23">
        <f t="shared" ca="1" si="27"/>
        <v>8</v>
      </c>
      <c r="E107" s="24">
        <f ca="1">IF(VLOOKUP($C107,工时汇总!$B$2:$AH$2673,3,0)&gt;15,12,IF(VLOOKUP($C107,工时汇总!$B$2:$AH$2673,3,0)&gt;10,8,IF(VLOOKUP($C107,工时汇总!$B$2:$AH$2673,3,0)&gt;=8,4,IF(VLOOKUP($C107,工时汇总!$B$2:$AH$2673,3,0)&lt;8,0))))</f>
        <v>0</v>
      </c>
      <c r="F107" s="24">
        <f ca="1">IF(VLOOKUP($C107,工时汇总!$B$2:$AH$2673,4,0)&gt;15,12,IF(VLOOKUP($C107,工时汇总!$B$2:$AH$2673,4,0)&gt;10,8,IF(VLOOKUP($C107,工时汇总!$B$2:$AH$2673,4,0)&gt;=8,4,IF(VLOOKUP($C107,工时汇总!$B$2:$AH$2673,4,0)&lt;8,0))))</f>
        <v>4</v>
      </c>
      <c r="G107" s="24">
        <f ca="1">IF(VLOOKUP($C107,工时汇总!$B$2:$AH$2673,5,0)&gt;15,12,IF(VLOOKUP($C107,工时汇总!$B$2:$AH$2673,5,0)&gt;10,8,IF(VLOOKUP($C107,工时汇总!$B$2:$AH$2673,5,0)&gt;=8,4,IF(VLOOKUP($C107,工时汇总!$B$2:$AH$2673,5,0)&lt;8,0))))</f>
        <v>4</v>
      </c>
      <c r="H107" s="24">
        <f ca="1">IF(VLOOKUP($C107,工时汇总!$B$2:$AH$2673,6,0)&gt;15,12,IF(VLOOKUP($C107,工时汇总!$B$2:$AH$2673,6,0)&gt;10,8,IF(VLOOKUP($C107,工时汇总!$B$2:$AH$2673,6,0)&gt;=8,4,IF(VLOOKUP($C107,工时汇总!$B$2:$AH$2673,6,0)&lt;8,0))))</f>
        <v>0</v>
      </c>
      <c r="I107" s="24">
        <f ca="1">IF(VLOOKUP($C107,工时汇总!$B$2:$AH$2673,7,0)&gt;15,12,IF(VLOOKUP($C107,工时汇总!$B$2:$AH$2673,7,0)&gt;10,8,IF(VLOOKUP($C107,工时汇总!$B$2:$AH$2673,7,0)&gt;=8,4,IF(VLOOKUP($C107,工时汇总!$B$2:$AH$2673,7,0)&lt;8,0))))</f>
        <v>0</v>
      </c>
      <c r="J107" s="24">
        <f ca="1">IF(VLOOKUP($C107,工时汇总!$B$2:$AH$2673,8,0)&gt;15,12,IF(VLOOKUP($C107,工时汇总!$B$2:$AH$2673,8,0)&gt;10,8,IF(VLOOKUP($C107,工时汇总!$B$2:$AH$2673,8,0)&gt;=8,4,IF(VLOOKUP($C107,工时汇总!$B$2:$AH$2673,8,0)&lt;8,0))))</f>
        <v>0</v>
      </c>
      <c r="K107" s="24">
        <f ca="1">IF(VLOOKUP($C107,工时汇总!$B$2:$AH$2673,9,0)&gt;15,12,IF(VLOOKUP($C107,工时汇总!$B$2:$AH$2673,9,0)&gt;10,8,IF(VLOOKUP($C107,工时汇总!$B$2:$AH$2673,9,0)&gt;=8,4,IF(VLOOKUP($C107,工时汇总!$B$2:$AH$2673,9,0)&lt;8,0))))</f>
        <v>0</v>
      </c>
      <c r="L107" s="24">
        <f ca="1">IF(VLOOKUP($C107,工时汇总!$B$2:$AH$2673,10,0)&gt;15,12,IF(VLOOKUP($C107,工时汇总!$B$2:$AH$2673,10,0)&gt;10,8,IF(VLOOKUP($C107,工时汇总!$B$2:$AH$2673,10,0)&gt;=8,4,IF(VLOOKUP($C107,工时汇总!$B$2:$AH$2673,10,0)&lt;8,0))))</f>
        <v>0</v>
      </c>
      <c r="M107" s="24">
        <f ca="1">IF(VLOOKUP($C107,工时汇总!$B$2:$AH$2673,11,0)&gt;15,12,IF(VLOOKUP($C107,工时汇总!$B$2:$AH$2673,11,0)&gt;10,8,IF(VLOOKUP($C107,工时汇总!$B$2:$AH$2673,11,0)&gt;=8,4,IF(VLOOKUP($C107,工时汇总!$B$2:$AH$2673,11,0)&lt;8,0))))</f>
        <v>0</v>
      </c>
      <c r="N107" s="24">
        <f ca="1">IF(VLOOKUP($C107,工时汇总!$B$2:$AH$2673,12,0)&gt;15,12,IF(VLOOKUP($C107,工时汇总!$B$2:$AH$2673,12,0)&gt;10,8,IF(VLOOKUP($C107,工时汇总!$B$2:$AH$2673,12,0)&gt;=8,4,IF(VLOOKUP($C107,工时汇总!$B$2:$AH$2673,12,0)&lt;8,0))))</f>
        <v>0</v>
      </c>
      <c r="O107" s="24">
        <f ca="1">IF(VLOOKUP($C107,工时汇总!$B$2:$AH$2673,13,0)&gt;15,12,IF(VLOOKUP($C107,工时汇总!$B$2:$AH$2673,13,0)&gt;10,8,IF(VLOOKUP($C107,工时汇总!$B$2:$AH$2673,13,0)&gt;=8,4,IF(VLOOKUP($C107,工时汇总!$B$2:$AH$2673,13,0)&lt;8,0))))</f>
        <v>0</v>
      </c>
      <c r="P107" s="24">
        <f ca="1">IF(VLOOKUP($C107,工时汇总!$B$2:$AH$2673,14,0)&gt;15,12,IF(VLOOKUP($C107,工时汇总!$B$2:$AH$2673,14,0)&gt;10,8,IF(VLOOKUP($C107,工时汇总!$B$2:$AH$2673,14,0)&gt;=8,4,IF(VLOOKUP($C107,工时汇总!$B$2:$AH$2673,14,0)&lt;8,0))))</f>
        <v>0</v>
      </c>
      <c r="Q107" s="24">
        <f ca="1">IF(VLOOKUP($C107,工时汇总!$B$2:$AH$2673,15,0)&gt;15,12,IF(VLOOKUP($C107,工时汇总!$B$2:$AH$2673,15,0)&gt;10,8,IF(VLOOKUP($C107,工时汇总!$B$2:$AH$2673,15,0)&gt;=8,4,IF(VLOOKUP($C107,工时汇总!$B$2:$AH$2673,15,0)&lt;8,0))))</f>
        <v>0</v>
      </c>
      <c r="R107" s="24">
        <f ca="1">IF(VLOOKUP($C107,工时汇总!$B$2:$AH$2673,16,0)&gt;15,12,IF(VLOOKUP($C107,工时汇总!$B$2:$AH$2673,16,0)&gt;10,8,IF(VLOOKUP($C107,工时汇总!$B$2:$AH$2673,16,0)&gt;=8,4,IF(VLOOKUP($C107,工时汇总!$B$2:$AH$2673,16,0)&lt;8,0))))</f>
        <v>0</v>
      </c>
      <c r="S107" s="24">
        <f ca="1">IF(VLOOKUP($C107,工时汇总!$B$2:$AH$2673,17,0)&gt;15,12,IF(VLOOKUP($C107,工时汇总!$B$2:$AH$2673,17,0)&gt;10,8,IF(VLOOKUP($C107,工时汇总!$B$2:$AH$2673,17,0)&gt;=8,4,IF(VLOOKUP($C107,工时汇总!$B$2:$AH$2673,17,0)&lt;8,0))))</f>
        <v>0</v>
      </c>
      <c r="T107" s="24">
        <f ca="1">IF(VLOOKUP($C107,工时汇总!$B$2:$AH$2673,18,0)&gt;15,12,IF(VLOOKUP($C107,工时汇总!$B$2:$AH$2673,18,0)&gt;10,8,IF(VLOOKUP($C107,工时汇总!$B$2:$AH$2673,18,0)&gt;=8,4,IF(VLOOKUP($C107,工时汇总!$B$2:$AH$2673,18,0)&lt;8,0))))</f>
        <v>0</v>
      </c>
      <c r="U107" s="24">
        <f ca="1">IF(VLOOKUP($C107,工时汇总!$B$2:$AH$2673,19,0)&gt;15,12,IF(VLOOKUP($C107,工时汇总!$B$2:$AH$2673,19,0)&gt;10,8,IF(VLOOKUP($C107,工时汇总!$B$2:$AH$2673,19,0)&gt;=8,4,IF(VLOOKUP($C107,工时汇总!$B$2:$AH$2673,19,0)&lt;8,0))))</f>
        <v>0</v>
      </c>
      <c r="V107" s="24">
        <f ca="1">IF(VLOOKUP($C107,工时汇总!$B$2:$AH$2673,20,0)&gt;15,12,IF(VLOOKUP($C107,工时汇总!$B$2:$AH$2673,20,0)&gt;10,8,IF(VLOOKUP($C107,工时汇总!$B$2:$AH$2673,20,0)&gt;=8,4,IF(VLOOKUP($C107,工时汇总!$B$2:$AH$2673,20,0)&lt;8,0))))</f>
        <v>0</v>
      </c>
      <c r="W107" s="24">
        <f ca="1">IF(VLOOKUP($C107,工时汇总!$B$2:$AH$2673,21,0)&gt;15,12,IF(VLOOKUP($C107,工时汇总!$B$2:$AH$2673,21,0)&gt;10,8,IF(VLOOKUP($C107,工时汇总!$B$2:$AH$2673,21,0)&gt;=8,4,IF(VLOOKUP($C107,工时汇总!$B$2:$AH$2673,21,0)&lt;8,0))))</f>
        <v>0</v>
      </c>
      <c r="X107" s="24">
        <f ca="1">IF(VLOOKUP($C107,工时汇总!$B$2:$AH$2673,22,0)&gt;15,12,IF(VLOOKUP($C107,工时汇总!$B$2:$AH$2673,22,0)&gt;10,8,IF(VLOOKUP($C107,工时汇总!$B$2:$AH$2673,22,0)&gt;=8,4,IF(VLOOKUP($C107,工时汇总!$B$2:$AH$2673,22,0)&lt;8,0))))</f>
        <v>0</v>
      </c>
      <c r="Y107" s="24">
        <f ca="1">IF(VLOOKUP($C107,工时汇总!$B$2:$AH$2673,23,0)&gt;15,12,IF(VLOOKUP($C107,工时汇总!$B$2:$AH$2673,23,0)&gt;10,8,IF(VLOOKUP($C107,工时汇总!$B$2:$AH$2673,23,0)&gt;=8,4,IF(VLOOKUP($C107,工时汇总!$B$2:$AH$2673,23,0)&lt;8,0))))</f>
        <v>0</v>
      </c>
      <c r="Z107" s="24">
        <f ca="1">IF(VLOOKUP($C107,工时汇总!$B$2:$AH$2673,24,0)&gt;15,12,IF(VLOOKUP($C107,工时汇总!$B$2:$AH$2673,24,0)&gt;10,8,IF(VLOOKUP($C107,工时汇总!$B$2:$AH$2673,24,0)&gt;=8,4,IF(VLOOKUP($C107,工时汇总!$B$2:$AH$2673,24,0)&lt;8,0))))</f>
        <v>0</v>
      </c>
      <c r="AA107" s="24">
        <f ca="1">IF(VLOOKUP($C107,工时汇总!$B$2:$AH$2673,25,0)&gt;15,12,IF(VLOOKUP($C107,工时汇总!$B$2:$AH$2673,25,0)&gt;10,8,IF(VLOOKUP($C107,工时汇总!$B$2:$AH$2673,25,0)&gt;=8,4,IF(VLOOKUP($C107,工时汇总!$B$2:$AH$2673,25,0)&lt;8,0))))</f>
        <v>0</v>
      </c>
      <c r="AB107" s="24">
        <f ca="1">IF(VLOOKUP($C107,工时汇总!$B$2:$AH$2673,26,0)&gt;15,12,IF(VLOOKUP($C107,工时汇总!$B$2:$AH$2673,26,0)&gt;10,8,IF(VLOOKUP($C107,工时汇总!$B$2:$AH$2673,26,0)&gt;=8,4,IF(VLOOKUP($C107,工时汇总!$B$2:$AH$2673,26,0)&lt;8,0))))</f>
        <v>0</v>
      </c>
      <c r="AC107" s="24">
        <f ca="1">IF(VLOOKUP($C107,工时汇总!$B$2:$AH$2673,27,0)&gt;15,12,IF(VLOOKUP($C107,工时汇总!$B$2:$AH$2673,27,0)&gt;10,8,IF(VLOOKUP($C107,工时汇总!$B$2:$AH$2673,27,0)&gt;=8,4,IF(VLOOKUP($C107,工时汇总!$B$2:$AH$2673,27,0)&lt;8,0))))</f>
        <v>0</v>
      </c>
      <c r="AD107" s="24">
        <f ca="1">IF(VLOOKUP($C107,工时汇总!$B$2:$AH$2673,28,0)&gt;15,12,IF(VLOOKUP($C107,工时汇总!$B$2:$AH$2673,28,0)&gt;10,8,IF(VLOOKUP($C107,工时汇总!$B$2:$AH$2673,28,0)&gt;=8,4,IF(VLOOKUP($C107,工时汇总!$B$2:$AH$2673,28,0)&lt;8,0))))</f>
        <v>0</v>
      </c>
      <c r="AE107" s="24">
        <f ca="1">IF(VLOOKUP($C107,工时汇总!$B$2:$AH$2673,29,0)&gt;15,12,IF(VLOOKUP($C107,工时汇总!$B$2:$AH$2673,29,0)&gt;10,8,IF(VLOOKUP($C107,工时汇总!$B$2:$AH$2673,29,0)&gt;=8,4,IF(VLOOKUP($C107,工时汇总!$B$2:$AH$2673,29,0)&lt;8,0))))</f>
        <v>0</v>
      </c>
      <c r="AF107" s="24">
        <f ca="1">IF(VLOOKUP($C107,工时汇总!$B$2:$AH$2673,30,0)&gt;15,12,IF(VLOOKUP($C107,工时汇总!$B$2:$AH$2673,30,0)&gt;10,8,IF(VLOOKUP($C107,工时汇总!$B$2:$AH$2673,30,0)&gt;=8,4,IF(VLOOKUP($C107,工时汇总!$B$2:$AH$2673,30,0)&lt;8,0))))</f>
        <v>0</v>
      </c>
      <c r="AG107" s="24">
        <f ca="1">IF(VLOOKUP($C107,工时汇总!$B$2:$AH$2673,31,0)&gt;15,12,IF(VLOOKUP($C107,工时汇总!$B$2:$AH$2673,31,0)&gt;10,8,IF(VLOOKUP($C107,工时汇总!$B$2:$AH$2673,31,0)&gt;=8,4,IF(VLOOKUP($C107,工时汇总!$B$2:$AH$2673,31,0)&lt;8,0))))</f>
        <v>0</v>
      </c>
      <c r="AH107" s="24">
        <f ca="1">IF(VLOOKUP($C107,工时汇总!$B$2:$AH$2673,32,0)&gt;15,12,IF(VLOOKUP($C107,工时汇总!$B$2:$AH$2673,32,0)&gt;10,8,IF(VLOOKUP($C107,工时汇总!$B$2:$AH$2673,32,0)&gt;=8,4,IF(VLOOKUP($C107,工时汇总!$B$2:$AH$2673,32,0)&lt;8,0))))</f>
        <v>0</v>
      </c>
      <c r="AI107" s="24">
        <f ca="1">IF(VLOOKUP($C107,工时汇总!$B$2:$AH$2673,33,0)&gt;15,12,IF(VLOOKUP($C107,工时汇总!$B$2:$AH$2673,33,0)&gt;10,8,IF(VLOOKUP($C107,工时汇总!$B$2:$AH$2673,33,0)&gt;=8,4,IF(VLOOKUP($C107,工时汇总!$B$2:$AH$2673,33,0)&lt;8,0))))</f>
        <v>0</v>
      </c>
    </row>
    <row r="108" spans="1:35" ht="19.5" customHeight="1" x14ac:dyDescent="0.25">
      <c r="A108" s="22" t="s">
        <v>701</v>
      </c>
      <c r="B108" s="129" t="s">
        <v>634</v>
      </c>
      <c r="C108" s="128" t="s">
        <v>636</v>
      </c>
      <c r="D108" s="23">
        <f t="shared" ca="1" si="27"/>
        <v>100</v>
      </c>
      <c r="E108" s="24">
        <f ca="1">IF(VLOOKUP($C108,工时汇总!$B$2:$AH$2673,3,0)&gt;15,12,IF(VLOOKUP($C108,工时汇总!$B$2:$AH$2673,3,0)&gt;10,8,IF(VLOOKUP($C108,工时汇总!$B$2:$AH$2673,3,0)&gt;=8,4,IF(VLOOKUP($C108,工时汇总!$B$2:$AH$2673,3,0)&lt;8,0))))</f>
        <v>0</v>
      </c>
      <c r="F108" s="24">
        <f ca="1">IF(VLOOKUP($C108,工时汇总!$B$2:$AH$2673,4,0)&gt;15,12,IF(VLOOKUP($C108,工时汇总!$B$2:$AH$2673,4,0)&gt;10,8,IF(VLOOKUP($C108,工时汇总!$B$2:$AH$2673,4,0)&gt;=8,4,IF(VLOOKUP($C108,工时汇总!$B$2:$AH$2673,4,0)&lt;8,0))))</f>
        <v>0</v>
      </c>
      <c r="G108" s="24">
        <f ca="1">IF(VLOOKUP($C108,工时汇总!$B$2:$AH$2673,5,0)&gt;15,12,IF(VLOOKUP($C108,工时汇总!$B$2:$AH$2673,5,0)&gt;10,8,IF(VLOOKUP($C108,工时汇总!$B$2:$AH$2673,5,0)&gt;=8,4,IF(VLOOKUP($C108,工时汇总!$B$2:$AH$2673,5,0)&lt;8,0))))</f>
        <v>0</v>
      </c>
      <c r="H108" s="24">
        <f ca="1">IF(VLOOKUP($C108,工时汇总!$B$2:$AH$2673,6,0)&gt;15,12,IF(VLOOKUP($C108,工时汇总!$B$2:$AH$2673,6,0)&gt;10,8,IF(VLOOKUP($C108,工时汇总!$B$2:$AH$2673,6,0)&gt;=8,4,IF(VLOOKUP($C108,工时汇总!$B$2:$AH$2673,6,0)&lt;8,0))))</f>
        <v>0</v>
      </c>
      <c r="I108" s="24">
        <f ca="1">IF(VLOOKUP($C108,工时汇总!$B$2:$AH$2673,7,0)&gt;15,12,IF(VLOOKUP($C108,工时汇总!$B$2:$AH$2673,7,0)&gt;10,8,IF(VLOOKUP($C108,工时汇总!$B$2:$AH$2673,7,0)&gt;=8,4,IF(VLOOKUP($C108,工时汇总!$B$2:$AH$2673,7,0)&lt;8,0))))</f>
        <v>0</v>
      </c>
      <c r="J108" s="24">
        <f ca="1">IF(VLOOKUP($C108,工时汇总!$B$2:$AH$2673,8,0)&gt;15,12,IF(VLOOKUP($C108,工时汇总!$B$2:$AH$2673,8,0)&gt;10,8,IF(VLOOKUP($C108,工时汇总!$B$2:$AH$2673,8,0)&gt;=8,4,IF(VLOOKUP($C108,工时汇总!$B$2:$AH$2673,8,0)&lt;8,0))))</f>
        <v>0</v>
      </c>
      <c r="K108" s="24">
        <f ca="1">IF(VLOOKUP($C108,工时汇总!$B$2:$AH$2673,9,0)&gt;15,12,IF(VLOOKUP($C108,工时汇总!$B$2:$AH$2673,9,0)&gt;10,8,IF(VLOOKUP($C108,工时汇总!$B$2:$AH$2673,9,0)&gt;=8,4,IF(VLOOKUP($C108,工时汇总!$B$2:$AH$2673,9,0)&lt;8,0))))</f>
        <v>0</v>
      </c>
      <c r="L108" s="24">
        <f ca="1">IF(VLOOKUP($C108,工时汇总!$B$2:$AH$2673,10,0)&gt;15,12,IF(VLOOKUP($C108,工时汇总!$B$2:$AH$2673,10,0)&gt;10,8,IF(VLOOKUP($C108,工时汇总!$B$2:$AH$2673,10,0)&gt;=8,4,IF(VLOOKUP($C108,工时汇总!$B$2:$AH$2673,10,0)&lt;8,0))))</f>
        <v>0</v>
      </c>
      <c r="M108" s="24">
        <f ca="1">IF(VLOOKUP($C108,工时汇总!$B$2:$AH$2673,11,0)&gt;15,12,IF(VLOOKUP($C108,工时汇总!$B$2:$AH$2673,11,0)&gt;10,8,IF(VLOOKUP($C108,工时汇总!$B$2:$AH$2673,11,0)&gt;=8,4,IF(VLOOKUP($C108,工时汇总!$B$2:$AH$2673,11,0)&lt;8,0))))</f>
        <v>0</v>
      </c>
      <c r="N108" s="24">
        <f ca="1">IF(VLOOKUP($C108,工时汇总!$B$2:$AH$2673,12,0)&gt;15,12,IF(VLOOKUP($C108,工时汇总!$B$2:$AH$2673,12,0)&gt;10,8,IF(VLOOKUP($C108,工时汇总!$B$2:$AH$2673,12,0)&gt;=8,4,IF(VLOOKUP($C108,工时汇总!$B$2:$AH$2673,12,0)&lt;8,0))))</f>
        <v>0</v>
      </c>
      <c r="O108" s="24">
        <f ca="1">IF(VLOOKUP($C108,工时汇总!$B$2:$AH$2673,13,0)&gt;15,12,IF(VLOOKUP($C108,工时汇总!$B$2:$AH$2673,13,0)&gt;10,8,IF(VLOOKUP($C108,工时汇总!$B$2:$AH$2673,13,0)&gt;=8,4,IF(VLOOKUP($C108,工时汇总!$B$2:$AH$2673,13,0)&lt;8,0))))</f>
        <v>0</v>
      </c>
      <c r="P108" s="24">
        <f ca="1">IF(VLOOKUP($C108,工时汇总!$B$2:$AH$2673,14,0)&gt;15,12,IF(VLOOKUP($C108,工时汇总!$B$2:$AH$2673,14,0)&gt;10,8,IF(VLOOKUP($C108,工时汇总!$B$2:$AH$2673,14,0)&gt;=8,4,IF(VLOOKUP($C108,工时汇总!$B$2:$AH$2673,14,0)&lt;8,0))))</f>
        <v>0</v>
      </c>
      <c r="Q108" s="24">
        <f ca="1">IF(VLOOKUP($C108,工时汇总!$B$2:$AH$2673,15,0)&gt;15,12,IF(VLOOKUP($C108,工时汇总!$B$2:$AH$2673,15,0)&gt;10,8,IF(VLOOKUP($C108,工时汇总!$B$2:$AH$2673,15,0)&gt;=8,4,IF(VLOOKUP($C108,工时汇总!$B$2:$AH$2673,15,0)&lt;8,0))))</f>
        <v>4</v>
      </c>
      <c r="R108" s="24">
        <f ca="1">IF(VLOOKUP($C108,工时汇总!$B$2:$AH$2673,16,0)&gt;15,12,IF(VLOOKUP($C108,工时汇总!$B$2:$AH$2673,16,0)&gt;10,8,IF(VLOOKUP($C108,工时汇总!$B$2:$AH$2673,16,0)&gt;=8,4,IF(VLOOKUP($C108,工时汇总!$B$2:$AH$2673,16,0)&lt;8,0))))</f>
        <v>4</v>
      </c>
      <c r="S108" s="24">
        <f ca="1">IF(VLOOKUP($C108,工时汇总!$B$2:$AH$2673,17,0)&gt;15,12,IF(VLOOKUP($C108,工时汇总!$B$2:$AH$2673,17,0)&gt;10,8,IF(VLOOKUP($C108,工时汇总!$B$2:$AH$2673,17,0)&gt;=8,4,IF(VLOOKUP($C108,工时汇总!$B$2:$AH$2673,17,0)&lt;8,0))))</f>
        <v>4</v>
      </c>
      <c r="T108" s="24">
        <f ca="1">IF(VLOOKUP($C108,工时汇总!$B$2:$AH$2673,18,0)&gt;15,12,IF(VLOOKUP($C108,工时汇总!$B$2:$AH$2673,18,0)&gt;10,8,IF(VLOOKUP($C108,工时汇总!$B$2:$AH$2673,18,0)&gt;=8,4,IF(VLOOKUP($C108,工时汇总!$B$2:$AH$2673,18,0)&lt;8,0))))</f>
        <v>4</v>
      </c>
      <c r="U108" s="24">
        <f ca="1">IF(VLOOKUP($C108,工时汇总!$B$2:$AH$2673,19,0)&gt;15,12,IF(VLOOKUP($C108,工时汇总!$B$2:$AH$2673,19,0)&gt;10,8,IF(VLOOKUP($C108,工时汇总!$B$2:$AH$2673,19,0)&gt;=8,4,IF(VLOOKUP($C108,工时汇总!$B$2:$AH$2673,19,0)&lt;8,0))))</f>
        <v>4</v>
      </c>
      <c r="V108" s="24">
        <f ca="1">IF(VLOOKUP($C108,工时汇总!$B$2:$AH$2673,20,0)&gt;15,12,IF(VLOOKUP($C108,工时汇总!$B$2:$AH$2673,20,0)&gt;10,8,IF(VLOOKUP($C108,工时汇总!$B$2:$AH$2673,20,0)&gt;=8,4,IF(VLOOKUP($C108,工时汇总!$B$2:$AH$2673,20,0)&lt;8,0))))</f>
        <v>8</v>
      </c>
      <c r="W108" s="24">
        <f ca="1">IF(VLOOKUP($C108,工时汇总!$B$2:$AH$2673,21,0)&gt;15,12,IF(VLOOKUP($C108,工时汇总!$B$2:$AH$2673,21,0)&gt;10,8,IF(VLOOKUP($C108,工时汇总!$B$2:$AH$2673,21,0)&gt;=8,4,IF(VLOOKUP($C108,工时汇总!$B$2:$AH$2673,21,0)&lt;8,0))))</f>
        <v>8</v>
      </c>
      <c r="X108" s="24">
        <f ca="1">IF(VLOOKUP($C108,工时汇总!$B$2:$AH$2673,22,0)&gt;15,12,IF(VLOOKUP($C108,工时汇总!$B$2:$AH$2673,22,0)&gt;10,8,IF(VLOOKUP($C108,工时汇总!$B$2:$AH$2673,22,0)&gt;=8,4,IF(VLOOKUP($C108,工时汇总!$B$2:$AH$2673,22,0)&lt;8,0))))</f>
        <v>8</v>
      </c>
      <c r="Y108" s="24">
        <f ca="1">IF(VLOOKUP($C108,工时汇总!$B$2:$AH$2673,23,0)&gt;15,12,IF(VLOOKUP($C108,工时汇总!$B$2:$AH$2673,23,0)&gt;10,8,IF(VLOOKUP($C108,工时汇总!$B$2:$AH$2673,23,0)&gt;=8,4,IF(VLOOKUP($C108,工时汇总!$B$2:$AH$2673,23,0)&lt;8,0))))</f>
        <v>4</v>
      </c>
      <c r="Z108" s="24">
        <f ca="1">IF(VLOOKUP($C108,工时汇总!$B$2:$AH$2673,24,0)&gt;15,12,IF(VLOOKUP($C108,工时汇总!$B$2:$AH$2673,24,0)&gt;10,8,IF(VLOOKUP($C108,工时汇总!$B$2:$AH$2673,24,0)&gt;=8,4,IF(VLOOKUP($C108,工时汇总!$B$2:$AH$2673,24,0)&lt;8,0))))</f>
        <v>8</v>
      </c>
      <c r="AA108" s="24">
        <f ca="1">IF(VLOOKUP($C108,工时汇总!$B$2:$AH$2673,25,0)&gt;15,12,IF(VLOOKUP($C108,工时汇总!$B$2:$AH$2673,25,0)&gt;10,8,IF(VLOOKUP($C108,工时汇总!$B$2:$AH$2673,25,0)&gt;=8,4,IF(VLOOKUP($C108,工时汇总!$B$2:$AH$2673,25,0)&lt;8,0))))</f>
        <v>8</v>
      </c>
      <c r="AB108" s="24">
        <f ca="1">IF(VLOOKUP($C108,工时汇总!$B$2:$AH$2673,26,0)&gt;15,12,IF(VLOOKUP($C108,工时汇总!$B$2:$AH$2673,26,0)&gt;10,8,IF(VLOOKUP($C108,工时汇总!$B$2:$AH$2673,26,0)&gt;=8,4,IF(VLOOKUP($C108,工时汇总!$B$2:$AH$2673,26,0)&lt;8,0))))</f>
        <v>8</v>
      </c>
      <c r="AC108" s="24">
        <f ca="1">IF(VLOOKUP($C108,工时汇总!$B$2:$AH$2673,27,0)&gt;15,12,IF(VLOOKUP($C108,工时汇总!$B$2:$AH$2673,27,0)&gt;10,8,IF(VLOOKUP($C108,工时汇总!$B$2:$AH$2673,27,0)&gt;=8,4,IF(VLOOKUP($C108,工时汇总!$B$2:$AH$2673,27,0)&lt;8,0))))</f>
        <v>8</v>
      </c>
      <c r="AD108" s="24">
        <f ca="1">IF(VLOOKUP($C108,工时汇总!$B$2:$AH$2673,28,0)&gt;15,12,IF(VLOOKUP($C108,工时汇总!$B$2:$AH$2673,28,0)&gt;10,8,IF(VLOOKUP($C108,工时汇总!$B$2:$AH$2673,28,0)&gt;=8,4,IF(VLOOKUP($C108,工时汇总!$B$2:$AH$2673,28,0)&lt;8,0))))</f>
        <v>8</v>
      </c>
      <c r="AE108" s="24">
        <f ca="1">IF(VLOOKUP($C108,工时汇总!$B$2:$AH$2673,29,0)&gt;15,12,IF(VLOOKUP($C108,工时汇总!$B$2:$AH$2673,29,0)&gt;10,8,IF(VLOOKUP($C108,工时汇总!$B$2:$AH$2673,29,0)&gt;=8,4,IF(VLOOKUP($C108,工时汇总!$B$2:$AH$2673,29,0)&lt;8,0))))</f>
        <v>8</v>
      </c>
      <c r="AF108" s="24">
        <f ca="1">IF(VLOOKUP($C108,工时汇总!$B$2:$AH$2673,30,0)&gt;15,12,IF(VLOOKUP($C108,工时汇总!$B$2:$AH$2673,30,0)&gt;10,8,IF(VLOOKUP($C108,工时汇总!$B$2:$AH$2673,30,0)&gt;=8,4,IF(VLOOKUP($C108,工时汇总!$B$2:$AH$2673,30,0)&lt;8,0))))</f>
        <v>0</v>
      </c>
      <c r="AG108" s="24">
        <f ca="1">IF(VLOOKUP($C108,工时汇总!$B$2:$AH$2673,31,0)&gt;15,12,IF(VLOOKUP($C108,工时汇总!$B$2:$AH$2673,31,0)&gt;10,8,IF(VLOOKUP($C108,工时汇总!$B$2:$AH$2673,31,0)&gt;=8,4,IF(VLOOKUP($C108,工时汇总!$B$2:$AH$2673,31,0)&lt;8,0))))</f>
        <v>4</v>
      </c>
      <c r="AH108" s="24">
        <f ca="1">IF(VLOOKUP($C108,工时汇总!$B$2:$AH$2673,32,0)&gt;15,12,IF(VLOOKUP($C108,工时汇总!$B$2:$AH$2673,32,0)&gt;10,8,IF(VLOOKUP($C108,工时汇总!$B$2:$AH$2673,32,0)&gt;=8,4,IF(VLOOKUP($C108,工时汇总!$B$2:$AH$2673,32,0)&lt;8,0))))</f>
        <v>0</v>
      </c>
      <c r="AI108" s="24">
        <f ca="1">IF(VLOOKUP($C108,工时汇总!$B$2:$AH$2673,33,0)&gt;15,12,IF(VLOOKUP($C108,工时汇总!$B$2:$AH$2673,33,0)&gt;10,8,IF(VLOOKUP($C108,工时汇总!$B$2:$AH$2673,33,0)&gt;=8,4,IF(VLOOKUP($C108,工时汇总!$B$2:$AH$2673,33,0)&lt;8,0))))</f>
        <v>0</v>
      </c>
    </row>
    <row r="109" spans="1:35" ht="19.5" customHeight="1" x14ac:dyDescent="0.25">
      <c r="A109" s="22" t="s">
        <v>701</v>
      </c>
      <c r="B109" s="129" t="s">
        <v>758</v>
      </c>
      <c r="C109" s="128" t="s">
        <v>759</v>
      </c>
      <c r="D109" s="23">
        <f t="shared" ref="D109" ca="1" si="32">SUM(E109:AI109)</f>
        <v>8</v>
      </c>
      <c r="E109" s="24">
        <f ca="1">IF(VLOOKUP($C109,工时汇总!$B$2:$AH$2673,3,0)&gt;15,12,IF(VLOOKUP($C109,工时汇总!$B$2:$AH$2673,3,0)&gt;10,8,IF(VLOOKUP($C109,工时汇总!$B$2:$AH$2673,3,0)&gt;=8,4,IF(VLOOKUP($C109,工时汇总!$B$2:$AH$2673,3,0)&lt;8,0))))</f>
        <v>0</v>
      </c>
      <c r="F109" s="24">
        <f ca="1">IF(VLOOKUP($C109,工时汇总!$B$2:$AH$2673,4,0)&gt;15,12,IF(VLOOKUP($C109,工时汇总!$B$2:$AH$2673,4,0)&gt;10,8,IF(VLOOKUP($C109,工时汇总!$B$2:$AH$2673,4,0)&gt;=8,4,IF(VLOOKUP($C109,工时汇总!$B$2:$AH$2673,4,0)&lt;8,0))))</f>
        <v>4</v>
      </c>
      <c r="G109" s="24">
        <f ca="1">IF(VLOOKUP($C109,工时汇总!$B$2:$AH$2673,5,0)&gt;15,12,IF(VLOOKUP($C109,工时汇总!$B$2:$AH$2673,5,0)&gt;10,8,IF(VLOOKUP($C109,工时汇总!$B$2:$AH$2673,5,0)&gt;=8,4,IF(VLOOKUP($C109,工时汇总!$B$2:$AH$2673,5,0)&lt;8,0))))</f>
        <v>4</v>
      </c>
      <c r="H109" s="24">
        <f ca="1">IF(VLOOKUP($C109,工时汇总!$B$2:$AH$2673,6,0)&gt;15,12,IF(VLOOKUP($C109,工时汇总!$B$2:$AH$2673,6,0)&gt;10,8,IF(VLOOKUP($C109,工时汇总!$B$2:$AH$2673,6,0)&gt;=8,4,IF(VLOOKUP($C109,工时汇总!$B$2:$AH$2673,6,0)&lt;8,0))))</f>
        <v>0</v>
      </c>
      <c r="I109" s="24">
        <f ca="1">IF(VLOOKUP($C109,工时汇总!$B$2:$AH$2673,7,0)&gt;15,12,IF(VLOOKUP($C109,工时汇总!$B$2:$AH$2673,7,0)&gt;10,8,IF(VLOOKUP($C109,工时汇总!$B$2:$AH$2673,7,0)&gt;=8,4,IF(VLOOKUP($C109,工时汇总!$B$2:$AH$2673,7,0)&lt;8,0))))</f>
        <v>0</v>
      </c>
      <c r="J109" s="24">
        <f ca="1">IF(VLOOKUP($C109,工时汇总!$B$2:$AH$2673,8,0)&gt;15,12,IF(VLOOKUP($C109,工时汇总!$B$2:$AH$2673,8,0)&gt;10,8,IF(VLOOKUP($C109,工时汇总!$B$2:$AH$2673,8,0)&gt;=8,4,IF(VLOOKUP($C109,工时汇总!$B$2:$AH$2673,8,0)&lt;8,0))))</f>
        <v>0</v>
      </c>
      <c r="K109" s="24">
        <f ca="1">IF(VLOOKUP($C109,工时汇总!$B$2:$AH$2673,9,0)&gt;15,12,IF(VLOOKUP($C109,工时汇总!$B$2:$AH$2673,9,0)&gt;10,8,IF(VLOOKUP($C109,工时汇总!$B$2:$AH$2673,9,0)&gt;=8,4,IF(VLOOKUP($C109,工时汇总!$B$2:$AH$2673,9,0)&lt;8,0))))</f>
        <v>0</v>
      </c>
      <c r="L109" s="24">
        <f ca="1">IF(VLOOKUP($C109,工时汇总!$B$2:$AH$2673,10,0)&gt;15,12,IF(VLOOKUP($C109,工时汇总!$B$2:$AH$2673,10,0)&gt;10,8,IF(VLOOKUP($C109,工时汇总!$B$2:$AH$2673,10,0)&gt;=8,4,IF(VLOOKUP($C109,工时汇总!$B$2:$AH$2673,10,0)&lt;8,0))))</f>
        <v>0</v>
      </c>
      <c r="M109" s="24">
        <f ca="1">IF(VLOOKUP($C109,工时汇总!$B$2:$AH$2673,11,0)&gt;15,12,IF(VLOOKUP($C109,工时汇总!$B$2:$AH$2673,11,0)&gt;10,8,IF(VLOOKUP($C109,工时汇总!$B$2:$AH$2673,11,0)&gt;=8,4,IF(VLOOKUP($C109,工时汇总!$B$2:$AH$2673,11,0)&lt;8,0))))</f>
        <v>0</v>
      </c>
      <c r="N109" s="24">
        <f ca="1">IF(VLOOKUP($C109,工时汇总!$B$2:$AH$2673,12,0)&gt;15,12,IF(VLOOKUP($C109,工时汇总!$B$2:$AH$2673,12,0)&gt;10,8,IF(VLOOKUP($C109,工时汇总!$B$2:$AH$2673,12,0)&gt;=8,4,IF(VLOOKUP($C109,工时汇总!$B$2:$AH$2673,12,0)&lt;8,0))))</f>
        <v>0</v>
      </c>
      <c r="O109" s="24">
        <f ca="1">IF(VLOOKUP($C109,工时汇总!$B$2:$AH$2673,13,0)&gt;15,12,IF(VLOOKUP($C109,工时汇总!$B$2:$AH$2673,13,0)&gt;10,8,IF(VLOOKUP($C109,工时汇总!$B$2:$AH$2673,13,0)&gt;=8,4,IF(VLOOKUP($C109,工时汇总!$B$2:$AH$2673,13,0)&lt;8,0))))</f>
        <v>0</v>
      </c>
      <c r="P109" s="24">
        <f ca="1">IF(VLOOKUP($C109,工时汇总!$B$2:$AH$2673,14,0)&gt;15,12,IF(VLOOKUP($C109,工时汇总!$B$2:$AH$2673,14,0)&gt;10,8,IF(VLOOKUP($C109,工时汇总!$B$2:$AH$2673,14,0)&gt;=8,4,IF(VLOOKUP($C109,工时汇总!$B$2:$AH$2673,14,0)&lt;8,0))))</f>
        <v>0</v>
      </c>
      <c r="Q109" s="24">
        <f ca="1">IF(VLOOKUP($C109,工时汇总!$B$2:$AH$2673,15,0)&gt;15,12,IF(VLOOKUP($C109,工时汇总!$B$2:$AH$2673,15,0)&gt;10,8,IF(VLOOKUP($C109,工时汇总!$B$2:$AH$2673,15,0)&gt;=8,4,IF(VLOOKUP($C109,工时汇总!$B$2:$AH$2673,15,0)&lt;8,0))))</f>
        <v>0</v>
      </c>
      <c r="R109" s="24">
        <f ca="1">IF(VLOOKUP($C109,工时汇总!$B$2:$AH$2673,16,0)&gt;15,12,IF(VLOOKUP($C109,工时汇总!$B$2:$AH$2673,16,0)&gt;10,8,IF(VLOOKUP($C109,工时汇总!$B$2:$AH$2673,16,0)&gt;=8,4,IF(VLOOKUP($C109,工时汇总!$B$2:$AH$2673,16,0)&lt;8,0))))</f>
        <v>0</v>
      </c>
      <c r="S109" s="24">
        <f ca="1">IF(VLOOKUP($C109,工时汇总!$B$2:$AH$2673,17,0)&gt;15,12,IF(VLOOKUP($C109,工时汇总!$B$2:$AH$2673,17,0)&gt;10,8,IF(VLOOKUP($C109,工时汇总!$B$2:$AH$2673,17,0)&gt;=8,4,IF(VLOOKUP($C109,工时汇总!$B$2:$AH$2673,17,0)&lt;8,0))))</f>
        <v>0</v>
      </c>
      <c r="T109" s="24">
        <f ca="1">IF(VLOOKUP($C109,工时汇总!$B$2:$AH$2673,18,0)&gt;15,12,IF(VLOOKUP($C109,工时汇总!$B$2:$AH$2673,18,0)&gt;10,8,IF(VLOOKUP($C109,工时汇总!$B$2:$AH$2673,18,0)&gt;=8,4,IF(VLOOKUP($C109,工时汇总!$B$2:$AH$2673,18,0)&lt;8,0))))</f>
        <v>0</v>
      </c>
      <c r="U109" s="24">
        <f ca="1">IF(VLOOKUP($C109,工时汇总!$B$2:$AH$2673,19,0)&gt;15,12,IF(VLOOKUP($C109,工时汇总!$B$2:$AH$2673,19,0)&gt;10,8,IF(VLOOKUP($C109,工时汇总!$B$2:$AH$2673,19,0)&gt;=8,4,IF(VLOOKUP($C109,工时汇总!$B$2:$AH$2673,19,0)&lt;8,0))))</f>
        <v>0</v>
      </c>
      <c r="V109" s="24">
        <f ca="1">IF(VLOOKUP($C109,工时汇总!$B$2:$AH$2673,20,0)&gt;15,12,IF(VLOOKUP($C109,工时汇总!$B$2:$AH$2673,20,0)&gt;10,8,IF(VLOOKUP($C109,工时汇总!$B$2:$AH$2673,20,0)&gt;=8,4,IF(VLOOKUP($C109,工时汇总!$B$2:$AH$2673,20,0)&lt;8,0))))</f>
        <v>0</v>
      </c>
      <c r="W109" s="24">
        <f ca="1">IF(VLOOKUP($C109,工时汇总!$B$2:$AH$2673,21,0)&gt;15,12,IF(VLOOKUP($C109,工时汇总!$B$2:$AH$2673,21,0)&gt;10,8,IF(VLOOKUP($C109,工时汇总!$B$2:$AH$2673,21,0)&gt;=8,4,IF(VLOOKUP($C109,工时汇总!$B$2:$AH$2673,21,0)&lt;8,0))))</f>
        <v>0</v>
      </c>
      <c r="X109" s="24">
        <f ca="1">IF(VLOOKUP($C109,工时汇总!$B$2:$AH$2673,22,0)&gt;15,12,IF(VLOOKUP($C109,工时汇总!$B$2:$AH$2673,22,0)&gt;10,8,IF(VLOOKUP($C109,工时汇总!$B$2:$AH$2673,22,0)&gt;=8,4,IF(VLOOKUP($C109,工时汇总!$B$2:$AH$2673,22,0)&lt;8,0))))</f>
        <v>0</v>
      </c>
      <c r="Y109" s="24">
        <f ca="1">IF(VLOOKUP($C109,工时汇总!$B$2:$AH$2673,23,0)&gt;15,12,IF(VLOOKUP($C109,工时汇总!$B$2:$AH$2673,23,0)&gt;10,8,IF(VLOOKUP($C109,工时汇总!$B$2:$AH$2673,23,0)&gt;=8,4,IF(VLOOKUP($C109,工时汇总!$B$2:$AH$2673,23,0)&lt;8,0))))</f>
        <v>0</v>
      </c>
      <c r="Z109" s="24">
        <f ca="1">IF(VLOOKUP($C109,工时汇总!$B$2:$AH$2673,24,0)&gt;15,12,IF(VLOOKUP($C109,工时汇总!$B$2:$AH$2673,24,0)&gt;10,8,IF(VLOOKUP($C109,工时汇总!$B$2:$AH$2673,24,0)&gt;=8,4,IF(VLOOKUP($C109,工时汇总!$B$2:$AH$2673,24,0)&lt;8,0))))</f>
        <v>0</v>
      </c>
      <c r="AA109" s="24">
        <f ca="1">IF(VLOOKUP($C109,工时汇总!$B$2:$AH$2673,25,0)&gt;15,12,IF(VLOOKUP($C109,工时汇总!$B$2:$AH$2673,25,0)&gt;10,8,IF(VLOOKUP($C109,工时汇总!$B$2:$AH$2673,25,0)&gt;=8,4,IF(VLOOKUP($C109,工时汇总!$B$2:$AH$2673,25,0)&lt;8,0))))</f>
        <v>0</v>
      </c>
      <c r="AB109" s="24">
        <f ca="1">IF(VLOOKUP($C109,工时汇总!$B$2:$AH$2673,26,0)&gt;15,12,IF(VLOOKUP($C109,工时汇总!$B$2:$AH$2673,26,0)&gt;10,8,IF(VLOOKUP($C109,工时汇总!$B$2:$AH$2673,26,0)&gt;=8,4,IF(VLOOKUP($C109,工时汇总!$B$2:$AH$2673,26,0)&lt;8,0))))</f>
        <v>0</v>
      </c>
      <c r="AC109" s="24">
        <f ca="1">IF(VLOOKUP($C109,工时汇总!$B$2:$AH$2673,27,0)&gt;15,12,IF(VLOOKUP($C109,工时汇总!$B$2:$AH$2673,27,0)&gt;10,8,IF(VLOOKUP($C109,工时汇总!$B$2:$AH$2673,27,0)&gt;=8,4,IF(VLOOKUP($C109,工时汇总!$B$2:$AH$2673,27,0)&lt;8,0))))</f>
        <v>0</v>
      </c>
      <c r="AD109" s="24">
        <f ca="1">IF(VLOOKUP($C109,工时汇总!$B$2:$AH$2673,28,0)&gt;15,12,IF(VLOOKUP($C109,工时汇总!$B$2:$AH$2673,28,0)&gt;10,8,IF(VLOOKUP($C109,工时汇总!$B$2:$AH$2673,28,0)&gt;=8,4,IF(VLOOKUP($C109,工时汇总!$B$2:$AH$2673,28,0)&lt;8,0))))</f>
        <v>0</v>
      </c>
      <c r="AE109" s="24">
        <f ca="1">IF(VLOOKUP($C109,工时汇总!$B$2:$AH$2673,29,0)&gt;15,12,IF(VLOOKUP($C109,工时汇总!$B$2:$AH$2673,29,0)&gt;10,8,IF(VLOOKUP($C109,工时汇总!$B$2:$AH$2673,29,0)&gt;=8,4,IF(VLOOKUP($C109,工时汇总!$B$2:$AH$2673,29,0)&lt;8,0))))</f>
        <v>0</v>
      </c>
      <c r="AF109" s="24">
        <f ca="1">IF(VLOOKUP($C109,工时汇总!$B$2:$AH$2673,30,0)&gt;15,12,IF(VLOOKUP($C109,工时汇总!$B$2:$AH$2673,30,0)&gt;10,8,IF(VLOOKUP($C109,工时汇总!$B$2:$AH$2673,30,0)&gt;=8,4,IF(VLOOKUP($C109,工时汇总!$B$2:$AH$2673,30,0)&lt;8,0))))</f>
        <v>0</v>
      </c>
      <c r="AG109" s="24">
        <f ca="1">IF(VLOOKUP($C109,工时汇总!$B$2:$AH$2673,31,0)&gt;15,12,IF(VLOOKUP($C109,工时汇总!$B$2:$AH$2673,31,0)&gt;10,8,IF(VLOOKUP($C109,工时汇总!$B$2:$AH$2673,31,0)&gt;=8,4,IF(VLOOKUP($C109,工时汇总!$B$2:$AH$2673,31,0)&lt;8,0))))</f>
        <v>0</v>
      </c>
      <c r="AH109" s="24">
        <f ca="1">IF(VLOOKUP($C109,工时汇总!$B$2:$AH$2673,32,0)&gt;15,12,IF(VLOOKUP($C109,工时汇总!$B$2:$AH$2673,32,0)&gt;10,8,IF(VLOOKUP($C109,工时汇总!$B$2:$AH$2673,32,0)&gt;=8,4,IF(VLOOKUP($C109,工时汇总!$B$2:$AH$2673,32,0)&lt;8,0))))</f>
        <v>0</v>
      </c>
      <c r="AI109" s="24">
        <f ca="1">IF(VLOOKUP($C109,工时汇总!$B$2:$AH$2673,33,0)&gt;15,12,IF(VLOOKUP($C109,工时汇总!$B$2:$AH$2673,33,0)&gt;10,8,IF(VLOOKUP($C109,工时汇总!$B$2:$AH$2673,33,0)&gt;=8,4,IF(VLOOKUP($C109,工时汇总!$B$2:$AH$2673,33,0)&lt;8,0))))</f>
        <v>0</v>
      </c>
    </row>
  </sheetData>
  <mergeCells count="1">
    <mergeCell ref="A1:AI1"/>
  </mergeCells>
  <phoneticPr fontId="4" type="noConversion"/>
  <conditionalFormatting sqref="B104:B105">
    <cfRule type="duplicateValues" dxfId="14" priority="1"/>
  </conditionalFormatting>
  <conditionalFormatting sqref="B106:B1048576 B1:B103">
    <cfRule type="duplicateValues" dxfId="13" priority="4"/>
  </conditionalFormatting>
  <conditionalFormatting sqref="C3:C11">
    <cfRule type="duplicateValues" dxfId="12" priority="47"/>
  </conditionalFormatting>
  <conditionalFormatting sqref="C12:C13">
    <cfRule type="duplicateValues" dxfId="11" priority="37"/>
  </conditionalFormatting>
  <conditionalFormatting sqref="C14:C15">
    <cfRule type="duplicateValues" dxfId="10" priority="35"/>
  </conditionalFormatting>
  <conditionalFormatting sqref="C27:C33">
    <cfRule type="duplicateValues" dxfId="9" priority="451"/>
  </conditionalFormatting>
  <conditionalFormatting sqref="C60">
    <cfRule type="duplicateValues" dxfId="8" priority="15"/>
  </conditionalFormatting>
  <conditionalFormatting sqref="C85:C89">
    <cfRule type="duplicateValues" dxfId="7" priority="463"/>
  </conditionalFormatting>
  <conditionalFormatting sqref="C101:C103">
    <cfRule type="duplicateValues" dxfId="6" priority="475"/>
  </conditionalFormatting>
  <conditionalFormatting sqref="C104:C105">
    <cfRule type="duplicateValues" dxfId="5" priority="2"/>
  </conditionalFormatting>
  <conditionalFormatting sqref="C106:C108 C90:C100 C81:C84">
    <cfRule type="duplicateValues" dxfId="4" priority="497"/>
  </conditionalFormatting>
  <conditionalFormatting sqref="C106:C1048576 C1:C103">
    <cfRule type="duplicateValues" dxfId="3" priority="5"/>
  </conditionalFormatting>
  <conditionalFormatting sqref="C109">
    <cfRule type="duplicateValues" dxfId="2" priority="9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AJ320"/>
  <sheetViews>
    <sheetView workbookViewId="0">
      <pane xSplit="3" ySplit="1" topLeftCell="D193" activePane="bottomRight" state="frozenSplit"/>
      <selection activeCell="AK21" sqref="AK21:AK23"/>
      <selection pane="topRight" activeCell="AK21" sqref="AK21:AK23"/>
      <selection pane="bottomLeft" activeCell="AK21" sqref="AK21:AK23"/>
      <selection pane="bottomRight" activeCell="C202" sqref="C202:C203"/>
    </sheetView>
  </sheetViews>
  <sheetFormatPr defaultColWidth="6.08203125" defaultRowHeight="19.5" customHeight="1" x14ac:dyDescent="0.3"/>
  <cols>
    <col min="1" max="1" width="10" style="39" customWidth="1"/>
    <col min="2" max="3" width="10" style="40" customWidth="1"/>
    <col min="4" max="34" width="6.08203125" style="19" customWidth="1"/>
    <col min="35" max="35" width="9.5" style="19" bestFit="1" customWidth="1"/>
    <col min="36" max="36" width="9.5" style="72" bestFit="1" customWidth="1"/>
    <col min="37" max="16384" width="6.08203125" style="19"/>
  </cols>
  <sheetData>
    <row r="1" spans="1:36" s="33" customFormat="1" ht="29.25" customHeight="1" x14ac:dyDescent="0.3">
      <c r="A1" s="37" t="s">
        <v>44</v>
      </c>
      <c r="B1" s="38" t="s">
        <v>43</v>
      </c>
      <c r="C1" s="38" t="s">
        <v>2</v>
      </c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67" t="s">
        <v>232</v>
      </c>
      <c r="AJ1" s="70" t="s">
        <v>234</v>
      </c>
    </row>
    <row r="2" spans="1:36" ht="19.5" customHeight="1" x14ac:dyDescent="0.3">
      <c r="A2" s="36" t="s">
        <v>403</v>
      </c>
      <c r="B2" s="55" t="s">
        <v>45</v>
      </c>
      <c r="C2" s="55" t="s">
        <v>49</v>
      </c>
      <c r="D2" s="24">
        <f ca="1">SUMIF(祝广海流12!$A:$AL,$B2,祝广海流12!D:D)</f>
        <v>0</v>
      </c>
      <c r="E2" s="24">
        <f ca="1">SUMIF(祝广海流12!$A:$AL,$B2,祝广海流12!E:E)</f>
        <v>13</v>
      </c>
      <c r="F2" s="24">
        <f ca="1">SUMIF(祝广海流12!$A:$AL,$B2,祝广海流12!F:F)</f>
        <v>13</v>
      </c>
      <c r="G2" s="24">
        <f ca="1">SUMIF(祝广海流12!$A:$AL,$B2,祝广海流12!G:G)</f>
        <v>13</v>
      </c>
      <c r="H2" s="24">
        <f ca="1">SUMIF(祝广海流12!$A:$AL,$B2,祝广海流12!H:H)</f>
        <v>13</v>
      </c>
      <c r="I2" s="24">
        <f ca="1">SUMIF(祝广海流12!$A:$AL,$B2,祝广海流12!I:I)</f>
        <v>13</v>
      </c>
      <c r="J2" s="24">
        <f ca="1">SUMIF(祝广海流12!$A:$AL,$B2,祝广海流12!J:J)</f>
        <v>11</v>
      </c>
      <c r="K2" s="24">
        <f ca="1">SUMIF(祝广海流12!$A:$AL,$B2,祝广海流12!K:K)</f>
        <v>13</v>
      </c>
      <c r="L2" s="24">
        <f ca="1">SUMIF(祝广海流12!$A:$AL,$B2,祝广海流12!L:L)</f>
        <v>12</v>
      </c>
      <c r="M2" s="24">
        <f ca="1">SUMIF(祝广海流12!$A:$AL,$B2,祝广海流12!M:M)</f>
        <v>14</v>
      </c>
      <c r="N2" s="24">
        <f ca="1">SUMIF(祝广海流12!$A:$AL,$B2,祝广海流12!N:N)</f>
        <v>14</v>
      </c>
      <c r="O2" s="24">
        <f ca="1">SUMIF(祝广海流12!$A:$AL,$B2,祝广海流12!O:O)</f>
        <v>14</v>
      </c>
      <c r="P2" s="24">
        <f ca="1">SUMIF(祝广海流12!$A:$AL,$B2,祝广海流12!P:P)</f>
        <v>14</v>
      </c>
      <c r="Q2" s="24">
        <f ca="1">SUMIF(祝广海流12!$A:$AL,$B2,祝广海流12!Q:Q)</f>
        <v>13</v>
      </c>
      <c r="R2" s="24">
        <f ca="1">SUMIF(祝广海流12!$A:$AL,$B2,祝广海流12!R:R)</f>
        <v>14</v>
      </c>
      <c r="S2" s="24">
        <f ca="1">SUMIF(祝广海流12!$A:$AL,$B2,祝广海流12!S:S)</f>
        <v>12</v>
      </c>
      <c r="T2" s="24">
        <f ca="1">SUMIF(祝广海流12!$A:$AL,$B2,祝广海流12!T:T)</f>
        <v>12</v>
      </c>
      <c r="U2" s="24">
        <f ca="1">SUMIF(祝广海流12!$A:$AL,$B2,祝广海流12!U:U)</f>
        <v>14</v>
      </c>
      <c r="V2" s="24">
        <f ca="1">SUMIF(祝广海流12!$A:$AL,$B2,祝广海流12!V:V)</f>
        <v>14</v>
      </c>
      <c r="W2" s="24">
        <f ca="1">SUMIF(祝广海流12!$A:$AL,$B2,祝广海流12!W:W)</f>
        <v>14</v>
      </c>
      <c r="X2" s="24">
        <f ca="1">SUMIF(祝广海流12!$A:$AL,$B2,祝广海流12!X:X)</f>
        <v>13</v>
      </c>
      <c r="Y2" s="24">
        <f ca="1">SUMIF(祝广海流12!$A:$AL,$B2,祝广海流12!Y:Y)</f>
        <v>14</v>
      </c>
      <c r="Z2" s="24">
        <f ca="1">SUMIF(祝广海流12!$A:$AL,$B2,祝广海流12!Z:Z)</f>
        <v>14</v>
      </c>
      <c r="AA2" s="24">
        <f ca="1">SUMIF(祝广海流12!$A:$AL,$B2,祝广海流12!AA:AA)</f>
        <v>14</v>
      </c>
      <c r="AB2" s="24">
        <f ca="1">SUMIF(祝广海流12!$A:$AL,$B2,祝广海流12!AB:AB)</f>
        <v>14</v>
      </c>
      <c r="AC2" s="24">
        <f ca="1">SUMIF(祝广海流12!$A:$AL,$B2,祝广海流12!AC:AC)</f>
        <v>13</v>
      </c>
      <c r="AD2" s="24">
        <f ca="1">SUMIF(祝广海流12!$A:$AL,$B2,祝广海流12!AD:AD)</f>
        <v>13</v>
      </c>
      <c r="AE2" s="24">
        <f ca="1">SUMIF(祝广海流12!$A:$AL,$B2,祝广海流12!AE:AE)</f>
        <v>11</v>
      </c>
      <c r="AF2" s="24">
        <f ca="1">SUMIF(祝广海流12!$A:$AL,$B2,祝广海流12!AF:AF)</f>
        <v>11</v>
      </c>
      <c r="AG2" s="24">
        <f ca="1">SUMIF(祝广海流12!$A:$AL,$B2,祝广海流12!AG:AG)</f>
        <v>11</v>
      </c>
      <c r="AH2" s="24">
        <f ca="1">SUMIF(祝广海流12!$A:$AL,$B2,祝广海流12!AH:AH)</f>
        <v>11</v>
      </c>
      <c r="AI2" s="68">
        <f ca="1">SUM(D2:AH2)</f>
        <v>389</v>
      </c>
      <c r="AJ2" s="71">
        <f t="shared" ref="AJ2:AJ135" ca="1" si="0">AI2/8</f>
        <v>48.625</v>
      </c>
    </row>
    <row r="3" spans="1:36" ht="19.5" customHeight="1" x14ac:dyDescent="0.3">
      <c r="A3" s="36" t="s">
        <v>403</v>
      </c>
      <c r="B3" s="55" t="s">
        <v>46</v>
      </c>
      <c r="C3" s="55" t="s">
        <v>50</v>
      </c>
      <c r="D3" s="24">
        <f ca="1">SUMIF(祝广海流12!$A:$AL,$B3,祝广海流12!D:D)</f>
        <v>0</v>
      </c>
      <c r="E3" s="24">
        <f ca="1">SUMIF(祝广海流12!$A:$AL,$B3,祝广海流12!E:E)</f>
        <v>13</v>
      </c>
      <c r="F3" s="24">
        <f ca="1">SUMIF(祝广海流12!$A:$AL,$B3,祝广海流12!F:F)</f>
        <v>13</v>
      </c>
      <c r="G3" s="24">
        <f ca="1">SUMIF(祝广海流12!$A:$AL,$B3,祝广海流12!G:G)</f>
        <v>13</v>
      </c>
      <c r="H3" s="24">
        <f ca="1">SUMIF(祝广海流12!$A:$AL,$B3,祝广海流12!H:H)</f>
        <v>13</v>
      </c>
      <c r="I3" s="24">
        <f ca="1">SUMIF(祝广海流12!$A:$AL,$B3,祝广海流12!I:I)</f>
        <v>13</v>
      </c>
      <c r="J3" s="24">
        <f ca="1">SUMIF(祝广海流12!$A:$AL,$B3,祝广海流12!J:J)</f>
        <v>11</v>
      </c>
      <c r="K3" s="24">
        <f ca="1">SUMIF(祝广海流12!$A:$AL,$B3,祝广海流12!K:K)</f>
        <v>13</v>
      </c>
      <c r="L3" s="24">
        <f ca="1">SUMIF(祝广海流12!$A:$AL,$B3,祝广海流12!L:L)</f>
        <v>12</v>
      </c>
      <c r="M3" s="24">
        <f ca="1">SUMIF(祝广海流12!$A:$AL,$B3,祝广海流12!M:M)</f>
        <v>12</v>
      </c>
      <c r="N3" s="24">
        <f ca="1">SUMIF(祝广海流12!$A:$AL,$B3,祝广海流12!N:N)</f>
        <v>10.5</v>
      </c>
      <c r="O3" s="24">
        <f ca="1">SUMIF(祝广海流12!$A:$AL,$B3,祝广海流12!O:O)</f>
        <v>12</v>
      </c>
      <c r="P3" s="24">
        <f ca="1">SUMIF(祝广海流12!$A:$AL,$B3,祝广海流12!P:P)</f>
        <v>12</v>
      </c>
      <c r="Q3" s="24">
        <f ca="1">SUMIF(祝广海流12!$A:$AL,$B3,祝广海流12!Q:Q)</f>
        <v>13</v>
      </c>
      <c r="R3" s="24">
        <f ca="1">SUMIF(祝广海流12!$A:$AL,$B3,祝广海流12!R:R)</f>
        <v>14</v>
      </c>
      <c r="S3" s="24">
        <f ca="1">SUMIF(祝广海流12!$A:$AL,$B3,祝广海流12!S:S)</f>
        <v>12</v>
      </c>
      <c r="T3" s="24">
        <f ca="1">SUMIF(祝广海流12!$A:$AL,$B3,祝广海流12!T:T)</f>
        <v>12</v>
      </c>
      <c r="U3" s="24">
        <f ca="1">SUMIF(祝广海流12!$A:$AL,$B3,祝广海流12!U:U)</f>
        <v>12</v>
      </c>
      <c r="V3" s="24">
        <f ca="1">SUMIF(祝广海流12!$A:$AL,$B3,祝广海流12!V:V)</f>
        <v>8.5</v>
      </c>
      <c r="W3" s="24">
        <f ca="1">SUMIF(祝广海流12!$A:$AL,$B3,祝广海流12!W:W)</f>
        <v>0</v>
      </c>
      <c r="X3" s="24">
        <f ca="1">SUMIF(祝广海流12!$A:$AL,$B3,祝广海流12!X:X)</f>
        <v>0</v>
      </c>
      <c r="Y3" s="24">
        <f ca="1">SUMIF(祝广海流12!$A:$AL,$B3,祝广海流12!Y:Y)</f>
        <v>14</v>
      </c>
      <c r="Z3" s="24">
        <f ca="1">SUMIF(祝广海流12!$A:$AL,$B3,祝广海流12!Z:Z)</f>
        <v>14</v>
      </c>
      <c r="AA3" s="24">
        <f ca="1">SUMIF(祝广海流12!$A:$AL,$B3,祝广海流12!AA:AA)</f>
        <v>14</v>
      </c>
      <c r="AB3" s="24">
        <f ca="1">SUMIF(祝广海流12!$A:$AL,$B3,祝广海流12!AB:AB)</f>
        <v>14</v>
      </c>
      <c r="AC3" s="24">
        <f ca="1">SUMIF(祝广海流12!$A:$AL,$B3,祝广海流12!AC:AC)</f>
        <v>13</v>
      </c>
      <c r="AD3" s="24">
        <f ca="1">SUMIF(祝广海流12!$A:$AL,$B3,祝广海流12!AD:AD)</f>
        <v>13</v>
      </c>
      <c r="AE3" s="24">
        <f ca="1">SUMIF(祝广海流12!$A:$AL,$B3,祝广海流12!AE:AE)</f>
        <v>11</v>
      </c>
      <c r="AF3" s="24">
        <f ca="1">SUMIF(祝广海流12!$A:$AL,$B3,祝广海流12!AF:AF)</f>
        <v>11</v>
      </c>
      <c r="AG3" s="24">
        <f ca="1">SUMIF(祝广海流12!$A:$AL,$B3,祝广海流12!AG:AG)</f>
        <v>11</v>
      </c>
      <c r="AH3" s="24">
        <f ca="1">SUMIF(祝广海流12!$A:$AL,$B3,祝广海流12!AH:AH)</f>
        <v>11</v>
      </c>
      <c r="AI3" s="68">
        <f t="shared" ref="AI3:AI133" ca="1" si="1">SUM(D3:AH3)</f>
        <v>345</v>
      </c>
      <c r="AJ3" s="71">
        <f t="shared" ca="1" si="0"/>
        <v>43.125</v>
      </c>
    </row>
    <row r="4" spans="1:36" ht="19.5" customHeight="1" x14ac:dyDescent="0.3">
      <c r="A4" s="36" t="s">
        <v>403</v>
      </c>
      <c r="B4" s="55" t="s">
        <v>126</v>
      </c>
      <c r="C4" s="55" t="s">
        <v>247</v>
      </c>
      <c r="D4" s="24">
        <f ca="1">SUMIF(祝广海流12!$A:$AL,$B4,祝广海流12!D:D)</f>
        <v>0</v>
      </c>
      <c r="E4" s="24">
        <f ca="1">SUMIF(祝广海流12!$A:$AL,$B4,祝广海流12!E:E)</f>
        <v>13</v>
      </c>
      <c r="F4" s="24">
        <f ca="1">SUMIF(祝广海流12!$A:$AL,$B4,祝广海流12!F:F)</f>
        <v>13</v>
      </c>
      <c r="G4" s="24">
        <f ca="1">SUMIF(祝广海流12!$A:$AL,$B4,祝广海流12!G:G)</f>
        <v>12</v>
      </c>
      <c r="H4" s="24">
        <f ca="1">SUMIF(祝广海流12!$A:$AL,$B4,祝广海流12!H:H)</f>
        <v>13</v>
      </c>
      <c r="I4" s="24">
        <f ca="1">SUMIF(祝广海流12!$A:$AL,$B4,祝广海流12!I:I)</f>
        <v>13</v>
      </c>
      <c r="J4" s="24">
        <f ca="1">SUMIF(祝广海流12!$A:$AL,$B4,祝广海流12!J:J)</f>
        <v>8.5</v>
      </c>
      <c r="K4" s="24">
        <f ca="1">SUMIF(祝广海流12!$A:$AL,$B4,祝广海流12!K:K)</f>
        <v>13</v>
      </c>
      <c r="L4" s="24">
        <f ca="1">SUMIF(祝广海流12!$A:$AL,$B4,祝广海流12!L:L)</f>
        <v>12</v>
      </c>
      <c r="M4" s="24">
        <f ca="1">SUMIF(祝广海流12!$A:$AL,$B4,祝广海流12!M:M)</f>
        <v>12</v>
      </c>
      <c r="N4" s="24">
        <f ca="1">SUMIF(祝广海流12!$A:$AL,$B4,祝广海流12!N:N)</f>
        <v>12</v>
      </c>
      <c r="O4" s="24">
        <f ca="1">SUMIF(祝广海流12!$A:$AL,$B4,祝广海流12!O:O)</f>
        <v>12</v>
      </c>
      <c r="P4" s="24">
        <f ca="1">SUMIF(祝广海流12!$A:$AL,$B4,祝广海流12!P:P)</f>
        <v>14</v>
      </c>
      <c r="Q4" s="24">
        <f ca="1">SUMIF(祝广海流12!$A:$AL,$B4,祝广海流12!Q:Q)</f>
        <v>13</v>
      </c>
      <c r="R4" s="24">
        <f ca="1">SUMIF(祝广海流12!$A:$AL,$B4,祝广海流12!R:R)</f>
        <v>12</v>
      </c>
      <c r="S4" s="24">
        <f ca="1">SUMIF(祝广海流12!$A:$AL,$B4,祝广海流12!S:S)</f>
        <v>12</v>
      </c>
      <c r="T4" s="24">
        <f ca="1">SUMIF(祝广海流12!$A:$AL,$B4,祝广海流12!T:T)</f>
        <v>14</v>
      </c>
      <c r="U4" s="24">
        <f ca="1">SUMIF(祝广海流12!$A:$AL,$B4,祝广海流12!U:U)</f>
        <v>12</v>
      </c>
      <c r="V4" s="24">
        <f ca="1">SUMIF(祝广海流12!$A:$AL,$B4,祝广海流12!V:V)</f>
        <v>0</v>
      </c>
      <c r="W4" s="24">
        <f ca="1">SUMIF(祝广海流12!$A:$AL,$B4,祝广海流12!W:W)</f>
        <v>0</v>
      </c>
      <c r="X4" s="24">
        <f ca="1">SUMIF(祝广海流12!$A:$AL,$B4,祝广海流12!X:X)</f>
        <v>13</v>
      </c>
      <c r="Y4" s="24">
        <f ca="1">SUMIF(祝广海流12!$A:$AL,$B4,祝广海流12!Y:Y)</f>
        <v>14</v>
      </c>
      <c r="Z4" s="24">
        <f ca="1">SUMIF(祝广海流12!$A:$AL,$B4,祝广海流12!Z:Z)</f>
        <v>14</v>
      </c>
      <c r="AA4" s="24">
        <f ca="1">SUMIF(祝广海流12!$A:$AL,$B4,祝广海流12!AA:AA)</f>
        <v>14</v>
      </c>
      <c r="AB4" s="24">
        <f ca="1">SUMIF(祝广海流12!$A:$AL,$B4,祝广海流12!AB:AB)</f>
        <v>14</v>
      </c>
      <c r="AC4" s="24">
        <f ca="1">SUMIF(祝广海流12!$A:$AL,$B4,祝广海流12!AC:AC)</f>
        <v>13</v>
      </c>
      <c r="AD4" s="24">
        <f ca="1">SUMIF(祝广海流12!$A:$AL,$B4,祝广海流12!AD:AD)</f>
        <v>13</v>
      </c>
      <c r="AE4" s="24">
        <f ca="1">SUMIF(祝广海流12!$A:$AL,$B4,祝广海流12!AE:AE)</f>
        <v>11</v>
      </c>
      <c r="AF4" s="24">
        <f ca="1">SUMIF(祝广海流12!$A:$AL,$B4,祝广海流12!AF:AF)</f>
        <v>11</v>
      </c>
      <c r="AG4" s="24">
        <f ca="1">SUMIF(祝广海流12!$A:$AL,$B4,祝广海流12!AG:AG)</f>
        <v>11</v>
      </c>
      <c r="AH4" s="24">
        <f ca="1">SUMIF(祝广海流12!$A:$AL,$B4,祝广海流12!AH:AH)</f>
        <v>11</v>
      </c>
      <c r="AI4" s="68">
        <f t="shared" ref="AI4:AI13" ca="1" si="2">SUM(D4:AH4)</f>
        <v>349.5</v>
      </c>
      <c r="AJ4" s="71">
        <f t="shared" ref="AJ4:AJ13" ca="1" si="3">AI4/8</f>
        <v>43.6875</v>
      </c>
    </row>
    <row r="5" spans="1:36" ht="19.5" customHeight="1" x14ac:dyDescent="0.3">
      <c r="A5" s="36" t="s">
        <v>403</v>
      </c>
      <c r="B5" s="55" t="s">
        <v>57</v>
      </c>
      <c r="C5" s="55" t="s">
        <v>58</v>
      </c>
      <c r="D5" s="24">
        <f ca="1">SUMIF(祝广海流12!$A:$AL,$B5,祝广海流12!D:D)</f>
        <v>0</v>
      </c>
      <c r="E5" s="24">
        <f ca="1">SUMIF(祝广海流12!$A:$AL,$B5,祝广海流12!E:E)</f>
        <v>13</v>
      </c>
      <c r="F5" s="24">
        <f ca="1">SUMIF(祝广海流12!$A:$AL,$B5,祝广海流12!F:F)</f>
        <v>13</v>
      </c>
      <c r="G5" s="24">
        <f ca="1">SUMIF(祝广海流12!$A:$AL,$B5,祝广海流12!G:G)</f>
        <v>12</v>
      </c>
      <c r="H5" s="24">
        <f ca="1">SUMIF(祝广海流12!$A:$AL,$B5,祝广海流12!H:H)</f>
        <v>13</v>
      </c>
      <c r="I5" s="24">
        <f ca="1">SUMIF(祝广海流12!$A:$AL,$B5,祝广海流12!I:I)</f>
        <v>13</v>
      </c>
      <c r="J5" s="24">
        <f ca="1">SUMIF(祝广海流12!$A:$AL,$B5,祝广海流12!J:J)</f>
        <v>8.5</v>
      </c>
      <c r="K5" s="24">
        <f ca="1">SUMIF(祝广海流12!$A:$AL,$B5,祝广海流12!K:K)</f>
        <v>13</v>
      </c>
      <c r="L5" s="24">
        <f ca="1">SUMIF(祝广海流12!$A:$AL,$B5,祝广海流12!L:L)</f>
        <v>12</v>
      </c>
      <c r="M5" s="24">
        <f ca="1">SUMIF(祝广海流12!$A:$AL,$B5,祝广海流12!M:M)</f>
        <v>14</v>
      </c>
      <c r="N5" s="24">
        <f ca="1">SUMIF(祝广海流12!$A:$AL,$B5,祝广海流12!N:N)</f>
        <v>14</v>
      </c>
      <c r="O5" s="24">
        <f ca="1">SUMIF(祝广海流12!$A:$AL,$B5,祝广海流12!O:O)</f>
        <v>14</v>
      </c>
      <c r="P5" s="24">
        <f ca="1">SUMIF(祝广海流12!$A:$AL,$B5,祝广海流12!P:P)</f>
        <v>14</v>
      </c>
      <c r="Q5" s="24">
        <f ca="1">SUMIF(祝广海流12!$A:$AL,$B5,祝广海流12!Q:Q)</f>
        <v>13</v>
      </c>
      <c r="R5" s="24">
        <f ca="1">SUMIF(祝广海流12!$A:$AL,$B5,祝广海流12!R:R)</f>
        <v>14</v>
      </c>
      <c r="S5" s="24">
        <f ca="1">SUMIF(祝广海流12!$A:$AL,$B5,祝广海流12!S:S)</f>
        <v>12</v>
      </c>
      <c r="T5" s="24">
        <f ca="1">SUMIF(祝广海流12!$A:$AL,$B5,祝广海流12!T:T)</f>
        <v>14</v>
      </c>
      <c r="U5" s="24">
        <f ca="1">SUMIF(祝广海流12!$A:$AL,$B5,祝广海流12!U:U)</f>
        <v>14</v>
      </c>
      <c r="V5" s="24">
        <f ca="1">SUMIF(祝广海流12!$A:$AL,$B5,祝广海流12!V:V)</f>
        <v>14</v>
      </c>
      <c r="W5" s="24">
        <f ca="1">SUMIF(祝广海流12!$A:$AL,$B5,祝广海流12!W:W)</f>
        <v>14</v>
      </c>
      <c r="X5" s="24">
        <f ca="1">SUMIF(祝广海流12!$A:$AL,$B5,祝广海流12!X:X)</f>
        <v>8.5</v>
      </c>
      <c r="Y5" s="24">
        <f ca="1">SUMIF(祝广海流12!$A:$AL,$B5,祝广海流12!Y:Y)</f>
        <v>14</v>
      </c>
      <c r="Z5" s="24">
        <f ca="1">SUMIF(祝广海流12!$A:$AL,$B5,祝广海流12!Z:Z)</f>
        <v>14</v>
      </c>
      <c r="AA5" s="24">
        <f ca="1">SUMIF(祝广海流12!$A:$AL,$B5,祝广海流12!AA:AA)</f>
        <v>14</v>
      </c>
      <c r="AB5" s="24">
        <f ca="1">SUMIF(祝广海流12!$A:$AL,$B5,祝广海流12!AB:AB)</f>
        <v>14</v>
      </c>
      <c r="AC5" s="24">
        <f ca="1">SUMIF(祝广海流12!$A:$AL,$B5,祝广海流12!AC:AC)</f>
        <v>13</v>
      </c>
      <c r="AD5" s="24">
        <f ca="1">SUMIF(祝广海流12!$A:$AL,$B5,祝广海流12!AD:AD)</f>
        <v>13</v>
      </c>
      <c r="AE5" s="24">
        <f ca="1">SUMIF(祝广海流12!$A:$AL,$B5,祝广海流12!AE:AE)</f>
        <v>11</v>
      </c>
      <c r="AF5" s="24">
        <f ca="1">SUMIF(祝广海流12!$A:$AL,$B5,祝广海流12!AF:AF)</f>
        <v>11</v>
      </c>
      <c r="AG5" s="24">
        <f ca="1">SUMIF(祝广海流12!$A:$AL,$B5,祝广海流12!AG:AG)</f>
        <v>11</v>
      </c>
      <c r="AH5" s="24">
        <f ca="1">SUMIF(祝广海流12!$A:$AL,$B5,祝广海流12!AH:AH)</f>
        <v>11</v>
      </c>
      <c r="AI5" s="68">
        <f t="shared" ca="1" si="2"/>
        <v>383</v>
      </c>
      <c r="AJ5" s="71">
        <f t="shared" ca="1" si="3"/>
        <v>47.875</v>
      </c>
    </row>
    <row r="6" spans="1:36" ht="19.5" customHeight="1" x14ac:dyDescent="0.3">
      <c r="A6" s="36" t="s">
        <v>403</v>
      </c>
      <c r="B6" s="55" t="s">
        <v>47</v>
      </c>
      <c r="C6" s="55" t="s">
        <v>51</v>
      </c>
      <c r="D6" s="24">
        <f ca="1">SUMIF(祝广海流12!$A:$AL,$B6,祝广海流12!D:D)</f>
        <v>0</v>
      </c>
      <c r="E6" s="24">
        <f ca="1">SUMIF(祝广海流12!$A:$AL,$B6,祝广海流12!E:E)</f>
        <v>13</v>
      </c>
      <c r="F6" s="24">
        <f ca="1">SUMIF(祝广海流12!$A:$AL,$B6,祝广海流12!F:F)</f>
        <v>13</v>
      </c>
      <c r="G6" s="24">
        <f ca="1">SUMIF(祝广海流12!$A:$AL,$B6,祝广海流12!G:G)</f>
        <v>12</v>
      </c>
      <c r="H6" s="24">
        <f ca="1">SUMIF(祝广海流12!$A:$AL,$B6,祝广海流12!H:H)</f>
        <v>13</v>
      </c>
      <c r="I6" s="24">
        <f ca="1">SUMIF(祝广海流12!$A:$AL,$B6,祝广海流12!I:I)</f>
        <v>13</v>
      </c>
      <c r="J6" s="24">
        <f ca="1">SUMIF(祝广海流12!$A:$AL,$B6,祝广海流12!J:J)</f>
        <v>8.5</v>
      </c>
      <c r="K6" s="24">
        <f ca="1">SUMIF(祝广海流12!$A:$AL,$B6,祝广海流12!K:K)</f>
        <v>11</v>
      </c>
      <c r="L6" s="24">
        <f ca="1">SUMIF(祝广海流12!$A:$AL,$B6,祝广海流12!L:L)</f>
        <v>12</v>
      </c>
      <c r="M6" s="24">
        <f ca="1">SUMIF(祝广海流12!$A:$AL,$B6,祝广海流12!M:M)</f>
        <v>12</v>
      </c>
      <c r="N6" s="24">
        <f ca="1">SUMIF(祝广海流12!$A:$AL,$B6,祝广海流12!N:N)</f>
        <v>12</v>
      </c>
      <c r="O6" s="24">
        <f ca="1">SUMIF(祝广海流12!$A:$AL,$B6,祝广海流12!O:O)</f>
        <v>12</v>
      </c>
      <c r="P6" s="24">
        <f ca="1">SUMIF(祝广海流12!$A:$AL,$B6,祝广海流12!P:P)</f>
        <v>12</v>
      </c>
      <c r="Q6" s="24">
        <f ca="1">SUMIF(祝广海流12!$A:$AL,$B6,祝广海流12!Q:Q)</f>
        <v>8.5</v>
      </c>
      <c r="R6" s="24">
        <f ca="1">SUMIF(祝广海流12!$A:$AL,$B6,祝广海流12!R:R)</f>
        <v>0</v>
      </c>
      <c r="S6" s="24">
        <f ca="1">SUMIF(祝广海流12!$A:$AL,$B6,祝广海流12!S:S)</f>
        <v>0</v>
      </c>
      <c r="T6" s="24">
        <f ca="1">SUMIF(祝广海流12!$A:$AL,$B6,祝广海流12!T:T)</f>
        <v>0</v>
      </c>
      <c r="U6" s="24">
        <f ca="1">SUMIF(祝广海流12!$A:$AL,$B6,祝广海流12!U:U)</f>
        <v>0</v>
      </c>
      <c r="V6" s="24">
        <f ca="1">SUMIF(祝广海流12!$A:$AL,$B6,祝广海流12!V:V)</f>
        <v>0</v>
      </c>
      <c r="W6" s="24">
        <f ca="1">SUMIF(祝广海流12!$A:$AL,$B6,祝广海流12!W:W)</f>
        <v>0</v>
      </c>
      <c r="X6" s="24">
        <f ca="1">SUMIF(祝广海流12!$A:$AL,$B6,祝广海流12!X:X)</f>
        <v>0</v>
      </c>
      <c r="Y6" s="24">
        <f ca="1">SUMIF(祝广海流12!$A:$AL,$B6,祝广海流12!Y:Y)</f>
        <v>14</v>
      </c>
      <c r="Z6" s="24">
        <f ca="1">SUMIF(祝广海流12!$A:$AL,$B6,祝广海流12!Z:Z)</f>
        <v>14</v>
      </c>
      <c r="AA6" s="24">
        <f ca="1">SUMIF(祝广海流12!$A:$AL,$B6,祝广海流12!AA:AA)</f>
        <v>14</v>
      </c>
      <c r="AB6" s="24">
        <f ca="1">SUMIF(祝广海流12!$A:$AL,$B6,祝广海流12!AB:AB)</f>
        <v>14</v>
      </c>
      <c r="AC6" s="24">
        <f ca="1">SUMIF(祝广海流12!$A:$AL,$B6,祝广海流12!AC:AC)</f>
        <v>13</v>
      </c>
      <c r="AD6" s="24">
        <f ca="1">SUMIF(祝广海流12!$A:$AL,$B6,祝广海流12!AD:AD)</f>
        <v>13</v>
      </c>
      <c r="AE6" s="24">
        <f ca="1">SUMIF(祝广海流12!$A:$AL,$B6,祝广海流12!AE:AE)</f>
        <v>11</v>
      </c>
      <c r="AF6" s="24">
        <f ca="1">SUMIF(祝广海流12!$A:$AL,$B6,祝广海流12!AF:AF)</f>
        <v>11</v>
      </c>
      <c r="AG6" s="24">
        <f ca="1">SUMIF(祝广海流12!$A:$AL,$B6,祝广海流12!AG:AG)</f>
        <v>11</v>
      </c>
      <c r="AH6" s="24">
        <f ca="1">SUMIF(祝广海流12!$A:$AL,$B6,祝广海流12!AH:AH)</f>
        <v>11</v>
      </c>
      <c r="AI6" s="68">
        <f t="shared" ref="AI6:AI9" ca="1" si="4">SUM(D6:AH6)</f>
        <v>278</v>
      </c>
      <c r="AJ6" s="71">
        <f t="shared" ref="AJ6:AJ9" ca="1" si="5">AI6/8</f>
        <v>34.75</v>
      </c>
    </row>
    <row r="7" spans="1:36" ht="19.5" customHeight="1" x14ac:dyDescent="0.3">
      <c r="A7" s="36" t="s">
        <v>403</v>
      </c>
      <c r="B7" s="55" t="s">
        <v>48</v>
      </c>
      <c r="C7" s="55" t="s">
        <v>52</v>
      </c>
      <c r="D7" s="24">
        <f ca="1">SUMIF(祝广海流12!$A:$AL,$B7,祝广海流12!D:D)</f>
        <v>0</v>
      </c>
      <c r="E7" s="24">
        <f ca="1">SUMIF(祝广海流12!$A:$AL,$B7,祝广海流12!E:E)</f>
        <v>13</v>
      </c>
      <c r="F7" s="24">
        <f ca="1">SUMIF(祝广海流12!$A:$AL,$B7,祝广海流12!F:F)</f>
        <v>13</v>
      </c>
      <c r="G7" s="24">
        <f ca="1">SUMIF(祝广海流12!$A:$AL,$B7,祝广海流12!G:G)</f>
        <v>12</v>
      </c>
      <c r="H7" s="24">
        <f ca="1">SUMIF(祝广海流12!$A:$AL,$B7,祝广海流12!H:H)</f>
        <v>13</v>
      </c>
      <c r="I7" s="24">
        <f ca="1">SUMIF(祝广海流12!$A:$AL,$B7,祝广海流12!I:I)</f>
        <v>13</v>
      </c>
      <c r="J7" s="24">
        <f ca="1">SUMIF(祝广海流12!$A:$AL,$B7,祝广海流12!J:J)</f>
        <v>8.5</v>
      </c>
      <c r="K7" s="24">
        <f ca="1">SUMIF(祝广海流12!$A:$AL,$B7,祝广海流12!K:K)</f>
        <v>13</v>
      </c>
      <c r="L7" s="24">
        <f ca="1">SUMIF(祝广海流12!$A:$AL,$B7,祝广海流12!L:L)</f>
        <v>12</v>
      </c>
      <c r="M7" s="24">
        <f ca="1">SUMIF(祝广海流12!$A:$AL,$B7,祝广海流12!M:M)</f>
        <v>14</v>
      </c>
      <c r="N7" s="24">
        <f ca="1">SUMIF(祝广海流12!$A:$AL,$B7,祝广海流12!N:N)</f>
        <v>14</v>
      </c>
      <c r="O7" s="24">
        <f ca="1">SUMIF(祝广海流12!$A:$AL,$B7,祝广海流12!O:O)</f>
        <v>14</v>
      </c>
      <c r="P7" s="24">
        <f ca="1">SUMIF(祝广海流12!$A:$AL,$B7,祝广海流12!P:P)</f>
        <v>14</v>
      </c>
      <c r="Q7" s="24">
        <f ca="1">SUMIF(祝广海流12!$A:$AL,$B7,祝广海流12!Q:Q)</f>
        <v>13</v>
      </c>
      <c r="R7" s="24">
        <f ca="1">SUMIF(祝广海流12!$A:$AL,$B7,祝广海流12!R:R)</f>
        <v>14</v>
      </c>
      <c r="S7" s="24">
        <f ca="1">SUMIF(祝广海流12!$A:$AL,$B7,祝广海流12!S:S)</f>
        <v>12</v>
      </c>
      <c r="T7" s="24">
        <f ca="1">SUMIF(祝广海流12!$A:$AL,$B7,祝广海流12!T:T)</f>
        <v>14</v>
      </c>
      <c r="U7" s="24">
        <f ca="1">SUMIF(祝广海流12!$A:$AL,$B7,祝广海流12!U:U)</f>
        <v>14</v>
      </c>
      <c r="V7" s="24">
        <f ca="1">SUMIF(祝广海流12!$A:$AL,$B7,祝广海流12!V:V)</f>
        <v>14</v>
      </c>
      <c r="W7" s="24">
        <f ca="1">SUMIF(祝广海流12!$A:$AL,$B7,祝广海流12!W:W)</f>
        <v>14</v>
      </c>
      <c r="X7" s="24">
        <f ca="1">SUMIF(祝广海流12!$A:$AL,$B7,祝广海流12!X:X)</f>
        <v>13</v>
      </c>
      <c r="Y7" s="24">
        <f ca="1">SUMIF(祝广海流12!$A:$AL,$B7,祝广海流12!Y:Y)</f>
        <v>14</v>
      </c>
      <c r="Z7" s="24">
        <f ca="1">SUMIF(祝广海流12!$A:$AL,$B7,祝广海流12!Z:Z)</f>
        <v>14</v>
      </c>
      <c r="AA7" s="24">
        <f ca="1">SUMIF(祝广海流12!$A:$AL,$B7,祝广海流12!AA:AA)</f>
        <v>14</v>
      </c>
      <c r="AB7" s="24">
        <f ca="1">SUMIF(祝广海流12!$A:$AL,$B7,祝广海流12!AB:AB)</f>
        <v>14</v>
      </c>
      <c r="AC7" s="24">
        <f ca="1">SUMIF(祝广海流12!$A:$AL,$B7,祝广海流12!AC:AC)</f>
        <v>13</v>
      </c>
      <c r="AD7" s="24">
        <f ca="1">SUMIF(祝广海流12!$A:$AL,$B7,祝广海流12!AD:AD)</f>
        <v>13</v>
      </c>
      <c r="AE7" s="24">
        <f ca="1">SUMIF(祝广海流12!$A:$AL,$B7,祝广海流12!AE:AE)</f>
        <v>11</v>
      </c>
      <c r="AF7" s="24">
        <f ca="1">SUMIF(祝广海流12!$A:$AL,$B7,祝广海流12!AF:AF)</f>
        <v>11</v>
      </c>
      <c r="AG7" s="24">
        <f ca="1">SUMIF(祝广海流12!$A:$AL,$B7,祝广海流12!AG:AG)</f>
        <v>11</v>
      </c>
      <c r="AH7" s="24">
        <f ca="1">SUMIF(祝广海流12!$A:$AL,$B7,祝广海流12!AH:AH)</f>
        <v>11</v>
      </c>
      <c r="AI7" s="68">
        <f t="shared" ca="1" si="4"/>
        <v>387.5</v>
      </c>
      <c r="AJ7" s="71">
        <f t="shared" ca="1" si="5"/>
        <v>48.4375</v>
      </c>
    </row>
    <row r="8" spans="1:36" ht="19.5" customHeight="1" x14ac:dyDescent="0.3">
      <c r="A8" s="36" t="s">
        <v>403</v>
      </c>
      <c r="B8" s="55" t="s">
        <v>151</v>
      </c>
      <c r="C8" s="55" t="s">
        <v>53</v>
      </c>
      <c r="D8" s="24">
        <f ca="1">SUMIF(祝广海流12!$A:$AL,$B8,祝广海流12!D:D)</f>
        <v>0</v>
      </c>
      <c r="E8" s="24">
        <f ca="1">SUMIF(祝广海流12!$A:$AL,$B8,祝广海流12!E:E)</f>
        <v>13</v>
      </c>
      <c r="F8" s="24">
        <f ca="1">SUMIF(祝广海流12!$A:$AL,$B8,祝广海流12!F:F)</f>
        <v>9</v>
      </c>
      <c r="G8" s="24">
        <f ca="1">SUMIF(祝广海流12!$A:$AL,$B8,祝广海流12!G:G)</f>
        <v>8</v>
      </c>
      <c r="H8" s="24">
        <f ca="1">SUMIF(祝广海流12!$A:$AL,$B8,祝广海流12!H:H)</f>
        <v>13</v>
      </c>
      <c r="I8" s="24">
        <f ca="1">SUMIF(祝广海流12!$A:$AL,$B8,祝广海流12!I:I)</f>
        <v>13</v>
      </c>
      <c r="J8" s="24">
        <f ca="1">SUMIF(祝广海流12!$A:$AL,$B8,祝广海流12!J:J)</f>
        <v>8.5</v>
      </c>
      <c r="K8" s="24">
        <f ca="1">SUMIF(祝广海流12!$A:$AL,$B8,祝广海流12!K:K)</f>
        <v>13</v>
      </c>
      <c r="L8" s="24">
        <f ca="1">SUMIF(祝广海流12!$A:$AL,$B8,祝广海流12!L:L)</f>
        <v>12</v>
      </c>
      <c r="M8" s="24">
        <f ca="1">SUMIF(祝广海流12!$A:$AL,$B8,祝广海流12!M:M)</f>
        <v>12</v>
      </c>
      <c r="N8" s="24">
        <f ca="1">SUMIF(祝广海流12!$A:$AL,$B8,祝广海流12!N:N)</f>
        <v>12</v>
      </c>
      <c r="O8" s="24">
        <f ca="1">SUMIF(祝广海流12!$A:$AL,$B8,祝广海流12!O:O)</f>
        <v>12</v>
      </c>
      <c r="P8" s="24">
        <f ca="1">SUMIF(祝广海流12!$A:$AL,$B8,祝广海流12!P:P)</f>
        <v>12</v>
      </c>
      <c r="Q8" s="24">
        <f ca="1">SUMIF(祝广海流12!$A:$AL,$B8,祝广海流12!Q:Q)</f>
        <v>8.5</v>
      </c>
      <c r="R8" s="24">
        <f ca="1">SUMIF(祝广海流12!$A:$AL,$B8,祝广海流12!R:R)</f>
        <v>12</v>
      </c>
      <c r="S8" s="24">
        <f ca="1">SUMIF(祝广海流12!$A:$AL,$B8,祝广海流12!S:S)</f>
        <v>12</v>
      </c>
      <c r="T8" s="24">
        <f ca="1">SUMIF(祝广海流12!$A:$AL,$B8,祝广海流12!T:T)</f>
        <v>14</v>
      </c>
      <c r="U8" s="24">
        <f ca="1">SUMIF(祝广海流12!$A:$AL,$B8,祝广海流12!U:U)</f>
        <v>12</v>
      </c>
      <c r="V8" s="24">
        <f ca="1">SUMIF(祝广海流12!$A:$AL,$B8,祝广海流12!V:V)</f>
        <v>8.5</v>
      </c>
      <c r="W8" s="24">
        <f ca="1">SUMIF(祝广海流12!$A:$AL,$B8,祝广海流12!W:W)</f>
        <v>0</v>
      </c>
      <c r="X8" s="24">
        <f ca="1">SUMIF(祝广海流12!$A:$AL,$B8,祝广海流12!X:X)</f>
        <v>0</v>
      </c>
      <c r="Y8" s="24">
        <f ca="1">SUMIF(祝广海流12!$A:$AL,$B8,祝广海流12!Y:Y)</f>
        <v>0</v>
      </c>
      <c r="Z8" s="24">
        <f ca="1">SUMIF(祝广海流12!$A:$AL,$B8,祝广海流12!Z:Z)</f>
        <v>0</v>
      </c>
      <c r="AA8" s="24">
        <f ca="1">SUMIF(祝广海流12!$A:$AL,$B8,祝广海流12!AA:AA)</f>
        <v>0</v>
      </c>
      <c r="AB8" s="24">
        <f ca="1">SUMIF(祝广海流12!$A:$AL,$B8,祝广海流12!AB:AB)</f>
        <v>0</v>
      </c>
      <c r="AC8" s="24">
        <f ca="1">SUMIF(祝广海流12!$A:$AL,$B8,祝广海流12!AC:AC)</f>
        <v>0</v>
      </c>
      <c r="AD8" s="24">
        <f ca="1">SUMIF(祝广海流12!$A:$AL,$B8,祝广海流12!AD:AD)</f>
        <v>0</v>
      </c>
      <c r="AE8" s="24">
        <f ca="1">SUMIF(祝广海流12!$A:$AL,$B8,祝广海流12!AE:AE)</f>
        <v>0</v>
      </c>
      <c r="AF8" s="24">
        <f ca="1">SUMIF(祝广海流12!$A:$AL,$B8,祝广海流12!AF:AF)</f>
        <v>0</v>
      </c>
      <c r="AG8" s="24">
        <f ca="1">SUMIF(祝广海流12!$A:$AL,$B8,祝广海流12!AG:AG)</f>
        <v>0</v>
      </c>
      <c r="AH8" s="24">
        <f ca="1">SUMIF(祝广海流12!$A:$AL,$B8,祝广海流12!AH:AH)</f>
        <v>0</v>
      </c>
      <c r="AI8" s="68">
        <f t="shared" ca="1" si="4"/>
        <v>204.5</v>
      </c>
      <c r="AJ8" s="71">
        <f t="shared" ca="1" si="5"/>
        <v>25.5625</v>
      </c>
    </row>
    <row r="9" spans="1:36" ht="19.5" customHeight="1" x14ac:dyDescent="0.3">
      <c r="A9" s="36" t="s">
        <v>403</v>
      </c>
      <c r="B9" s="55" t="s">
        <v>60</v>
      </c>
      <c r="C9" s="55" t="s">
        <v>248</v>
      </c>
      <c r="D9" s="24">
        <f ca="1">SUMIF(祝广海流12!$A:$AL,$B9,祝广海流12!D:D)</f>
        <v>0</v>
      </c>
      <c r="E9" s="24">
        <f ca="1">SUMIF(祝广海流12!$A:$AL,$B9,祝广海流12!E:E)</f>
        <v>13</v>
      </c>
      <c r="F9" s="24">
        <f ca="1">SUMIF(祝广海流12!$A:$AL,$B9,祝广海流12!F:F)</f>
        <v>13</v>
      </c>
      <c r="G9" s="24">
        <f ca="1">SUMIF(祝广海流12!$A:$AL,$B9,祝广海流12!G:G)</f>
        <v>13</v>
      </c>
      <c r="H9" s="24">
        <f ca="1">SUMIF(祝广海流12!$A:$AL,$B9,祝广海流12!H:H)</f>
        <v>13</v>
      </c>
      <c r="I9" s="24">
        <f ca="1">SUMIF(祝广海流12!$A:$AL,$B9,祝广海流12!I:I)</f>
        <v>13</v>
      </c>
      <c r="J9" s="24">
        <f ca="1">SUMIF(祝广海流12!$A:$AL,$B9,祝广海流12!J:J)</f>
        <v>11</v>
      </c>
      <c r="K9" s="24">
        <f ca="1">SUMIF(祝广海流12!$A:$AL,$B9,祝广海流12!K:K)</f>
        <v>13</v>
      </c>
      <c r="L9" s="24">
        <f ca="1">SUMIF(祝广海流12!$A:$AL,$B9,祝广海流12!L:L)</f>
        <v>13</v>
      </c>
      <c r="M9" s="24">
        <f ca="1">SUMIF(祝广海流12!$A:$AL,$B9,祝广海流12!M:M)</f>
        <v>14</v>
      </c>
      <c r="N9" s="24">
        <f ca="1">SUMIF(祝广海流12!$A:$AL,$B9,祝广海流12!N:N)</f>
        <v>13</v>
      </c>
      <c r="O9" s="24">
        <f ca="1">SUMIF(祝广海流12!$A:$AL,$B9,祝广海流12!O:O)</f>
        <v>12</v>
      </c>
      <c r="P9" s="24">
        <f ca="1">SUMIF(祝广海流12!$A:$AL,$B9,祝广海流12!P:P)</f>
        <v>2</v>
      </c>
      <c r="Q9" s="24">
        <f ca="1">SUMIF(祝广海流12!$A:$AL,$B9,祝广海流12!Q:Q)</f>
        <v>12</v>
      </c>
      <c r="R9" s="24">
        <f ca="1">SUMIF(祝广海流12!$A:$AL,$B9,祝广海流12!R:R)</f>
        <v>13</v>
      </c>
      <c r="S9" s="24">
        <f ca="1">SUMIF(祝广海流12!$A:$AL,$B9,祝广海流12!S:S)</f>
        <v>8.5</v>
      </c>
      <c r="T9" s="24">
        <f ca="1">SUMIF(祝广海流12!$A:$AL,$B9,祝广海流12!T:T)</f>
        <v>4</v>
      </c>
      <c r="U9" s="24">
        <f ca="1">SUMIF(祝广海流12!$A:$AL,$B9,祝广海流12!U:U)</f>
        <v>4</v>
      </c>
      <c r="V9" s="24">
        <f ca="1">SUMIF(祝广海流12!$A:$AL,$B9,祝广海流12!V:V)</f>
        <v>8.5</v>
      </c>
      <c r="W9" s="24">
        <f ca="1">SUMIF(祝广海流12!$A:$AL,$B9,祝广海流12!W:W)</f>
        <v>13</v>
      </c>
      <c r="X9" s="24">
        <f ca="1">SUMIF(祝广海流12!$A:$AL,$B9,祝广海流12!X:X)</f>
        <v>14</v>
      </c>
      <c r="Y9" s="24">
        <f ca="1">SUMIF(祝广海流12!$A:$AL,$B9,祝广海流12!Y:Y)</f>
        <v>14</v>
      </c>
      <c r="Z9" s="24">
        <f ca="1">SUMIF(祝广海流12!$A:$AL,$B9,祝广海流12!Z:Z)</f>
        <v>14</v>
      </c>
      <c r="AA9" s="24">
        <f ca="1">SUMIF(祝广海流12!$A:$AL,$B9,祝广海流12!AA:AA)</f>
        <v>8.5</v>
      </c>
      <c r="AB9" s="24">
        <f ca="1">SUMIF(祝广海流12!$A:$AL,$B9,祝广海流12!AB:AB)</f>
        <v>8.5</v>
      </c>
      <c r="AC9" s="24">
        <f ca="1">SUMIF(祝广海流12!$A:$AL,$B9,祝广海流12!AC:AC)</f>
        <v>12.5</v>
      </c>
      <c r="AD9" s="24">
        <f ca="1">SUMIF(祝广海流12!$A:$AL,$B9,祝广海流12!AD:AD)</f>
        <v>14</v>
      </c>
      <c r="AE9" s="24">
        <f ca="1">SUMIF(祝广海流12!$A:$AL,$B9,祝广海流12!AE:AE)</f>
        <v>8.5</v>
      </c>
      <c r="AF9" s="24">
        <f ca="1">SUMIF(祝广海流12!$A:$AL,$B9,祝广海流12!AF:AF)</f>
        <v>0</v>
      </c>
      <c r="AG9" s="24">
        <f ca="1">SUMIF(祝广海流12!$A:$AL,$B9,祝广海流12!AG:AG)</f>
        <v>0</v>
      </c>
      <c r="AH9" s="24">
        <f ca="1">SUMIF(祝广海流12!$A:$AL,$B9,祝广海流12!AH:AH)</f>
        <v>0</v>
      </c>
      <c r="AI9" s="68">
        <f t="shared" ca="1" si="4"/>
        <v>300</v>
      </c>
      <c r="AJ9" s="71">
        <f t="shared" ca="1" si="5"/>
        <v>37.5</v>
      </c>
    </row>
    <row r="10" spans="1:36" ht="19.5" customHeight="1" x14ac:dyDescent="0.3">
      <c r="A10" s="36" t="s">
        <v>403</v>
      </c>
      <c r="B10" s="55" t="s">
        <v>211</v>
      </c>
      <c r="C10" s="55" t="s">
        <v>220</v>
      </c>
      <c r="D10" s="24">
        <f ca="1">SUMIF(祝广海流12!$A:$AL,$B10,祝广海流12!D:D)</f>
        <v>0</v>
      </c>
      <c r="E10" s="24">
        <f ca="1">SUMIF(祝广海流12!$A:$AL,$B10,祝广海流12!E:E)</f>
        <v>13</v>
      </c>
      <c r="F10" s="24">
        <f ca="1">SUMIF(祝广海流12!$A:$AL,$B10,祝广海流12!F:F)</f>
        <v>13</v>
      </c>
      <c r="G10" s="24">
        <f ca="1">SUMIF(祝广海流12!$A:$AL,$B10,祝广海流12!G:G)</f>
        <v>12</v>
      </c>
      <c r="H10" s="24">
        <f ca="1">SUMIF(祝广海流12!$A:$AL,$B10,祝广海流12!H:H)</f>
        <v>13</v>
      </c>
      <c r="I10" s="24">
        <f ca="1">SUMIF(祝广海流12!$A:$AL,$B10,祝广海流12!I:I)</f>
        <v>13</v>
      </c>
      <c r="J10" s="24">
        <f ca="1">SUMIF(祝广海流12!$A:$AL,$B10,祝广海流12!J:J)</f>
        <v>8.5</v>
      </c>
      <c r="K10" s="24">
        <f ca="1">SUMIF(祝广海流12!$A:$AL,$B10,祝广海流12!K:K)</f>
        <v>13</v>
      </c>
      <c r="L10" s="24">
        <f ca="1">SUMIF(祝广海流12!$A:$AL,$B10,祝广海流12!L:L)</f>
        <v>12</v>
      </c>
      <c r="M10" s="24">
        <f ca="1">SUMIF(祝广海流12!$A:$AL,$B10,祝广海流12!M:M)</f>
        <v>12</v>
      </c>
      <c r="N10" s="24">
        <f ca="1">SUMIF(祝广海流12!$A:$AL,$B10,祝广海流12!N:N)</f>
        <v>12</v>
      </c>
      <c r="O10" s="24">
        <f ca="1">SUMIF(祝广海流12!$A:$AL,$B10,祝广海流12!O:O)</f>
        <v>12</v>
      </c>
      <c r="P10" s="24">
        <f ca="1">SUMIF(祝广海流12!$A:$AL,$B10,祝广海流12!P:P)</f>
        <v>12</v>
      </c>
      <c r="Q10" s="24">
        <f ca="1">SUMIF(祝广海流12!$A:$AL,$B10,祝广海流12!Q:Q)</f>
        <v>13</v>
      </c>
      <c r="R10" s="24">
        <f ca="1">SUMIF(祝广海流12!$A:$AL,$B10,祝广海流12!R:R)</f>
        <v>12</v>
      </c>
      <c r="S10" s="24">
        <f ca="1">SUMIF(祝广海流12!$A:$AL,$B10,祝广海流12!S:S)</f>
        <v>12</v>
      </c>
      <c r="T10" s="24">
        <f ca="1">SUMIF(祝广海流12!$A:$AL,$B10,祝广海流12!T:T)</f>
        <v>12</v>
      </c>
      <c r="U10" s="24">
        <f ca="1">SUMIF(祝广海流12!$A:$AL,$B10,祝广海流12!U:U)</f>
        <v>12</v>
      </c>
      <c r="V10" s="24">
        <f ca="1">SUMIF(祝广海流12!$A:$AL,$B10,祝广海流12!V:V)</f>
        <v>8.5</v>
      </c>
      <c r="W10" s="24">
        <f ca="1">SUMIF(祝广海流12!$A:$AL,$B10,祝广海流12!W:W)</f>
        <v>8.5</v>
      </c>
      <c r="X10" s="24">
        <f ca="1">SUMIF(祝广海流12!$A:$AL,$B10,祝广海流12!X:X)</f>
        <v>13</v>
      </c>
      <c r="Y10" s="24">
        <f ca="1">SUMIF(祝广海流12!$A:$AL,$B10,祝广海流12!Y:Y)</f>
        <v>14</v>
      </c>
      <c r="Z10" s="24">
        <f ca="1">SUMIF(祝广海流12!$A:$AL,$B10,祝广海流12!Z:Z)</f>
        <v>14</v>
      </c>
      <c r="AA10" s="24">
        <f ca="1">SUMIF(祝广海流12!$A:$AL,$B10,祝广海流12!AA:AA)</f>
        <v>14</v>
      </c>
      <c r="AB10" s="24">
        <f ca="1">SUMIF(祝广海流12!$A:$AL,$B10,祝广海流12!AB:AB)</f>
        <v>14</v>
      </c>
      <c r="AC10" s="24">
        <f ca="1">SUMIF(祝广海流12!$A:$AL,$B10,祝广海流12!AC:AC)</f>
        <v>13</v>
      </c>
      <c r="AD10" s="24">
        <f ca="1">SUMIF(祝广海流12!$A:$AL,$B10,祝广海流12!AD:AD)</f>
        <v>13</v>
      </c>
      <c r="AE10" s="24">
        <f ca="1">SUMIF(祝广海流12!$A:$AL,$B10,祝广海流12!AE:AE)</f>
        <v>11</v>
      </c>
      <c r="AF10" s="24">
        <f ca="1">SUMIF(祝广海流12!$A:$AL,$B10,祝广海流12!AF:AF)</f>
        <v>11</v>
      </c>
      <c r="AG10" s="24">
        <f ca="1">SUMIF(祝广海流12!$A:$AL,$B10,祝广海流12!AG:AG)</f>
        <v>11</v>
      </c>
      <c r="AH10" s="24">
        <f ca="1">SUMIF(祝广海流12!$A:$AL,$B10,祝广海流12!AH:AH)</f>
        <v>11</v>
      </c>
      <c r="AI10" s="68">
        <f t="shared" ca="1" si="2"/>
        <v>362.5</v>
      </c>
      <c r="AJ10" s="71">
        <f t="shared" ca="1" si="3"/>
        <v>45.3125</v>
      </c>
    </row>
    <row r="11" spans="1:36" ht="19.5" customHeight="1" x14ac:dyDescent="0.3">
      <c r="A11" s="36" t="s">
        <v>403</v>
      </c>
      <c r="B11" s="55" t="s">
        <v>185</v>
      </c>
      <c r="C11" s="55" t="s">
        <v>102</v>
      </c>
      <c r="D11" s="24">
        <f ca="1">SUMIF(祝广海流12!$A:$AL,$B11,祝广海流12!D:D)</f>
        <v>0</v>
      </c>
      <c r="E11" s="24">
        <f ca="1">SUMIF(祝广海流12!$A:$AL,$B11,祝广海流12!E:E)</f>
        <v>13</v>
      </c>
      <c r="F11" s="24">
        <f ca="1">SUMIF(祝广海流12!$A:$AL,$B11,祝广海流12!F:F)</f>
        <v>9.5</v>
      </c>
      <c r="G11" s="24">
        <f ca="1">SUMIF(祝广海流12!$A:$AL,$B11,祝广海流12!G:G)</f>
        <v>13</v>
      </c>
      <c r="H11" s="24">
        <f ca="1">SUMIF(祝广海流12!$A:$AL,$B11,祝广海流12!H:H)</f>
        <v>13</v>
      </c>
      <c r="I11" s="24">
        <f ca="1">SUMIF(祝广海流12!$A:$AL,$B11,祝广海流12!I:I)</f>
        <v>9</v>
      </c>
      <c r="J11" s="24">
        <f ca="1">SUMIF(祝广海流12!$A:$AL,$B11,祝广海流12!J:J)</f>
        <v>8.5</v>
      </c>
      <c r="K11" s="24">
        <f ca="1">SUMIF(祝广海流12!$A:$AL,$B11,祝广海流12!K:K)</f>
        <v>12</v>
      </c>
      <c r="L11" s="24">
        <f ca="1">SUMIF(祝广海流12!$A:$AL,$B11,祝广海流12!L:L)</f>
        <v>12</v>
      </c>
      <c r="M11" s="24">
        <f ca="1">SUMIF(祝广海流12!$A:$AL,$B11,祝广海流12!M:M)</f>
        <v>12</v>
      </c>
      <c r="N11" s="24">
        <f ca="1">SUMIF(祝广海流12!$A:$AL,$B11,祝广海流12!N:N)</f>
        <v>12</v>
      </c>
      <c r="O11" s="24">
        <f ca="1">SUMIF(祝广海流12!$A:$AL,$B11,祝广海流12!O:O)</f>
        <v>12</v>
      </c>
      <c r="P11" s="24">
        <f ca="1">SUMIF(祝广海流12!$A:$AL,$B11,祝广海流12!P:P)</f>
        <v>13</v>
      </c>
      <c r="Q11" s="24">
        <f ca="1">SUMIF(祝广海流12!$A:$AL,$B11,祝广海流12!Q:Q)</f>
        <v>8.5</v>
      </c>
      <c r="R11" s="24">
        <f ca="1">SUMIF(祝广海流12!$A:$AL,$B11,祝广海流12!R:R)</f>
        <v>11</v>
      </c>
      <c r="S11" s="24">
        <f ca="1">SUMIF(祝广海流12!$A:$AL,$B11,祝广海流12!S:S)</f>
        <v>12</v>
      </c>
      <c r="T11" s="24">
        <f ca="1">SUMIF(祝广海流12!$A:$AL,$B11,祝广海流12!T:T)</f>
        <v>2</v>
      </c>
      <c r="U11" s="24">
        <f ca="1">SUMIF(祝广海流12!$A:$AL,$B11,祝广海流12!U:U)</f>
        <v>0</v>
      </c>
      <c r="V11" s="24">
        <f ca="1">SUMIF(祝广海流12!$A:$AL,$B11,祝广海流12!V:V)</f>
        <v>0</v>
      </c>
      <c r="W11" s="24">
        <f ca="1">SUMIF(祝广海流12!$A:$AL,$B11,祝广海流12!W:W)</f>
        <v>0</v>
      </c>
      <c r="X11" s="24">
        <f ca="1">SUMIF(祝广海流12!$A:$AL,$B11,祝广海流12!X:X)</f>
        <v>0</v>
      </c>
      <c r="Y11" s="24">
        <f ca="1">SUMIF(祝广海流12!$A:$AL,$B11,祝广海流12!Y:Y)</f>
        <v>0</v>
      </c>
      <c r="Z11" s="24">
        <f ca="1">SUMIF(祝广海流12!$A:$AL,$B11,祝广海流12!Z:Z)</f>
        <v>0</v>
      </c>
      <c r="AA11" s="24">
        <f ca="1">SUMIF(祝广海流12!$A:$AL,$B11,祝广海流12!AA:AA)</f>
        <v>13</v>
      </c>
      <c r="AB11" s="24">
        <f ca="1">SUMIF(祝广海流12!$A:$AL,$B11,祝广海流12!AB:AB)</f>
        <v>12</v>
      </c>
      <c r="AC11" s="24">
        <f ca="1">SUMIF(祝广海流12!$A:$AL,$B11,祝广海流12!AC:AC)</f>
        <v>11</v>
      </c>
      <c r="AD11" s="24">
        <f ca="1">SUMIF(祝广海流12!$A:$AL,$B11,祝广海流12!AD:AD)</f>
        <v>9.5</v>
      </c>
      <c r="AE11" s="24">
        <f ca="1">SUMIF(祝广海流12!$A:$AL,$B11,祝广海流12!AE:AE)</f>
        <v>6.5</v>
      </c>
      <c r="AF11" s="24">
        <f ca="1">SUMIF(祝广海流12!$A:$AL,$B11,祝广海流12!AF:AF)</f>
        <v>11</v>
      </c>
      <c r="AG11" s="24">
        <f ca="1">SUMIF(祝广海流12!$A:$AL,$B11,祝广海流12!AG:AG)</f>
        <v>11</v>
      </c>
      <c r="AH11" s="24">
        <f ca="1">SUMIF(祝广海流12!$A:$AL,$B11,祝广海流12!AH:AH)</f>
        <v>8.5</v>
      </c>
      <c r="AI11" s="68">
        <f t="shared" ca="1" si="2"/>
        <v>255</v>
      </c>
      <c r="AJ11" s="71">
        <f t="shared" ca="1" si="3"/>
        <v>31.875</v>
      </c>
    </row>
    <row r="12" spans="1:36" ht="19.5" customHeight="1" x14ac:dyDescent="0.3">
      <c r="A12" s="36" t="s">
        <v>403</v>
      </c>
      <c r="B12" s="55" t="s">
        <v>233</v>
      </c>
      <c r="C12" s="55" t="s">
        <v>286</v>
      </c>
      <c r="D12" s="24">
        <f ca="1">SUMIF(祝广海流12!$A:$AL,$B12,祝广海流12!D:D)</f>
        <v>0</v>
      </c>
      <c r="E12" s="24">
        <f ca="1">SUMIF(祝广海流12!$A:$AL,$B12,祝广海流12!E:E)</f>
        <v>13</v>
      </c>
      <c r="F12" s="24">
        <f ca="1">SUMIF(祝广海流12!$A:$AL,$B12,祝广海流12!F:F)</f>
        <v>13</v>
      </c>
      <c r="G12" s="24">
        <f ca="1">SUMIF(祝广海流12!$A:$AL,$B12,祝广海流12!G:G)</f>
        <v>12</v>
      </c>
      <c r="H12" s="24">
        <f ca="1">SUMIF(祝广海流12!$A:$AL,$B12,祝广海流12!H:H)</f>
        <v>13</v>
      </c>
      <c r="I12" s="24">
        <f ca="1">SUMIF(祝广海流12!$A:$AL,$B12,祝广海流12!I:I)</f>
        <v>12</v>
      </c>
      <c r="J12" s="24">
        <f ca="1">SUMIF(祝广海流12!$A:$AL,$B12,祝广海流12!J:J)</f>
        <v>8.5</v>
      </c>
      <c r="K12" s="24">
        <f ca="1">SUMIF(祝广海流12!$A:$AL,$B12,祝广海流12!K:K)</f>
        <v>13</v>
      </c>
      <c r="L12" s="24">
        <f ca="1">SUMIF(祝广海流12!$A:$AL,$B12,祝广海流12!L:L)</f>
        <v>12</v>
      </c>
      <c r="M12" s="24">
        <f ca="1">SUMIF(祝广海流12!$A:$AL,$B12,祝广海流12!M:M)</f>
        <v>12</v>
      </c>
      <c r="N12" s="24">
        <f ca="1">SUMIF(祝广海流12!$A:$AL,$B12,祝广海流12!N:N)</f>
        <v>12</v>
      </c>
      <c r="O12" s="24">
        <f ca="1">SUMIF(祝广海流12!$A:$AL,$B12,祝广海流12!O:O)</f>
        <v>12</v>
      </c>
      <c r="P12" s="24">
        <f ca="1">SUMIF(祝广海流12!$A:$AL,$B12,祝广海流12!P:P)</f>
        <v>12</v>
      </c>
      <c r="Q12" s="24">
        <f ca="1">SUMIF(祝广海流12!$A:$AL,$B12,祝广海流12!Q:Q)</f>
        <v>8.5</v>
      </c>
      <c r="R12" s="24">
        <f ca="1">SUMIF(祝广海流12!$A:$AL,$B12,祝广海流12!R:R)</f>
        <v>12</v>
      </c>
      <c r="S12" s="24">
        <f ca="1">SUMIF(祝广海流12!$A:$AL,$B12,祝广海流12!S:S)</f>
        <v>12</v>
      </c>
      <c r="T12" s="24">
        <f ca="1">SUMIF(祝广海流12!$A:$AL,$B12,祝广海流12!T:T)</f>
        <v>12</v>
      </c>
      <c r="U12" s="24">
        <f ca="1">SUMIF(祝广海流12!$A:$AL,$B12,祝广海流12!U:U)</f>
        <v>12</v>
      </c>
      <c r="V12" s="24">
        <f ca="1">SUMIF(祝广海流12!$A:$AL,$B12,祝广海流12!V:V)</f>
        <v>8.5</v>
      </c>
      <c r="W12" s="24">
        <f ca="1">SUMIF(祝广海流12!$A:$AL,$B12,祝广海流12!W:W)</f>
        <v>0</v>
      </c>
      <c r="X12" s="24">
        <f ca="1">SUMIF(祝广海流12!$A:$AL,$B12,祝广海流12!X:X)</f>
        <v>0</v>
      </c>
      <c r="Y12" s="24">
        <f ca="1">SUMIF(祝广海流12!$A:$AL,$B12,祝广海流12!Y:Y)</f>
        <v>0</v>
      </c>
      <c r="Z12" s="24">
        <f ca="1">SUMIF(祝广海流12!$A:$AL,$B12,祝广海流12!Z:Z)</f>
        <v>0</v>
      </c>
      <c r="AA12" s="24">
        <f ca="1">SUMIF(祝广海流12!$A:$AL,$B12,祝广海流12!AA:AA)</f>
        <v>0</v>
      </c>
      <c r="AB12" s="24">
        <f ca="1">SUMIF(祝广海流12!$A:$AL,$B12,祝广海流12!AB:AB)</f>
        <v>0</v>
      </c>
      <c r="AC12" s="24">
        <f ca="1">SUMIF(祝广海流12!$A:$AL,$B12,祝广海流12!AC:AC)</f>
        <v>0</v>
      </c>
      <c r="AD12" s="24">
        <f ca="1">SUMIF(祝广海流12!$A:$AL,$B12,祝广海流12!AD:AD)</f>
        <v>0</v>
      </c>
      <c r="AE12" s="24">
        <f ca="1">SUMIF(祝广海流12!$A:$AL,$B12,祝广海流12!AE:AE)</f>
        <v>0</v>
      </c>
      <c r="AF12" s="24">
        <f ca="1">SUMIF(祝广海流12!$A:$AL,$B12,祝广海流12!AF:AF)</f>
        <v>0</v>
      </c>
      <c r="AG12" s="24">
        <f ca="1">SUMIF(祝广海流12!$A:$AL,$B12,祝广海流12!AG:AG)</f>
        <v>0</v>
      </c>
      <c r="AH12" s="24">
        <f ca="1">SUMIF(祝广海流12!$A:$AL,$B12,祝广海流12!AH:AH)</f>
        <v>0</v>
      </c>
      <c r="AI12" s="68">
        <f t="shared" ca="1" si="2"/>
        <v>209.5</v>
      </c>
      <c r="AJ12" s="71">
        <f t="shared" ca="1" si="3"/>
        <v>26.1875</v>
      </c>
    </row>
    <row r="13" spans="1:36" ht="19.5" customHeight="1" x14ac:dyDescent="0.3">
      <c r="A13" s="36" t="s">
        <v>403</v>
      </c>
      <c r="B13" s="55" t="s">
        <v>272</v>
      </c>
      <c r="C13" s="55" t="s">
        <v>287</v>
      </c>
      <c r="D13" s="24">
        <f ca="1">SUMIF(祝广海流12!$A:$AL,$B13,祝广海流12!D:D)</f>
        <v>0</v>
      </c>
      <c r="E13" s="24">
        <f ca="1">SUMIF(祝广海流12!$A:$AL,$B13,祝广海流12!E:E)</f>
        <v>13</v>
      </c>
      <c r="F13" s="24">
        <f ca="1">SUMIF(祝广海流12!$A:$AL,$B13,祝广海流12!F:F)</f>
        <v>13</v>
      </c>
      <c r="G13" s="24">
        <f ca="1">SUMIF(祝广海流12!$A:$AL,$B13,祝广海流12!G:G)</f>
        <v>12</v>
      </c>
      <c r="H13" s="24">
        <f ca="1">SUMIF(祝广海流12!$A:$AL,$B13,祝广海流12!H:H)</f>
        <v>13</v>
      </c>
      <c r="I13" s="24">
        <f ca="1">SUMIF(祝广海流12!$A:$AL,$B13,祝广海流12!I:I)</f>
        <v>13</v>
      </c>
      <c r="J13" s="24">
        <f ca="1">SUMIF(祝广海流12!$A:$AL,$B13,祝广海流12!J:J)</f>
        <v>8.5</v>
      </c>
      <c r="K13" s="24">
        <f ca="1">SUMIF(祝广海流12!$A:$AL,$B13,祝广海流12!K:K)</f>
        <v>13</v>
      </c>
      <c r="L13" s="24">
        <f ca="1">SUMIF(祝广海流12!$A:$AL,$B13,祝广海流12!L:L)</f>
        <v>12</v>
      </c>
      <c r="M13" s="24">
        <f ca="1">SUMIF(祝广海流12!$A:$AL,$B13,祝广海流12!M:M)</f>
        <v>12</v>
      </c>
      <c r="N13" s="24">
        <f ca="1">SUMIF(祝广海流12!$A:$AL,$B13,祝广海流12!N:N)</f>
        <v>12</v>
      </c>
      <c r="O13" s="24">
        <f ca="1">SUMIF(祝广海流12!$A:$AL,$B13,祝广海流12!O:O)</f>
        <v>12</v>
      </c>
      <c r="P13" s="24">
        <f ca="1">SUMIF(祝广海流12!$A:$AL,$B13,祝广海流12!P:P)</f>
        <v>12</v>
      </c>
      <c r="Q13" s="24">
        <f ca="1">SUMIF(祝广海流12!$A:$AL,$B13,祝广海流12!Q:Q)</f>
        <v>8.5</v>
      </c>
      <c r="R13" s="24">
        <f ca="1">SUMIF(祝广海流12!$A:$AL,$B13,祝广海流12!R:R)</f>
        <v>12</v>
      </c>
      <c r="S13" s="24">
        <f ca="1">SUMIF(祝广海流12!$A:$AL,$B13,祝广海流12!S:S)</f>
        <v>12</v>
      </c>
      <c r="T13" s="24">
        <f ca="1">SUMIF(祝广海流12!$A:$AL,$B13,祝广海流12!T:T)</f>
        <v>12</v>
      </c>
      <c r="U13" s="24">
        <f ca="1">SUMIF(祝广海流12!$A:$AL,$B13,祝广海流12!U:U)</f>
        <v>8.5</v>
      </c>
      <c r="V13" s="24">
        <f ca="1">SUMIF(祝广海流12!$A:$AL,$B13,祝广海流12!V:V)</f>
        <v>14</v>
      </c>
      <c r="W13" s="24">
        <f ca="1">SUMIF(祝广海流12!$A:$AL,$B13,祝广海流12!W:W)</f>
        <v>14</v>
      </c>
      <c r="X13" s="24">
        <f ca="1">SUMIF(祝广海流12!$A:$AL,$B13,祝广海流12!X:X)</f>
        <v>12.5</v>
      </c>
      <c r="Y13" s="24">
        <f ca="1">SUMIF(祝广海流12!$A:$AL,$B13,祝广海流12!Y:Y)</f>
        <v>14</v>
      </c>
      <c r="Z13" s="24">
        <f ca="1">SUMIF(祝广海流12!$A:$AL,$B13,祝广海流12!Z:Z)</f>
        <v>14</v>
      </c>
      <c r="AA13" s="24">
        <f ca="1">SUMIF(祝广海流12!$A:$AL,$B13,祝广海流12!AA:AA)</f>
        <v>14</v>
      </c>
      <c r="AB13" s="24">
        <f ca="1">SUMIF(祝广海流12!$A:$AL,$B13,祝广海流12!AB:AB)</f>
        <v>14</v>
      </c>
      <c r="AC13" s="24">
        <f ca="1">SUMIF(祝广海流12!$A:$AL,$B13,祝广海流12!AC:AC)</f>
        <v>13</v>
      </c>
      <c r="AD13" s="24">
        <f ca="1">SUMIF(祝广海流12!$A:$AL,$B13,祝广海流12!AD:AD)</f>
        <v>13</v>
      </c>
      <c r="AE13" s="24">
        <f ca="1">SUMIF(祝广海流12!$A:$AL,$B13,祝广海流12!AE:AE)</f>
        <v>11</v>
      </c>
      <c r="AF13" s="24">
        <f ca="1">SUMIF(祝广海流12!$A:$AL,$B13,祝广海流12!AF:AF)</f>
        <v>11</v>
      </c>
      <c r="AG13" s="24">
        <f ca="1">SUMIF(祝广海流12!$A:$AL,$B13,祝广海流12!AG:AG)</f>
        <v>11</v>
      </c>
      <c r="AH13" s="24">
        <f ca="1">SUMIF(祝广海流12!$A:$AL,$B13,祝广海流12!AH:AH)</f>
        <v>11</v>
      </c>
      <c r="AI13" s="68">
        <f t="shared" ca="1" si="2"/>
        <v>365</v>
      </c>
      <c r="AJ13" s="71">
        <f t="shared" ca="1" si="3"/>
        <v>45.625</v>
      </c>
    </row>
    <row r="14" spans="1:36" ht="19.5" customHeight="1" x14ac:dyDescent="0.3">
      <c r="A14" s="36" t="s">
        <v>403</v>
      </c>
      <c r="B14" s="55" t="s">
        <v>638</v>
      </c>
      <c r="C14" s="55" t="s">
        <v>637</v>
      </c>
      <c r="D14" s="24">
        <f ca="1">SUMIF(祝广海流12!$A:$AL,$B14,祝广海流12!D:D)</f>
        <v>0</v>
      </c>
      <c r="E14" s="24">
        <f ca="1">SUMIF(祝广海流12!$A:$AL,$B14,祝广海流12!E:E)</f>
        <v>13</v>
      </c>
      <c r="F14" s="24">
        <f ca="1">SUMIF(祝广海流12!$A:$AL,$B14,祝广海流12!F:F)</f>
        <v>13</v>
      </c>
      <c r="G14" s="24">
        <f ca="1">SUMIF(祝广海流12!$A:$AL,$B14,祝广海流12!G:G)</f>
        <v>12</v>
      </c>
      <c r="H14" s="24">
        <f ca="1">SUMIF(祝广海流12!$A:$AL,$B14,祝广海流12!H:H)</f>
        <v>13</v>
      </c>
      <c r="I14" s="24">
        <f ca="1">SUMIF(祝广海流12!$A:$AL,$B14,祝广海流12!I:I)</f>
        <v>12</v>
      </c>
      <c r="J14" s="24">
        <f ca="1">SUMIF(祝广海流12!$A:$AL,$B14,祝广海流12!J:J)</f>
        <v>8.5</v>
      </c>
      <c r="K14" s="24">
        <f ca="1">SUMIF(祝广海流12!$A:$AL,$B14,祝广海流12!K:K)</f>
        <v>13</v>
      </c>
      <c r="L14" s="24">
        <f ca="1">SUMIF(祝广海流12!$A:$AL,$B14,祝广海流12!L:L)</f>
        <v>12</v>
      </c>
      <c r="M14" s="24">
        <f ca="1">SUMIF(祝广海流12!$A:$AL,$B14,祝广海流12!M:M)</f>
        <v>12</v>
      </c>
      <c r="N14" s="24">
        <f ca="1">SUMIF(祝广海流12!$A:$AL,$B14,祝广海流12!N:N)</f>
        <v>12</v>
      </c>
      <c r="O14" s="24">
        <f ca="1">SUMIF(祝广海流12!$A:$AL,$B14,祝广海流12!O:O)</f>
        <v>12</v>
      </c>
      <c r="P14" s="24">
        <f ca="1">SUMIF(祝广海流12!$A:$AL,$B14,祝广海流12!P:P)</f>
        <v>12</v>
      </c>
      <c r="Q14" s="24">
        <f ca="1">SUMIF(祝广海流12!$A:$AL,$B14,祝广海流12!Q:Q)</f>
        <v>8.5</v>
      </c>
      <c r="R14" s="24">
        <f ca="1">SUMIF(祝广海流12!$A:$AL,$B14,祝广海流12!R:R)</f>
        <v>12</v>
      </c>
      <c r="S14" s="24">
        <f ca="1">SUMIF(祝广海流12!$A:$AL,$B14,祝广海流12!S:S)</f>
        <v>12</v>
      </c>
      <c r="T14" s="24">
        <f ca="1">SUMIF(祝广海流12!$A:$AL,$B14,祝广海流12!T:T)</f>
        <v>12</v>
      </c>
      <c r="U14" s="24">
        <f ca="1">SUMIF(祝广海流12!$A:$AL,$B14,祝广海流12!U:U)</f>
        <v>12</v>
      </c>
      <c r="V14" s="24">
        <f ca="1">SUMIF(祝广海流12!$A:$AL,$B14,祝广海流12!V:V)</f>
        <v>8.5</v>
      </c>
      <c r="W14" s="24">
        <f ca="1">SUMIF(祝广海流12!$A:$AL,$B14,祝广海流12!W:W)</f>
        <v>0</v>
      </c>
      <c r="X14" s="24">
        <f ca="1">SUMIF(祝广海流12!$A:$AL,$B14,祝广海流12!X:X)</f>
        <v>0</v>
      </c>
      <c r="Y14" s="24">
        <f ca="1">SUMIF(祝广海流12!$A:$AL,$B14,祝广海流12!Y:Y)</f>
        <v>0</v>
      </c>
      <c r="Z14" s="24">
        <f ca="1">SUMIF(祝广海流12!$A:$AL,$B14,祝广海流12!Z:Z)</f>
        <v>0</v>
      </c>
      <c r="AA14" s="24">
        <f ca="1">SUMIF(祝广海流12!$A:$AL,$B14,祝广海流12!AA:AA)</f>
        <v>0</v>
      </c>
      <c r="AB14" s="24">
        <f ca="1">SUMIF(祝广海流12!$A:$AL,$B14,祝广海流12!AB:AB)</f>
        <v>0</v>
      </c>
      <c r="AC14" s="24">
        <f ca="1">SUMIF(祝广海流12!$A:$AL,$B14,祝广海流12!AC:AC)</f>
        <v>0</v>
      </c>
      <c r="AD14" s="24">
        <f ca="1">SUMIF(祝广海流12!$A:$AL,$B14,祝广海流12!AD:AD)</f>
        <v>0</v>
      </c>
      <c r="AE14" s="24">
        <f ca="1">SUMIF(祝广海流12!$A:$AL,$B14,祝广海流12!AE:AE)</f>
        <v>0</v>
      </c>
      <c r="AF14" s="24">
        <f ca="1">SUMIF(祝广海流12!$A:$AL,$B14,祝广海流12!AF:AF)</f>
        <v>0</v>
      </c>
      <c r="AG14" s="24">
        <f ca="1">SUMIF(祝广海流12!$A:$AL,$B14,祝广海流12!AG:AG)</f>
        <v>0</v>
      </c>
      <c r="AH14" s="24">
        <f ca="1">SUMIF(祝广海流12!$A:$AL,$B14,祝广海流12!AH:AH)</f>
        <v>0</v>
      </c>
      <c r="AI14" s="68">
        <f t="shared" ref="AI14" ca="1" si="6">SUM(D14:AH14)</f>
        <v>209.5</v>
      </c>
      <c r="AJ14" s="71">
        <f t="shared" ref="AJ14" ca="1" si="7">AI14/8</f>
        <v>26.1875</v>
      </c>
    </row>
    <row r="15" spans="1:36" ht="19.5" customHeight="1" x14ac:dyDescent="0.3">
      <c r="A15" s="36" t="s">
        <v>403</v>
      </c>
      <c r="B15" s="55" t="s">
        <v>723</v>
      </c>
      <c r="C15" s="55" t="s">
        <v>245</v>
      </c>
      <c r="D15" s="24">
        <f ca="1">SUMIF(祝广海流12!$A:$AL,$B15,祝广海流12!D:D)</f>
        <v>0</v>
      </c>
      <c r="E15" s="24">
        <f ca="1">SUMIF(祝广海流12!$A:$AL,$B15,祝广海流12!E:E)</f>
        <v>13</v>
      </c>
      <c r="F15" s="24">
        <f ca="1">SUMIF(祝广海流12!$A:$AL,$B15,祝广海流12!F:F)</f>
        <v>13</v>
      </c>
      <c r="G15" s="24">
        <f ca="1">SUMIF(祝广海流12!$A:$AL,$B15,祝广海流12!G:G)</f>
        <v>12</v>
      </c>
      <c r="H15" s="24">
        <f ca="1">SUMIF(祝广海流12!$A:$AL,$B15,祝广海流12!H:H)</f>
        <v>13</v>
      </c>
      <c r="I15" s="24">
        <f ca="1">SUMIF(祝广海流12!$A:$AL,$B15,祝广海流12!I:I)</f>
        <v>13</v>
      </c>
      <c r="J15" s="24">
        <f ca="1">SUMIF(祝广海流12!$A:$AL,$B15,祝广海流12!J:J)</f>
        <v>8.5</v>
      </c>
      <c r="K15" s="24">
        <f ca="1">SUMIF(祝广海流12!$A:$AL,$B15,祝广海流12!K:K)</f>
        <v>13</v>
      </c>
      <c r="L15" s="24">
        <f ca="1">SUMIF(祝广海流12!$A:$AL,$B15,祝广海流12!L:L)</f>
        <v>12</v>
      </c>
      <c r="M15" s="24">
        <f ca="1">SUMIF(祝广海流12!$A:$AL,$B15,祝广海流12!M:M)</f>
        <v>12</v>
      </c>
      <c r="N15" s="24">
        <f ca="1">SUMIF(祝广海流12!$A:$AL,$B15,祝广海流12!N:N)</f>
        <v>12</v>
      </c>
      <c r="O15" s="24">
        <f ca="1">SUMIF(祝广海流12!$A:$AL,$B15,祝广海流12!O:O)</f>
        <v>12</v>
      </c>
      <c r="P15" s="24">
        <f ca="1">SUMIF(祝广海流12!$A:$AL,$B15,祝广海流12!P:P)</f>
        <v>12</v>
      </c>
      <c r="Q15" s="24">
        <f ca="1">SUMIF(祝广海流12!$A:$AL,$B15,祝广海流12!Q:Q)</f>
        <v>8.5</v>
      </c>
      <c r="R15" s="24">
        <f ca="1">SUMIF(祝广海流12!$A:$AL,$B15,祝广海流12!R:R)</f>
        <v>12</v>
      </c>
      <c r="S15" s="24">
        <f ca="1">SUMIF(祝广海流12!$A:$AL,$B15,祝广海流12!S:S)</f>
        <v>8.5</v>
      </c>
      <c r="T15" s="24">
        <f ca="1">SUMIF(祝广海流12!$A:$AL,$B15,祝广海流12!T:T)</f>
        <v>12</v>
      </c>
      <c r="U15" s="24">
        <f ca="1">SUMIF(祝广海流12!$A:$AL,$B15,祝广海流12!U:U)</f>
        <v>12</v>
      </c>
      <c r="V15" s="24">
        <f ca="1">SUMIF(祝广海流12!$A:$AL,$B15,祝广海流12!V:V)</f>
        <v>13</v>
      </c>
      <c r="W15" s="24">
        <f ca="1">SUMIF(祝广海流12!$A:$AL,$B15,祝广海流12!W:W)</f>
        <v>13</v>
      </c>
      <c r="X15" s="24">
        <f ca="1">SUMIF(祝广海流12!$A:$AL,$B15,祝广海流12!X:X)</f>
        <v>13</v>
      </c>
      <c r="Y15" s="24">
        <f ca="1">SUMIF(祝广海流12!$A:$AL,$B15,祝广海流12!Y:Y)</f>
        <v>14</v>
      </c>
      <c r="Z15" s="24">
        <f ca="1">SUMIF(祝广海流12!$A:$AL,$B15,祝广海流12!Z:Z)</f>
        <v>14</v>
      </c>
      <c r="AA15" s="24">
        <f ca="1">SUMIF(祝广海流12!$A:$AL,$B15,祝广海流12!AA:AA)</f>
        <v>14</v>
      </c>
      <c r="AB15" s="24">
        <f ca="1">SUMIF(祝广海流12!$A:$AL,$B15,祝广海流12!AB:AB)</f>
        <v>14</v>
      </c>
      <c r="AC15" s="24">
        <f ca="1">SUMIF(祝广海流12!$A:$AL,$B15,祝广海流12!AC:AC)</f>
        <v>13</v>
      </c>
      <c r="AD15" s="24">
        <f ca="1">SUMIF(祝广海流12!$A:$AL,$B15,祝广海流12!AD:AD)</f>
        <v>13</v>
      </c>
      <c r="AE15" s="24">
        <f ca="1">SUMIF(祝广海流12!$A:$AL,$B15,祝广海流12!AE:AE)</f>
        <v>11</v>
      </c>
      <c r="AF15" s="24">
        <f ca="1">SUMIF(祝广海流12!$A:$AL,$B15,祝广海流12!AF:AF)</f>
        <v>11</v>
      </c>
      <c r="AG15" s="24">
        <f ca="1">SUMIF(祝广海流12!$A:$AL,$B15,祝广海流12!AG:AG)</f>
        <v>11</v>
      </c>
      <c r="AH15" s="24">
        <f ca="1">SUMIF(祝广海流12!$A:$AL,$B15,祝广海流12!AH:AH)</f>
        <v>11</v>
      </c>
      <c r="AI15" s="68">
        <f t="shared" ref="AI15" ca="1" si="8">SUM(D15:AH15)</f>
        <v>363.5</v>
      </c>
      <c r="AJ15" s="71">
        <f t="shared" ref="AJ15" ca="1" si="9">AI15/8</f>
        <v>45.4375</v>
      </c>
    </row>
    <row r="16" spans="1:36" ht="19.5" customHeight="1" x14ac:dyDescent="0.3">
      <c r="A16" s="36" t="s">
        <v>403</v>
      </c>
      <c r="B16" s="94" t="s">
        <v>639</v>
      </c>
      <c r="C16" s="94" t="s">
        <v>498</v>
      </c>
      <c r="D16" s="24">
        <f ca="1">SUMIF(祝广海流12!$A:$AL,$B16,祝广海流12!D:D)</f>
        <v>0</v>
      </c>
      <c r="E16" s="24">
        <f ca="1">SUMIF(祝广海流12!$A:$AL,$B16,祝广海流12!E:E)</f>
        <v>13</v>
      </c>
      <c r="F16" s="24">
        <f ca="1">SUMIF(祝广海流12!$A:$AL,$B16,祝广海流12!F:F)</f>
        <v>13</v>
      </c>
      <c r="G16" s="24">
        <f ca="1">SUMIF(祝广海流12!$A:$AL,$B16,祝广海流12!G:G)</f>
        <v>12</v>
      </c>
      <c r="H16" s="24">
        <f ca="1">SUMIF(祝广海流12!$A:$AL,$B16,祝广海流12!H:H)</f>
        <v>13</v>
      </c>
      <c r="I16" s="24">
        <f ca="1">SUMIF(祝广海流12!$A:$AL,$B16,祝广海流12!I:I)</f>
        <v>12</v>
      </c>
      <c r="J16" s="24">
        <f ca="1">SUMIF(祝广海流12!$A:$AL,$B16,祝广海流12!J:J)</f>
        <v>8.5</v>
      </c>
      <c r="K16" s="24">
        <f ca="1">SUMIF(祝广海流12!$A:$AL,$B16,祝广海流12!K:K)</f>
        <v>12</v>
      </c>
      <c r="L16" s="24">
        <f ca="1">SUMIF(祝广海流12!$A:$AL,$B16,祝广海流12!L:L)</f>
        <v>12</v>
      </c>
      <c r="M16" s="24">
        <f ca="1">SUMIF(祝广海流12!$A:$AL,$B16,祝广海流12!M:M)</f>
        <v>12</v>
      </c>
      <c r="N16" s="24">
        <f ca="1">SUMIF(祝广海流12!$A:$AL,$B16,祝广海流12!N:N)</f>
        <v>12</v>
      </c>
      <c r="O16" s="24">
        <f ca="1">SUMIF(祝广海流12!$A:$AL,$B16,祝广海流12!O:O)</f>
        <v>12</v>
      </c>
      <c r="P16" s="24">
        <f ca="1">SUMIF(祝广海流12!$A:$AL,$B16,祝广海流12!P:P)</f>
        <v>12</v>
      </c>
      <c r="Q16" s="24">
        <f ca="1">SUMIF(祝广海流12!$A:$AL,$B16,祝广海流12!Q:Q)</f>
        <v>8.5</v>
      </c>
      <c r="R16" s="24">
        <f ca="1">SUMIF(祝广海流12!$A:$AL,$B16,祝广海流12!R:R)</f>
        <v>12</v>
      </c>
      <c r="S16" s="24">
        <f ca="1">SUMIF(祝广海流12!$A:$AL,$B16,祝广海流12!S:S)</f>
        <v>12</v>
      </c>
      <c r="T16" s="24">
        <f ca="1">SUMIF(祝广海流12!$A:$AL,$B16,祝广海流12!T:T)</f>
        <v>0</v>
      </c>
      <c r="U16" s="24">
        <f ca="1">SUMIF(祝广海流12!$A:$AL,$B16,祝广海流12!U:U)</f>
        <v>0</v>
      </c>
      <c r="V16" s="24">
        <f ca="1">SUMIF(祝广海流12!$A:$AL,$B16,祝广海流12!V:V)</f>
        <v>0</v>
      </c>
      <c r="W16" s="24">
        <f ca="1">SUMIF(祝广海流12!$A:$AL,$B16,祝广海流12!W:W)</f>
        <v>0</v>
      </c>
      <c r="X16" s="24">
        <f ca="1">SUMIF(祝广海流12!$A:$AL,$B16,祝广海流12!X:X)</f>
        <v>11</v>
      </c>
      <c r="Y16" s="24">
        <f ca="1">SUMIF(祝广海流12!$A:$AL,$B16,祝广海流12!Y:Y)</f>
        <v>12</v>
      </c>
      <c r="Z16" s="24">
        <f ca="1">SUMIF(祝广海流12!$A:$AL,$B16,祝广海流12!Z:Z)</f>
        <v>12</v>
      </c>
      <c r="AA16" s="24">
        <f ca="1">SUMIF(祝广海流12!$A:$AL,$B16,祝广海流12!AA:AA)</f>
        <v>12</v>
      </c>
      <c r="AB16" s="24">
        <f ca="1">SUMIF(祝广海流12!$A:$AL,$B16,祝广海流12!AB:AB)</f>
        <v>12</v>
      </c>
      <c r="AC16" s="24">
        <f ca="1">SUMIF(祝广海流12!$A:$AL,$B16,祝广海流12!AC:AC)</f>
        <v>12</v>
      </c>
      <c r="AD16" s="24">
        <f ca="1">SUMIF(祝广海流12!$A:$AL,$B16,祝广海流12!AD:AD)</f>
        <v>12</v>
      </c>
      <c r="AE16" s="24">
        <f ca="1">SUMIF(祝广海流12!$A:$AL,$B16,祝广海流12!AE:AE)</f>
        <v>11</v>
      </c>
      <c r="AF16" s="24">
        <f ca="1">SUMIF(祝广海流12!$A:$AL,$B16,祝广海流12!AF:AF)</f>
        <v>11</v>
      </c>
      <c r="AG16" s="24">
        <f ca="1">SUMIF(祝广海流12!$A:$AL,$B16,祝广海流12!AG:AG)</f>
        <v>11</v>
      </c>
      <c r="AH16" s="24">
        <f ca="1">SUMIF(祝广海流12!$A:$AL,$B16,祝广海流12!AH:AH)</f>
        <v>11</v>
      </c>
      <c r="AI16" s="68">
        <f t="shared" ref="AI16" ca="1" si="10">SUM(D16:AH16)</f>
        <v>303</v>
      </c>
      <c r="AJ16" s="71">
        <f ca="1">AI16/8</f>
        <v>37.875</v>
      </c>
    </row>
    <row r="17" spans="1:36" ht="19.5" customHeight="1" x14ac:dyDescent="0.3">
      <c r="A17" s="36" t="s">
        <v>403</v>
      </c>
      <c r="B17" s="94" t="s">
        <v>640</v>
      </c>
      <c r="C17" s="94" t="s">
        <v>499</v>
      </c>
      <c r="D17" s="24">
        <f ca="1">SUMIF(祝广海流12!$A:$AL,$B17,祝广海流12!D:D)</f>
        <v>0</v>
      </c>
      <c r="E17" s="24">
        <f ca="1">SUMIF(祝广海流12!$A:$AL,$B17,祝广海流12!E:E)</f>
        <v>13</v>
      </c>
      <c r="F17" s="24">
        <f ca="1">SUMIF(祝广海流12!$A:$AL,$B17,祝广海流12!F:F)</f>
        <v>13</v>
      </c>
      <c r="G17" s="24">
        <f ca="1">SUMIF(祝广海流12!$A:$AL,$B17,祝广海流12!G:G)</f>
        <v>12</v>
      </c>
      <c r="H17" s="24">
        <f ca="1">SUMIF(祝广海流12!$A:$AL,$B17,祝广海流12!H:H)</f>
        <v>13</v>
      </c>
      <c r="I17" s="24">
        <f ca="1">SUMIF(祝广海流12!$A:$AL,$B17,祝广海流12!I:I)</f>
        <v>13</v>
      </c>
      <c r="J17" s="24">
        <f ca="1">SUMIF(祝广海流12!$A:$AL,$B17,祝广海流12!J:J)</f>
        <v>8.5</v>
      </c>
      <c r="K17" s="24">
        <f ca="1">SUMIF(祝广海流12!$A:$AL,$B17,祝广海流12!K:K)</f>
        <v>13</v>
      </c>
      <c r="L17" s="24">
        <f ca="1">SUMIF(祝广海流12!$A:$AL,$B17,祝广海流12!L:L)</f>
        <v>8.5</v>
      </c>
      <c r="M17" s="24">
        <f ca="1">SUMIF(祝广海流12!$A:$AL,$B17,祝广海流12!M:M)</f>
        <v>8.5</v>
      </c>
      <c r="N17" s="24">
        <f ca="1">SUMIF(祝广海流12!$A:$AL,$B17,祝广海流12!N:N)</f>
        <v>12</v>
      </c>
      <c r="O17" s="24">
        <f ca="1">SUMIF(祝广海流12!$A:$AL,$B17,祝广海流12!O:O)</f>
        <v>12</v>
      </c>
      <c r="P17" s="24">
        <f ca="1">SUMIF(祝广海流12!$A:$AL,$B17,祝广海流12!P:P)</f>
        <v>12</v>
      </c>
      <c r="Q17" s="24">
        <f ca="1">SUMIF(祝广海流12!$A:$AL,$B17,祝广海流12!Q:Q)</f>
        <v>8.5</v>
      </c>
      <c r="R17" s="24">
        <f ca="1">SUMIF(祝广海流12!$A:$AL,$B17,祝广海流12!R:R)</f>
        <v>12</v>
      </c>
      <c r="S17" s="24">
        <f ca="1">SUMIF(祝广海流12!$A:$AL,$B17,祝广海流12!S:S)</f>
        <v>12</v>
      </c>
      <c r="T17" s="24">
        <f ca="1">SUMIF(祝广海流12!$A:$AL,$B17,祝广海流12!T:T)</f>
        <v>8.5</v>
      </c>
      <c r="U17" s="24">
        <f ca="1">SUMIF(祝广海流12!$A:$AL,$B17,祝广海流12!U:U)</f>
        <v>4</v>
      </c>
      <c r="V17" s="24">
        <f ca="1">SUMIF(祝广海流12!$A:$AL,$B17,祝广海流12!V:V)</f>
        <v>8.5</v>
      </c>
      <c r="W17" s="24">
        <f ca="1">SUMIF(祝广海流12!$A:$AL,$B17,祝广海流12!W:W)</f>
        <v>8.5</v>
      </c>
      <c r="X17" s="24">
        <f ca="1">SUMIF(祝广海流12!$A:$AL,$B17,祝广海流12!X:X)</f>
        <v>0</v>
      </c>
      <c r="Y17" s="24">
        <f ca="1">SUMIF(祝广海流12!$A:$AL,$B17,祝广海流12!Y:Y)</f>
        <v>14</v>
      </c>
      <c r="Z17" s="24">
        <f ca="1">SUMIF(祝广海流12!$A:$AL,$B17,祝广海流12!Z:Z)</f>
        <v>14</v>
      </c>
      <c r="AA17" s="24">
        <f ca="1">SUMIF(祝广海流12!$A:$AL,$B17,祝广海流12!AA:AA)</f>
        <v>14</v>
      </c>
      <c r="AB17" s="24">
        <f ca="1">SUMIF(祝广海流12!$A:$AL,$B17,祝广海流12!AB:AB)</f>
        <v>14</v>
      </c>
      <c r="AC17" s="24">
        <f ca="1">SUMIF(祝广海流12!$A:$AL,$B17,祝广海流12!AC:AC)</f>
        <v>12.5</v>
      </c>
      <c r="AD17" s="24">
        <f ca="1">SUMIF(祝广海流12!$A:$AL,$B17,祝广海流12!AD:AD)</f>
        <v>13</v>
      </c>
      <c r="AE17" s="24">
        <f ca="1">SUMIF(祝广海流12!$A:$AL,$B17,祝广海流12!AE:AE)</f>
        <v>11</v>
      </c>
      <c r="AF17" s="24">
        <f ca="1">SUMIF(祝广海流12!$A:$AL,$B17,祝广海流12!AF:AF)</f>
        <v>11</v>
      </c>
      <c r="AG17" s="24">
        <f ca="1">SUMIF(祝广海流12!$A:$AL,$B17,祝广海流12!AG:AG)</f>
        <v>11</v>
      </c>
      <c r="AH17" s="24">
        <f ca="1">SUMIF(祝广海流12!$A:$AL,$B17,祝广海流12!AH:AH)</f>
        <v>11</v>
      </c>
      <c r="AI17" s="68">
        <f t="shared" ref="AI17" ca="1" si="11">SUM(D17:AH17)</f>
        <v>326</v>
      </c>
      <c r="AJ17" s="71">
        <f ca="1">AI17/8</f>
        <v>40.75</v>
      </c>
    </row>
    <row r="18" spans="1:36" ht="21" customHeight="1" x14ac:dyDescent="0.3">
      <c r="A18" s="36" t="s">
        <v>403</v>
      </c>
      <c r="B18" s="94" t="s">
        <v>641</v>
      </c>
      <c r="C18" s="94" t="s">
        <v>500</v>
      </c>
      <c r="D18" s="24">
        <f ca="1">SUMIF(祝广海流12!$A:$AL,$B18,祝广海流12!D:D)</f>
        <v>0</v>
      </c>
      <c r="E18" s="24">
        <f ca="1">SUMIF(祝广海流12!$A:$AL,$B18,祝广海流12!E:E)</f>
        <v>13</v>
      </c>
      <c r="F18" s="24">
        <f ca="1">SUMIF(祝广海流12!$A:$AL,$B18,祝广海流12!F:F)</f>
        <v>13</v>
      </c>
      <c r="G18" s="24">
        <f ca="1">SUMIF(祝广海流12!$A:$AL,$B18,祝广海流12!G:G)</f>
        <v>12</v>
      </c>
      <c r="H18" s="24">
        <f ca="1">SUMIF(祝广海流12!$A:$AL,$B18,祝广海流12!H:H)</f>
        <v>13</v>
      </c>
      <c r="I18" s="24">
        <f ca="1">SUMIF(祝广海流12!$A:$AL,$B18,祝广海流12!I:I)</f>
        <v>12</v>
      </c>
      <c r="J18" s="24">
        <f ca="1">SUMIF(祝广海流12!$A:$AL,$B18,祝广海流12!J:J)</f>
        <v>8.5</v>
      </c>
      <c r="K18" s="24">
        <f ca="1">SUMIF(祝广海流12!$A:$AL,$B18,祝广海流12!K:K)</f>
        <v>13</v>
      </c>
      <c r="L18" s="24">
        <f ca="1">SUMIF(祝广海流12!$A:$AL,$B18,祝广海流12!L:L)</f>
        <v>12</v>
      </c>
      <c r="M18" s="24">
        <f ca="1">SUMIF(祝广海流12!$A:$AL,$B18,祝广海流12!M:M)</f>
        <v>12</v>
      </c>
      <c r="N18" s="24">
        <f ca="1">SUMIF(祝广海流12!$A:$AL,$B18,祝广海流12!N:N)</f>
        <v>12</v>
      </c>
      <c r="O18" s="24">
        <f ca="1">SUMIF(祝广海流12!$A:$AL,$B18,祝广海流12!O:O)</f>
        <v>12</v>
      </c>
      <c r="P18" s="24">
        <f ca="1">SUMIF(祝广海流12!$A:$AL,$B18,祝广海流12!P:P)</f>
        <v>12</v>
      </c>
      <c r="Q18" s="24">
        <f ca="1">SUMIF(祝广海流12!$A:$AL,$B18,祝广海流12!Q:Q)</f>
        <v>8.5</v>
      </c>
      <c r="R18" s="24">
        <f ca="1">SUMIF(祝广海流12!$A:$AL,$B18,祝广海流12!R:R)</f>
        <v>0</v>
      </c>
      <c r="S18" s="24">
        <f ca="1">SUMIF(祝广海流12!$A:$AL,$B18,祝广海流12!S:S)</f>
        <v>12</v>
      </c>
      <c r="T18" s="24">
        <f ca="1">SUMIF(祝广海流12!$A:$AL,$B18,祝广海流12!T:T)</f>
        <v>0</v>
      </c>
      <c r="U18" s="24">
        <f ca="1">SUMIF(祝广海流12!$A:$AL,$B18,祝广海流12!U:U)</f>
        <v>0</v>
      </c>
      <c r="V18" s="24">
        <f ca="1">SUMIF(祝广海流12!$A:$AL,$B18,祝广海流12!V:V)</f>
        <v>2</v>
      </c>
      <c r="W18" s="24">
        <f ca="1">SUMIF(祝广海流12!$A:$AL,$B18,祝广海流12!W:W)</f>
        <v>0</v>
      </c>
      <c r="X18" s="24">
        <f ca="1">SUMIF(祝广海流12!$A:$AL,$B18,祝广海流12!X:X)</f>
        <v>0</v>
      </c>
      <c r="Y18" s="24">
        <f ca="1">SUMIF(祝广海流12!$A:$AL,$B18,祝广海流12!Y:Y)</f>
        <v>0</v>
      </c>
      <c r="Z18" s="24">
        <f ca="1">SUMIF(祝广海流12!$A:$AL,$B18,祝广海流12!Z:Z)</f>
        <v>0</v>
      </c>
      <c r="AA18" s="24">
        <f ca="1">SUMIF(祝广海流12!$A:$AL,$B18,祝广海流12!AA:AA)</f>
        <v>0</v>
      </c>
      <c r="AB18" s="24">
        <f ca="1">SUMIF(祝广海流12!$A:$AL,$B18,祝广海流12!AB:AB)</f>
        <v>0</v>
      </c>
      <c r="AC18" s="24">
        <f ca="1">SUMIF(祝广海流12!$A:$AL,$B18,祝广海流12!AC:AC)</f>
        <v>0</v>
      </c>
      <c r="AD18" s="24">
        <f ca="1">SUMIF(祝广海流12!$A:$AL,$B18,祝广海流12!AD:AD)</f>
        <v>0</v>
      </c>
      <c r="AE18" s="24">
        <f ca="1">SUMIF(祝广海流12!$A:$AL,$B18,祝广海流12!AE:AE)</f>
        <v>0</v>
      </c>
      <c r="AF18" s="24">
        <f ca="1">SUMIF(祝广海流12!$A:$AL,$B18,祝广海流12!AF:AF)</f>
        <v>0</v>
      </c>
      <c r="AG18" s="24">
        <f ca="1">SUMIF(祝广海流12!$A:$AL,$B18,祝广海流12!AG:AG)</f>
        <v>0</v>
      </c>
      <c r="AH18" s="24">
        <f ca="1">SUMIF(祝广海流12!$A:$AL,$B18,祝广海流12!AH:AH)</f>
        <v>0</v>
      </c>
      <c r="AI18" s="68">
        <f t="shared" ref="AI18" ca="1" si="12">SUM(D18:AH18)</f>
        <v>167</v>
      </c>
      <c r="AJ18" s="71">
        <f t="shared" ref="AJ18" ca="1" si="13">AI18/8</f>
        <v>20.875</v>
      </c>
    </row>
    <row r="19" spans="1:36" ht="21" customHeight="1" x14ac:dyDescent="0.3">
      <c r="A19" s="36" t="s">
        <v>403</v>
      </c>
      <c r="B19" s="94" t="s">
        <v>599</v>
      </c>
      <c r="C19" s="94" t="s">
        <v>591</v>
      </c>
      <c r="D19" s="24">
        <f ca="1">SUMIF(祝广海流12!$A:$AL,$B19,祝广海流12!D:D)</f>
        <v>0</v>
      </c>
      <c r="E19" s="24">
        <f ca="1">SUMIF(祝广海流12!$A:$AL,$B19,祝广海流12!E:E)</f>
        <v>13</v>
      </c>
      <c r="F19" s="24">
        <f ca="1">SUMIF(祝广海流12!$A:$AL,$B19,祝广海流12!F:F)</f>
        <v>13</v>
      </c>
      <c r="G19" s="24">
        <f ca="1">SUMIF(祝广海流12!$A:$AL,$B19,祝广海流12!G:G)</f>
        <v>12</v>
      </c>
      <c r="H19" s="24">
        <f ca="1">SUMIF(祝广海流12!$A:$AL,$B19,祝广海流12!H:H)</f>
        <v>13</v>
      </c>
      <c r="I19" s="24">
        <f ca="1">SUMIF(祝广海流12!$A:$AL,$B19,祝广海流12!I:I)</f>
        <v>13</v>
      </c>
      <c r="J19" s="24">
        <f ca="1">SUMIF(祝广海流12!$A:$AL,$B19,祝广海流12!J:J)</f>
        <v>8.5</v>
      </c>
      <c r="K19" s="24">
        <f ca="1">SUMIF(祝广海流12!$A:$AL,$B19,祝广海流12!K:K)</f>
        <v>11</v>
      </c>
      <c r="L19" s="24">
        <f ca="1">SUMIF(祝广海流12!$A:$AL,$B19,祝广海流12!L:L)</f>
        <v>12</v>
      </c>
      <c r="M19" s="24">
        <f ca="1">SUMIF(祝广海流12!$A:$AL,$B19,祝广海流12!M:M)</f>
        <v>12</v>
      </c>
      <c r="N19" s="24">
        <f ca="1">SUMIF(祝广海流12!$A:$AL,$B19,祝广海流12!N:N)</f>
        <v>8.5</v>
      </c>
      <c r="O19" s="24">
        <f ca="1">SUMIF(祝广海流12!$A:$AL,$B19,祝广海流12!O:O)</f>
        <v>12</v>
      </c>
      <c r="P19" s="24">
        <f ca="1">SUMIF(祝广海流12!$A:$AL,$B19,祝广海流12!P:P)</f>
        <v>12</v>
      </c>
      <c r="Q19" s="24">
        <f ca="1">SUMIF(祝广海流12!$A:$AL,$B19,祝广海流12!Q:Q)</f>
        <v>8.5</v>
      </c>
      <c r="R19" s="24">
        <f ca="1">SUMIF(祝广海流12!$A:$AL,$B19,祝广海流12!R:R)</f>
        <v>8.5</v>
      </c>
      <c r="S19" s="24">
        <f ca="1">SUMIF(祝广海流12!$A:$AL,$B19,祝广海流12!S:S)</f>
        <v>0</v>
      </c>
      <c r="T19" s="24">
        <f ca="1">SUMIF(祝广海流12!$A:$AL,$B19,祝广海流12!T:T)</f>
        <v>8.5</v>
      </c>
      <c r="U19" s="24">
        <f ca="1">SUMIF(祝广海流12!$A:$AL,$B19,祝广海流12!U:U)</f>
        <v>8.5</v>
      </c>
      <c r="V19" s="24">
        <f ca="1">SUMIF(祝广海流12!$A:$AL,$B19,祝广海流12!V:V)</f>
        <v>8.5</v>
      </c>
      <c r="W19" s="24">
        <f ca="1">SUMIF(祝广海流12!$A:$AL,$B19,祝广海流12!W:W)</f>
        <v>0</v>
      </c>
      <c r="X19" s="24">
        <f ca="1">SUMIF(祝广海流12!$A:$AL,$B19,祝广海流12!X:X)</f>
        <v>11</v>
      </c>
      <c r="Y19" s="24">
        <f ca="1">SUMIF(祝广海流12!$A:$AL,$B19,祝广海流12!Y:Y)</f>
        <v>8.5</v>
      </c>
      <c r="Z19" s="24">
        <f ca="1">SUMIF(祝广海流12!$A:$AL,$B19,祝广海流12!Z:Z)</f>
        <v>13</v>
      </c>
      <c r="AA19" s="24">
        <f ca="1">SUMIF(祝广海流12!$A:$AL,$B19,祝广海流12!AA:AA)</f>
        <v>14</v>
      </c>
      <c r="AB19" s="24">
        <f ca="1">SUMIF(祝广海流12!$A:$AL,$B19,祝广海流12!AB:AB)</f>
        <v>14</v>
      </c>
      <c r="AC19" s="24">
        <f ca="1">SUMIF(祝广海流12!$A:$AL,$B19,祝广海流12!AC:AC)</f>
        <v>13</v>
      </c>
      <c r="AD19" s="24">
        <f ca="1">SUMIF(祝广海流12!$A:$AL,$B19,祝广海流12!AD:AD)</f>
        <v>13</v>
      </c>
      <c r="AE19" s="24">
        <f ca="1">SUMIF(祝广海流12!$A:$AL,$B19,祝广海流12!AE:AE)</f>
        <v>11</v>
      </c>
      <c r="AF19" s="24">
        <f ca="1">SUMIF(祝广海流12!$A:$AL,$B19,祝广海流12!AF:AF)</f>
        <v>11</v>
      </c>
      <c r="AG19" s="24">
        <f ca="1">SUMIF(祝广海流12!$A:$AL,$B19,祝广海流12!AG:AG)</f>
        <v>11</v>
      </c>
      <c r="AH19" s="24">
        <f ca="1">SUMIF(祝广海流12!$A:$AL,$B19,祝广海流12!AH:AH)</f>
        <v>0</v>
      </c>
      <c r="AI19" s="68">
        <f t="shared" ref="AI19" ca="1" si="14">SUM(D19:AH19)</f>
        <v>302</v>
      </c>
      <c r="AJ19" s="71">
        <f t="shared" ref="AJ19" ca="1" si="15">AI19/8</f>
        <v>37.75</v>
      </c>
    </row>
    <row r="20" spans="1:36" ht="19.5" customHeight="1" x14ac:dyDescent="0.3">
      <c r="A20" s="36" t="s">
        <v>403</v>
      </c>
      <c r="B20" s="94" t="s">
        <v>598</v>
      </c>
      <c r="C20" s="94" t="s">
        <v>593</v>
      </c>
      <c r="D20" s="24">
        <f ca="1">SUMIF(祝广海流12!$A:$AL,$B20,祝广海流12!D:D)</f>
        <v>0</v>
      </c>
      <c r="E20" s="24">
        <f ca="1">SUMIF(祝广海流12!$A:$AL,$B20,祝广海流12!E:E)</f>
        <v>13</v>
      </c>
      <c r="F20" s="24">
        <f ca="1">SUMIF(祝广海流12!$A:$AL,$B20,祝广海流12!F:F)</f>
        <v>13</v>
      </c>
      <c r="G20" s="24">
        <f ca="1">SUMIF(祝广海流12!$A:$AL,$B20,祝广海流12!G:G)</f>
        <v>12</v>
      </c>
      <c r="H20" s="24">
        <f ca="1">SUMIF(祝广海流12!$A:$AL,$B20,祝广海流12!H:H)</f>
        <v>13</v>
      </c>
      <c r="I20" s="24">
        <f ca="1">SUMIF(祝广海流12!$A:$AL,$B20,祝广海流12!I:I)</f>
        <v>13</v>
      </c>
      <c r="J20" s="24">
        <f ca="1">SUMIF(祝广海流12!$A:$AL,$B20,祝广海流12!J:J)</f>
        <v>8.5</v>
      </c>
      <c r="K20" s="24">
        <f ca="1">SUMIF(祝广海流12!$A:$AL,$B20,祝广海流12!K:K)</f>
        <v>13</v>
      </c>
      <c r="L20" s="24">
        <f ca="1">SUMIF(祝广海流12!$A:$AL,$B20,祝广海流12!L:L)</f>
        <v>12</v>
      </c>
      <c r="M20" s="24">
        <f ca="1">SUMIF(祝广海流12!$A:$AL,$B20,祝广海流12!M:M)</f>
        <v>12</v>
      </c>
      <c r="N20" s="24">
        <f ca="1">SUMIF(祝广海流12!$A:$AL,$B20,祝广海流12!N:N)</f>
        <v>12</v>
      </c>
      <c r="O20" s="24">
        <f ca="1">SUMIF(祝广海流12!$A:$AL,$B20,祝广海流12!O:O)</f>
        <v>12</v>
      </c>
      <c r="P20" s="24">
        <f ca="1">SUMIF(祝广海流12!$A:$AL,$B20,祝广海流12!P:P)</f>
        <v>12</v>
      </c>
      <c r="Q20" s="24">
        <f ca="1">SUMIF(祝广海流12!$A:$AL,$B20,祝广海流12!Q:Q)</f>
        <v>8.5</v>
      </c>
      <c r="R20" s="24">
        <f ca="1">SUMIF(祝广海流12!$A:$AL,$B20,祝广海流12!R:R)</f>
        <v>12</v>
      </c>
      <c r="S20" s="24">
        <f ca="1">SUMIF(祝广海流12!$A:$AL,$B20,祝广海流12!S:S)</f>
        <v>12</v>
      </c>
      <c r="T20" s="24">
        <f ca="1">SUMIF(祝广海流12!$A:$AL,$B20,祝广海流12!T:T)</f>
        <v>12</v>
      </c>
      <c r="U20" s="24">
        <f ca="1">SUMIF(祝广海流12!$A:$AL,$B20,祝广海流12!U:U)</f>
        <v>8.5</v>
      </c>
      <c r="V20" s="24">
        <f ca="1">SUMIF(祝广海流12!$A:$AL,$B20,祝广海流12!V:V)</f>
        <v>7</v>
      </c>
      <c r="W20" s="24">
        <f ca="1">SUMIF(祝广海流12!$A:$AL,$B20,祝广海流12!W:W)</f>
        <v>0</v>
      </c>
      <c r="X20" s="24">
        <f ca="1">SUMIF(祝广海流12!$A:$AL,$B20,祝广海流12!X:X)</f>
        <v>0</v>
      </c>
      <c r="Y20" s="24">
        <f ca="1">SUMIF(祝广海流12!$A:$AL,$B20,祝广海流12!Y:Y)</f>
        <v>0</v>
      </c>
      <c r="Z20" s="24">
        <f ca="1">SUMIF(祝广海流12!$A:$AL,$B20,祝广海流12!Z:Z)</f>
        <v>0</v>
      </c>
      <c r="AA20" s="24">
        <f ca="1">SUMIF(祝广海流12!$A:$AL,$B20,祝广海流12!AA:AA)</f>
        <v>0</v>
      </c>
      <c r="AB20" s="24">
        <f ca="1">SUMIF(祝广海流12!$A:$AL,$B20,祝广海流12!AB:AB)</f>
        <v>0</v>
      </c>
      <c r="AC20" s="24">
        <f ca="1">SUMIF(祝广海流12!$A:$AL,$B20,祝广海流12!AC:AC)</f>
        <v>0</v>
      </c>
      <c r="AD20" s="24">
        <f ca="1">SUMIF(祝广海流12!$A:$AL,$B20,祝广海流12!AD:AD)</f>
        <v>0</v>
      </c>
      <c r="AE20" s="24">
        <f ca="1">SUMIF(祝广海流12!$A:$AL,$B20,祝广海流12!AE:AE)</f>
        <v>0</v>
      </c>
      <c r="AF20" s="24">
        <f ca="1">SUMIF(祝广海流12!$A:$AL,$B20,祝广海流12!AF:AF)</f>
        <v>0</v>
      </c>
      <c r="AG20" s="24">
        <f ca="1">SUMIF(祝广海流12!$A:$AL,$B20,祝广海流12!AG:AG)</f>
        <v>0</v>
      </c>
      <c r="AH20" s="24">
        <f ca="1">SUMIF(祝广海流12!$A:$AL,$B20,祝广海流12!AH:AH)</f>
        <v>0</v>
      </c>
      <c r="AI20" s="68">
        <f t="shared" ref="AI20" ca="1" si="16">SUM(D20:AH20)</f>
        <v>205.5</v>
      </c>
      <c r="AJ20" s="71">
        <f ca="1">AI20/8</f>
        <v>25.6875</v>
      </c>
    </row>
    <row r="21" spans="1:36" ht="21" customHeight="1" x14ac:dyDescent="0.3">
      <c r="A21" s="36" t="s">
        <v>403</v>
      </c>
      <c r="B21" s="94" t="s">
        <v>597</v>
      </c>
      <c r="C21" s="94" t="s">
        <v>595</v>
      </c>
      <c r="D21" s="24">
        <f ca="1">SUMIF(祝广海流12!$A:$AL,$B21,祝广海流12!D:D)</f>
        <v>0</v>
      </c>
      <c r="E21" s="24">
        <f ca="1">SUMIF(祝广海流12!$A:$AL,$B21,祝广海流12!E:E)</f>
        <v>13</v>
      </c>
      <c r="F21" s="24">
        <f ca="1">SUMIF(祝广海流12!$A:$AL,$B21,祝广海流12!F:F)</f>
        <v>13</v>
      </c>
      <c r="G21" s="24">
        <f ca="1">SUMIF(祝广海流12!$A:$AL,$B21,祝广海流12!G:G)</f>
        <v>12</v>
      </c>
      <c r="H21" s="24">
        <f ca="1">SUMIF(祝广海流12!$A:$AL,$B21,祝广海流12!H:H)</f>
        <v>13</v>
      </c>
      <c r="I21" s="24">
        <f ca="1">SUMIF(祝广海流12!$A:$AL,$B21,祝广海流12!I:I)</f>
        <v>12</v>
      </c>
      <c r="J21" s="24">
        <f ca="1">SUMIF(祝广海流12!$A:$AL,$B21,祝广海流12!J:J)</f>
        <v>8.5</v>
      </c>
      <c r="K21" s="24">
        <f ca="1">SUMIF(祝广海流12!$A:$AL,$B21,祝广海流12!K:K)</f>
        <v>13</v>
      </c>
      <c r="L21" s="24">
        <f ca="1">SUMIF(祝广海流12!$A:$AL,$B21,祝广海流12!L:L)</f>
        <v>12</v>
      </c>
      <c r="M21" s="24">
        <f ca="1">SUMIF(祝广海流12!$A:$AL,$B21,祝广海流12!M:M)</f>
        <v>12</v>
      </c>
      <c r="N21" s="24">
        <f ca="1">SUMIF(祝广海流12!$A:$AL,$B21,祝广海流12!N:N)</f>
        <v>12</v>
      </c>
      <c r="O21" s="24">
        <f ca="1">SUMIF(祝广海流12!$A:$AL,$B21,祝广海流12!O:O)</f>
        <v>8.5</v>
      </c>
      <c r="P21" s="24">
        <f ca="1">SUMIF(祝广海流12!$A:$AL,$B21,祝广海流12!P:P)</f>
        <v>8.5</v>
      </c>
      <c r="Q21" s="24">
        <f ca="1">SUMIF(祝广海流12!$A:$AL,$B21,祝广海流12!Q:Q)</f>
        <v>8.5</v>
      </c>
      <c r="R21" s="24">
        <f ca="1">SUMIF(祝广海流12!$A:$AL,$B21,祝广海流12!R:R)</f>
        <v>12</v>
      </c>
      <c r="S21" s="24">
        <f ca="1">SUMIF(祝广海流12!$A:$AL,$B21,祝广海流12!S:S)</f>
        <v>12</v>
      </c>
      <c r="T21" s="24">
        <f ca="1">SUMIF(祝广海流12!$A:$AL,$B21,祝广海流12!T:T)</f>
        <v>0</v>
      </c>
      <c r="U21" s="24">
        <f ca="1">SUMIF(祝广海流12!$A:$AL,$B21,祝广海流12!U:U)</f>
        <v>0</v>
      </c>
      <c r="V21" s="24">
        <f ca="1">SUMIF(祝广海流12!$A:$AL,$B21,祝广海流12!V:V)</f>
        <v>0</v>
      </c>
      <c r="W21" s="24">
        <f ca="1">SUMIF(祝广海流12!$A:$AL,$B21,祝广海流12!W:W)</f>
        <v>0</v>
      </c>
      <c r="X21" s="24">
        <f ca="1">SUMIF(祝广海流12!$A:$AL,$B21,祝广海流12!X:X)</f>
        <v>0</v>
      </c>
      <c r="Y21" s="24">
        <f ca="1">SUMIF(祝广海流12!$A:$AL,$B21,祝广海流12!Y:Y)</f>
        <v>0</v>
      </c>
      <c r="Z21" s="24">
        <f ca="1">SUMIF(祝广海流12!$A:$AL,$B21,祝广海流12!Z:Z)</f>
        <v>0</v>
      </c>
      <c r="AA21" s="24">
        <f ca="1">SUMIF(祝广海流12!$A:$AL,$B21,祝广海流12!AA:AA)</f>
        <v>0</v>
      </c>
      <c r="AB21" s="24">
        <f ca="1">SUMIF(祝广海流12!$A:$AL,$B21,祝广海流12!AB:AB)</f>
        <v>0</v>
      </c>
      <c r="AC21" s="24">
        <f ca="1">SUMIF(祝广海流12!$A:$AL,$B21,祝广海流12!AC:AC)</f>
        <v>0</v>
      </c>
      <c r="AD21" s="24">
        <f ca="1">SUMIF(祝广海流12!$A:$AL,$B21,祝广海流12!AD:AD)</f>
        <v>0</v>
      </c>
      <c r="AE21" s="24">
        <f ca="1">SUMIF(祝广海流12!$A:$AL,$B21,祝广海流12!AE:AE)</f>
        <v>0</v>
      </c>
      <c r="AF21" s="24">
        <f ca="1">SUMIF(祝广海流12!$A:$AL,$B21,祝广海流12!AF:AF)</f>
        <v>0</v>
      </c>
      <c r="AG21" s="24">
        <f ca="1">SUMIF(祝广海流12!$A:$AL,$B21,祝广海流12!AG:AG)</f>
        <v>0</v>
      </c>
      <c r="AH21" s="24">
        <f ca="1">SUMIF(祝广海流12!$A:$AL,$B21,祝广海流12!AH:AH)</f>
        <v>0</v>
      </c>
      <c r="AI21" s="68">
        <f t="shared" ref="AI21" ca="1" si="17">SUM(D21:AH21)</f>
        <v>170</v>
      </c>
      <c r="AJ21" s="71">
        <f t="shared" ref="AJ21" ca="1" si="18">AI21/8</f>
        <v>21.25</v>
      </c>
    </row>
    <row r="22" spans="1:36" ht="19.5" customHeight="1" x14ac:dyDescent="0.3">
      <c r="A22" s="36" t="s">
        <v>403</v>
      </c>
      <c r="B22" s="94" t="s">
        <v>733</v>
      </c>
      <c r="C22" s="94" t="s">
        <v>736</v>
      </c>
      <c r="D22" s="24">
        <f ca="1">SUMIF(祝广海流12!$A:$AL,$B22,祝广海流12!D:D)</f>
        <v>0</v>
      </c>
      <c r="E22" s="24">
        <f ca="1">SUMIF(祝广海流12!$A:$AL,$B22,祝广海流12!E:E)</f>
        <v>13</v>
      </c>
      <c r="F22" s="24">
        <f ca="1">SUMIF(祝广海流12!$A:$AL,$B22,祝广海流12!F:F)</f>
        <v>13</v>
      </c>
      <c r="G22" s="24">
        <f ca="1">SUMIF(祝广海流12!$A:$AL,$B22,祝广海流12!G:G)</f>
        <v>12</v>
      </c>
      <c r="H22" s="24">
        <f ca="1">SUMIF(祝广海流12!$A:$AL,$B22,祝广海流12!H:H)</f>
        <v>13</v>
      </c>
      <c r="I22" s="24">
        <f ca="1">SUMIF(祝广海流12!$A:$AL,$B22,祝广海流12!I:I)</f>
        <v>13</v>
      </c>
      <c r="J22" s="24">
        <f ca="1">SUMIF(祝广海流12!$A:$AL,$B22,祝广海流12!J:J)</f>
        <v>8.5</v>
      </c>
      <c r="K22" s="24">
        <f ca="1">SUMIF(祝广海流12!$A:$AL,$B22,祝广海流12!K:K)</f>
        <v>13</v>
      </c>
      <c r="L22" s="24">
        <f ca="1">SUMIF(祝广海流12!$A:$AL,$B22,祝广海流12!L:L)</f>
        <v>12</v>
      </c>
      <c r="M22" s="24">
        <f ca="1">SUMIF(祝广海流12!$A:$AL,$B22,祝广海流12!M:M)</f>
        <v>14</v>
      </c>
      <c r="N22" s="24">
        <f ca="1">SUMIF(祝广海流12!$A:$AL,$B22,祝广海流12!N:N)</f>
        <v>14</v>
      </c>
      <c r="O22" s="24">
        <f ca="1">SUMIF(祝广海流12!$A:$AL,$B22,祝广海流12!O:O)</f>
        <v>14</v>
      </c>
      <c r="P22" s="24">
        <f ca="1">SUMIF(祝广海流12!$A:$AL,$B22,祝广海流12!P:P)</f>
        <v>14</v>
      </c>
      <c r="Q22" s="24">
        <f ca="1">SUMIF(祝广海流12!$A:$AL,$B22,祝广海流12!Q:Q)</f>
        <v>13</v>
      </c>
      <c r="R22" s="24">
        <f ca="1">SUMIF(祝广海流12!$A:$AL,$B22,祝广海流12!R:R)</f>
        <v>12</v>
      </c>
      <c r="S22" s="24">
        <f ca="1">SUMIF(祝广海流12!$A:$AL,$B22,祝广海流12!S:S)</f>
        <v>12</v>
      </c>
      <c r="T22" s="24">
        <f ca="1">SUMIF(祝广海流12!$A:$AL,$B22,祝广海流12!T:T)</f>
        <v>12</v>
      </c>
      <c r="U22" s="24">
        <f ca="1">SUMIF(祝广海流12!$A:$AL,$B22,祝广海流12!U:U)</f>
        <v>12</v>
      </c>
      <c r="V22" s="24">
        <f ca="1">SUMIF(祝广海流12!$A:$AL,$B22,祝广海流12!V:V)</f>
        <v>8.5</v>
      </c>
      <c r="W22" s="24">
        <f ca="1">SUMIF(祝广海流12!$A:$AL,$B22,祝广海流12!W:W)</f>
        <v>0</v>
      </c>
      <c r="X22" s="24">
        <f ca="1">SUMIF(祝广海流12!$A:$AL,$B22,祝广海流12!X:X)</f>
        <v>11</v>
      </c>
      <c r="Y22" s="24">
        <f ca="1">SUMIF(祝广海流12!$A:$AL,$B22,祝广海流12!Y:Y)</f>
        <v>14</v>
      </c>
      <c r="Z22" s="24">
        <f ca="1">SUMIF(祝广海流12!$A:$AL,$B22,祝广海流12!Z:Z)</f>
        <v>14</v>
      </c>
      <c r="AA22" s="24">
        <f ca="1">SUMIF(祝广海流12!$A:$AL,$B22,祝广海流12!AA:AA)</f>
        <v>14</v>
      </c>
      <c r="AB22" s="24">
        <f ca="1">SUMIF(祝广海流12!$A:$AL,$B22,祝广海流12!AB:AB)</f>
        <v>14</v>
      </c>
      <c r="AC22" s="24">
        <f ca="1">SUMIF(祝广海流12!$A:$AL,$B22,祝广海流12!AC:AC)</f>
        <v>13</v>
      </c>
      <c r="AD22" s="24">
        <f ca="1">SUMIF(祝广海流12!$A:$AL,$B22,祝广海流12!AD:AD)</f>
        <v>13</v>
      </c>
      <c r="AE22" s="24">
        <f ca="1">SUMIF(祝广海流12!$A:$AL,$B22,祝广海流12!AE:AE)</f>
        <v>11</v>
      </c>
      <c r="AF22" s="24">
        <f ca="1">SUMIF(祝广海流12!$A:$AL,$B22,祝广海流12!AF:AF)</f>
        <v>11</v>
      </c>
      <c r="AG22" s="24">
        <f ca="1">SUMIF(祝广海流12!$A:$AL,$B22,祝广海流12!AG:AG)</f>
        <v>11</v>
      </c>
      <c r="AH22" s="24">
        <f ca="1">SUMIF(祝广海流12!$A:$AL,$B22,祝广海流12!AH:AH)</f>
        <v>11</v>
      </c>
      <c r="AI22" s="68">
        <f t="shared" ref="AI22" ca="1" si="19">SUM(D22:AH22)</f>
        <v>360</v>
      </c>
      <c r="AJ22" s="71">
        <f ca="1">AI22/8</f>
        <v>45</v>
      </c>
    </row>
    <row r="23" spans="1:36" ht="21" customHeight="1" x14ac:dyDescent="0.3">
      <c r="A23" s="36" t="s">
        <v>403</v>
      </c>
      <c r="B23" s="94" t="s">
        <v>715</v>
      </c>
      <c r="C23" s="94" t="s">
        <v>716</v>
      </c>
      <c r="D23" s="24">
        <f ca="1">SUMIF(祝广海流12!$A:$AL,$B23,祝广海流12!D:D)</f>
        <v>0</v>
      </c>
      <c r="E23" s="24">
        <f ca="1">SUMIF(祝广海流12!$A:$AL,$B23,祝广海流12!E:E)</f>
        <v>0</v>
      </c>
      <c r="F23" s="24">
        <f ca="1">SUMIF(祝广海流12!$A:$AL,$B23,祝广海流12!F:F)</f>
        <v>13</v>
      </c>
      <c r="G23" s="24">
        <f ca="1">SUMIF(祝广海流12!$A:$AL,$B23,祝广海流12!G:G)</f>
        <v>12</v>
      </c>
      <c r="H23" s="24">
        <f ca="1">SUMIF(祝广海流12!$A:$AL,$B23,祝广海流12!H:H)</f>
        <v>13</v>
      </c>
      <c r="I23" s="24">
        <f ca="1">SUMIF(祝广海流12!$A:$AL,$B23,祝广海流12!I:I)</f>
        <v>10.5</v>
      </c>
      <c r="J23" s="24">
        <f ca="1">SUMIF(祝广海流12!$A:$AL,$B23,祝广海流12!J:J)</f>
        <v>8.5</v>
      </c>
      <c r="K23" s="24">
        <f ca="1">SUMIF(祝广海流12!$A:$AL,$B23,祝广海流12!K:K)</f>
        <v>0</v>
      </c>
      <c r="L23" s="24">
        <f ca="1">SUMIF(祝广海流12!$A:$AL,$B23,祝广海流12!L:L)</f>
        <v>0</v>
      </c>
      <c r="M23" s="24">
        <f ca="1">SUMIF(祝广海流12!$A:$AL,$B23,祝广海流12!M:M)</f>
        <v>12</v>
      </c>
      <c r="N23" s="24">
        <f ca="1">SUMIF(祝广海流12!$A:$AL,$B23,祝广海流12!N:N)</f>
        <v>12</v>
      </c>
      <c r="O23" s="24">
        <f ca="1">SUMIF(祝广海流12!$A:$AL,$B23,祝广海流12!O:O)</f>
        <v>12</v>
      </c>
      <c r="P23" s="24">
        <f ca="1">SUMIF(祝广海流12!$A:$AL,$B23,祝广海流12!P:P)</f>
        <v>12</v>
      </c>
      <c r="Q23" s="24">
        <f ca="1">SUMIF(祝广海流12!$A:$AL,$B23,祝广海流12!Q:Q)</f>
        <v>0</v>
      </c>
      <c r="R23" s="24">
        <f ca="1">SUMIF(祝广海流12!$A:$AL,$B23,祝广海流12!R:R)</f>
        <v>0</v>
      </c>
      <c r="S23" s="24">
        <f ca="1">SUMIF(祝广海流12!$A:$AL,$B23,祝广海流12!S:S)</f>
        <v>0</v>
      </c>
      <c r="T23" s="24">
        <f ca="1">SUMIF(祝广海流12!$A:$AL,$B23,祝广海流12!T:T)</f>
        <v>0</v>
      </c>
      <c r="U23" s="24">
        <f ca="1">SUMIF(祝广海流12!$A:$AL,$B23,祝广海流12!U:U)</f>
        <v>0</v>
      </c>
      <c r="V23" s="24">
        <f ca="1">SUMIF(祝广海流12!$A:$AL,$B23,祝广海流12!V:V)</f>
        <v>0</v>
      </c>
      <c r="W23" s="24">
        <f ca="1">SUMIF(祝广海流12!$A:$AL,$B23,祝广海流12!W:W)</f>
        <v>0</v>
      </c>
      <c r="X23" s="24">
        <f ca="1">SUMIF(祝广海流12!$A:$AL,$B23,祝广海流12!X:X)</f>
        <v>0</v>
      </c>
      <c r="Y23" s="24">
        <f ca="1">SUMIF(祝广海流12!$A:$AL,$B23,祝广海流12!Y:Y)</f>
        <v>0</v>
      </c>
      <c r="Z23" s="24">
        <f ca="1">SUMIF(祝广海流12!$A:$AL,$B23,祝广海流12!Z:Z)</f>
        <v>0</v>
      </c>
      <c r="AA23" s="24">
        <f ca="1">SUMIF(祝广海流12!$A:$AL,$B23,祝广海流12!AA:AA)</f>
        <v>0</v>
      </c>
      <c r="AB23" s="24">
        <f ca="1">SUMIF(祝广海流12!$A:$AL,$B23,祝广海流12!AB:AB)</f>
        <v>0</v>
      </c>
      <c r="AC23" s="24">
        <f ca="1">SUMIF(祝广海流12!$A:$AL,$B23,祝广海流12!AC:AC)</f>
        <v>0</v>
      </c>
      <c r="AD23" s="24">
        <f ca="1">SUMIF(祝广海流12!$A:$AL,$B23,祝广海流12!AD:AD)</f>
        <v>0</v>
      </c>
      <c r="AE23" s="24">
        <f ca="1">SUMIF(祝广海流12!$A:$AL,$B23,祝广海流12!AE:AE)</f>
        <v>0</v>
      </c>
      <c r="AF23" s="24">
        <f ca="1">SUMIF(祝广海流12!$A:$AL,$B23,祝广海流12!AF:AF)</f>
        <v>0</v>
      </c>
      <c r="AG23" s="24">
        <f ca="1">SUMIF(祝广海流12!$A:$AL,$B23,祝广海流12!AG:AG)</f>
        <v>0</v>
      </c>
      <c r="AH23" s="24">
        <f ca="1">SUMIF(祝广海流12!$A:$AL,$B23,祝广海流12!AH:AH)</f>
        <v>0</v>
      </c>
      <c r="AI23" s="68">
        <f t="shared" ref="AI23" ca="1" si="20">SUM(D23:AH23)</f>
        <v>105</v>
      </c>
      <c r="AJ23" s="71">
        <f t="shared" ref="AJ23" ca="1" si="21">AI23/8</f>
        <v>13.125</v>
      </c>
    </row>
    <row r="24" spans="1:36" ht="19.5" customHeight="1" x14ac:dyDescent="0.3">
      <c r="A24" s="36" t="s">
        <v>403</v>
      </c>
      <c r="B24" s="94" t="s">
        <v>832</v>
      </c>
      <c r="C24" s="94" t="s">
        <v>737</v>
      </c>
      <c r="D24" s="24">
        <f ca="1">SUMIF(祝广海流12!$A:$AL,$B24,祝广海流12!D:D)</f>
        <v>0</v>
      </c>
      <c r="E24" s="24">
        <f ca="1">SUMIF(祝广海流12!$A:$AL,$B24,祝广海流12!E:E)</f>
        <v>13</v>
      </c>
      <c r="F24" s="24">
        <f ca="1">SUMIF(祝广海流12!$A:$AL,$B24,祝广海流12!F:F)</f>
        <v>13</v>
      </c>
      <c r="G24" s="24">
        <f ca="1">SUMIF(祝广海流12!$A:$AL,$B24,祝广海流12!G:G)</f>
        <v>13</v>
      </c>
      <c r="H24" s="24">
        <f ca="1">SUMIF(祝广海流12!$A:$AL,$B24,祝广海流12!H:H)</f>
        <v>13</v>
      </c>
      <c r="I24" s="24">
        <f ca="1">SUMIF(祝广海流12!$A:$AL,$B24,祝广海流12!I:I)</f>
        <v>13</v>
      </c>
      <c r="J24" s="24">
        <f ca="1">SUMIF(祝广海流12!$A:$AL,$B24,祝广海流12!J:J)</f>
        <v>8.5</v>
      </c>
      <c r="K24" s="24">
        <f ca="1">SUMIF(祝广海流12!$A:$AL,$B24,祝广海流12!K:K)</f>
        <v>13</v>
      </c>
      <c r="L24" s="24">
        <f ca="1">SUMIF(祝广海流12!$A:$AL,$B24,祝广海流12!L:L)</f>
        <v>12</v>
      </c>
      <c r="M24" s="24">
        <f ca="1">SUMIF(祝广海流12!$A:$AL,$B24,祝广海流12!M:M)</f>
        <v>12</v>
      </c>
      <c r="N24" s="24">
        <f ca="1">SUMIF(祝广海流12!$A:$AL,$B24,祝广海流12!N:N)</f>
        <v>12</v>
      </c>
      <c r="O24" s="24">
        <f ca="1">SUMIF(祝广海流12!$A:$AL,$B24,祝广海流12!O:O)</f>
        <v>12</v>
      </c>
      <c r="P24" s="24">
        <f ca="1">SUMIF(祝广海流12!$A:$AL,$B24,祝广海流12!P:P)</f>
        <v>12</v>
      </c>
      <c r="Q24" s="24">
        <f ca="1">SUMIF(祝广海流12!$A:$AL,$B24,祝广海流12!Q:Q)</f>
        <v>8.5</v>
      </c>
      <c r="R24" s="24">
        <f ca="1">SUMIF(祝广海流12!$A:$AL,$B24,祝广海流12!R:R)</f>
        <v>12</v>
      </c>
      <c r="S24" s="24">
        <f ca="1">SUMIF(祝广海流12!$A:$AL,$B24,祝广海流12!S:S)</f>
        <v>12</v>
      </c>
      <c r="T24" s="24">
        <f ca="1">SUMIF(祝广海流12!$A:$AL,$B24,祝广海流12!T:T)</f>
        <v>8.5</v>
      </c>
      <c r="U24" s="24">
        <f ca="1">SUMIF(祝广海流12!$A:$AL,$B24,祝广海流12!U:U)</f>
        <v>8.5</v>
      </c>
      <c r="V24" s="24">
        <f ca="1">SUMIF(祝广海流12!$A:$AL,$B24,祝广海流12!V:V)</f>
        <v>7</v>
      </c>
      <c r="W24" s="24">
        <f ca="1">SUMIF(祝广海流12!$A:$AL,$B24,祝广海流12!W:W)</f>
        <v>0</v>
      </c>
      <c r="X24" s="24">
        <f ca="1">SUMIF(祝广海流12!$A:$AL,$B24,祝广海流12!X:X)</f>
        <v>11</v>
      </c>
      <c r="Y24" s="24">
        <f ca="1">SUMIF(祝广海流12!$A:$AL,$B24,祝广海流12!Y:Y)</f>
        <v>14</v>
      </c>
      <c r="Z24" s="24">
        <f ca="1">SUMIF(祝广海流12!$A:$AL,$B24,祝广海流12!Z:Z)</f>
        <v>14</v>
      </c>
      <c r="AA24" s="24">
        <f ca="1">SUMIF(祝广海流12!$A:$AL,$B24,祝广海流12!AA:AA)</f>
        <v>14</v>
      </c>
      <c r="AB24" s="24">
        <f ca="1">SUMIF(祝广海流12!$A:$AL,$B24,祝广海流12!AB:AB)</f>
        <v>14</v>
      </c>
      <c r="AC24" s="24">
        <f ca="1">SUMIF(祝广海流12!$A:$AL,$B24,祝广海流12!AC:AC)</f>
        <v>13</v>
      </c>
      <c r="AD24" s="24">
        <f ca="1">SUMIF(祝广海流12!$A:$AL,$B24,祝广海流12!AD:AD)</f>
        <v>13</v>
      </c>
      <c r="AE24" s="24">
        <f ca="1">SUMIF(祝广海流12!$A:$AL,$B24,祝广海流12!AE:AE)</f>
        <v>11</v>
      </c>
      <c r="AF24" s="24">
        <f ca="1">SUMIF(祝广海流12!$A:$AL,$B24,祝广海流12!AF:AF)</f>
        <v>11</v>
      </c>
      <c r="AG24" s="24">
        <f ca="1">SUMIF(祝广海流12!$A:$AL,$B24,祝广海流12!AG:AG)</f>
        <v>11</v>
      </c>
      <c r="AH24" s="24">
        <f ca="1">SUMIF(祝广海流12!$A:$AL,$B24,祝广海流12!AH:AH)</f>
        <v>11</v>
      </c>
      <c r="AI24" s="68">
        <f t="shared" ref="AI24" ca="1" si="22">SUM(D24:AH24)</f>
        <v>340</v>
      </c>
      <c r="AJ24" s="71">
        <f ca="1">AI24/8</f>
        <v>42.5</v>
      </c>
    </row>
    <row r="25" spans="1:36" ht="21" customHeight="1" x14ac:dyDescent="0.3">
      <c r="A25" s="36" t="s">
        <v>403</v>
      </c>
      <c r="B25" s="94" t="s">
        <v>830</v>
      </c>
      <c r="C25" s="94" t="s">
        <v>833</v>
      </c>
      <c r="D25" s="24">
        <f ca="1">SUMIF(祝广海流12!$A:$AL,$B25,祝广海流12!D:D)</f>
        <v>0</v>
      </c>
      <c r="E25" s="24">
        <f ca="1">SUMIF(祝广海流12!$A:$AL,$B25,祝广海流12!E:E)</f>
        <v>0</v>
      </c>
      <c r="F25" s="24">
        <f ca="1">SUMIF(祝广海流12!$A:$AL,$B25,祝广海流12!F:F)</f>
        <v>0</v>
      </c>
      <c r="G25" s="24">
        <f ca="1">SUMIF(祝广海流12!$A:$AL,$B25,祝广海流12!G:G)</f>
        <v>0</v>
      </c>
      <c r="H25" s="24">
        <f ca="1">SUMIF(祝广海流12!$A:$AL,$B25,祝广海流12!H:H)</f>
        <v>0</v>
      </c>
      <c r="I25" s="24">
        <f ca="1">SUMIF(祝广海流12!$A:$AL,$B25,祝广海流12!I:I)</f>
        <v>0</v>
      </c>
      <c r="J25" s="24">
        <f ca="1">SUMIF(祝广海流12!$A:$AL,$B25,祝广海流12!J:J)</f>
        <v>0</v>
      </c>
      <c r="K25" s="24">
        <f ca="1">SUMIF(祝广海流12!$A:$AL,$B25,祝广海流12!K:K)</f>
        <v>0</v>
      </c>
      <c r="L25" s="24">
        <f ca="1">SUMIF(祝广海流12!$A:$AL,$B25,祝广海流12!L:L)</f>
        <v>0</v>
      </c>
      <c r="M25" s="24">
        <f ca="1">SUMIF(祝广海流12!$A:$AL,$B25,祝广海流12!M:M)</f>
        <v>0</v>
      </c>
      <c r="N25" s="24">
        <f ca="1">SUMIF(祝广海流12!$A:$AL,$B25,祝广海流12!N:N)</f>
        <v>0</v>
      </c>
      <c r="O25" s="24">
        <f ca="1">SUMIF(祝广海流12!$A:$AL,$B25,祝广海流12!O:O)</f>
        <v>0</v>
      </c>
      <c r="P25" s="24">
        <f ca="1">SUMIF(祝广海流12!$A:$AL,$B25,祝广海流12!P:P)</f>
        <v>0</v>
      </c>
      <c r="Q25" s="24">
        <f ca="1">SUMIF(祝广海流12!$A:$AL,$B25,祝广海流12!Q:Q)</f>
        <v>0</v>
      </c>
      <c r="R25" s="24">
        <f ca="1">SUMIF(祝广海流12!$A:$AL,$B25,祝广海流12!R:R)</f>
        <v>0</v>
      </c>
      <c r="S25" s="24">
        <f ca="1">SUMIF(祝广海流12!$A:$AL,$B25,祝广海流12!S:S)</f>
        <v>0</v>
      </c>
      <c r="T25" s="24">
        <f ca="1">SUMIF(祝广海流12!$A:$AL,$B25,祝广海流12!T:T)</f>
        <v>0</v>
      </c>
      <c r="U25" s="24">
        <f ca="1">SUMIF(祝广海流12!$A:$AL,$B25,祝广海流12!U:U)</f>
        <v>0</v>
      </c>
      <c r="V25" s="24">
        <f ca="1">SUMIF(祝广海流12!$A:$AL,$B25,祝广海流12!V:V)</f>
        <v>0</v>
      </c>
      <c r="W25" s="24">
        <f ca="1">SUMIF(祝广海流12!$A:$AL,$B25,祝广海流12!W:W)</f>
        <v>0</v>
      </c>
      <c r="X25" s="24">
        <f ca="1">SUMIF(祝广海流12!$A:$AL,$B25,祝广海流12!X:X)</f>
        <v>0</v>
      </c>
      <c r="Y25" s="24">
        <f ca="1">SUMIF(祝广海流12!$A:$AL,$B25,祝广海流12!Y:Y)</f>
        <v>0</v>
      </c>
      <c r="Z25" s="24">
        <f ca="1">SUMIF(祝广海流12!$A:$AL,$B25,祝广海流12!Z:Z)</f>
        <v>0</v>
      </c>
      <c r="AA25" s="24">
        <f ca="1">SUMIF(祝广海流12!$A:$AL,$B25,祝广海流12!AA:AA)</f>
        <v>8.5</v>
      </c>
      <c r="AB25" s="24">
        <f ca="1">SUMIF(祝广海流12!$A:$AL,$B25,祝广海流12!AB:AB)</f>
        <v>14</v>
      </c>
      <c r="AC25" s="24">
        <f ca="1">SUMIF(祝广海流12!$A:$AL,$B25,祝广海流12!AC:AC)</f>
        <v>13</v>
      </c>
      <c r="AD25" s="24">
        <f ca="1">SUMIF(祝广海流12!$A:$AL,$B25,祝广海流12!AD:AD)</f>
        <v>13</v>
      </c>
      <c r="AE25" s="24">
        <f ca="1">SUMIF(祝广海流12!$A:$AL,$B25,祝广海流12!AE:AE)</f>
        <v>11</v>
      </c>
      <c r="AF25" s="24">
        <f ca="1">SUMIF(祝广海流12!$A:$AL,$B25,祝广海流12!AF:AF)</f>
        <v>11</v>
      </c>
      <c r="AG25" s="24">
        <f ca="1">SUMIF(祝广海流12!$A:$AL,$B25,祝广海流12!AG:AG)</f>
        <v>11</v>
      </c>
      <c r="AH25" s="24">
        <f ca="1">SUMIF(祝广海流12!$A:$AL,$B25,祝广海流12!AH:AH)</f>
        <v>11</v>
      </c>
      <c r="AI25" s="68">
        <f t="shared" ref="AI25" ca="1" si="23">SUM(D25:AH25)</f>
        <v>92.5</v>
      </c>
      <c r="AJ25" s="71">
        <f t="shared" ref="AJ25" ca="1" si="24">AI25/8</f>
        <v>11.5625</v>
      </c>
    </row>
    <row r="26" spans="1:36" ht="19.5" customHeight="1" x14ac:dyDescent="0.3">
      <c r="A26" s="36" t="s">
        <v>403</v>
      </c>
      <c r="B26" s="94" t="s">
        <v>831</v>
      </c>
      <c r="C26" s="94" t="s">
        <v>834</v>
      </c>
      <c r="D26" s="24">
        <f ca="1">SUMIF(祝广海流12!$A:$AL,$B26,祝广海流12!D:D)</f>
        <v>0</v>
      </c>
      <c r="E26" s="24">
        <f ca="1">SUMIF(祝广海流12!$A:$AL,$B26,祝广海流12!E:E)</f>
        <v>0</v>
      </c>
      <c r="F26" s="24">
        <f ca="1">SUMIF(祝广海流12!$A:$AL,$B26,祝广海流12!F:F)</f>
        <v>0</v>
      </c>
      <c r="G26" s="24">
        <f ca="1">SUMIF(祝广海流12!$A:$AL,$B26,祝广海流12!G:G)</f>
        <v>0</v>
      </c>
      <c r="H26" s="24">
        <f ca="1">SUMIF(祝广海流12!$A:$AL,$B26,祝广海流12!H:H)</f>
        <v>0</v>
      </c>
      <c r="I26" s="24">
        <f ca="1">SUMIF(祝广海流12!$A:$AL,$B26,祝广海流12!I:I)</f>
        <v>0</v>
      </c>
      <c r="J26" s="24">
        <f ca="1">SUMIF(祝广海流12!$A:$AL,$B26,祝广海流12!J:J)</f>
        <v>0</v>
      </c>
      <c r="K26" s="24">
        <f ca="1">SUMIF(祝广海流12!$A:$AL,$B26,祝广海流12!K:K)</f>
        <v>0</v>
      </c>
      <c r="L26" s="24">
        <f ca="1">SUMIF(祝广海流12!$A:$AL,$B26,祝广海流12!L:L)</f>
        <v>0</v>
      </c>
      <c r="M26" s="24">
        <f ca="1">SUMIF(祝广海流12!$A:$AL,$B26,祝广海流12!M:M)</f>
        <v>0</v>
      </c>
      <c r="N26" s="24">
        <f ca="1">SUMIF(祝广海流12!$A:$AL,$B26,祝广海流12!N:N)</f>
        <v>0</v>
      </c>
      <c r="O26" s="24">
        <f ca="1">SUMIF(祝广海流12!$A:$AL,$B26,祝广海流12!O:O)</f>
        <v>0</v>
      </c>
      <c r="P26" s="24">
        <f ca="1">SUMIF(祝广海流12!$A:$AL,$B26,祝广海流12!P:P)</f>
        <v>0</v>
      </c>
      <c r="Q26" s="24">
        <f ca="1">SUMIF(祝广海流12!$A:$AL,$B26,祝广海流12!Q:Q)</f>
        <v>0</v>
      </c>
      <c r="R26" s="24">
        <f ca="1">SUMIF(祝广海流12!$A:$AL,$B26,祝广海流12!R:R)</f>
        <v>0</v>
      </c>
      <c r="S26" s="24">
        <f ca="1">SUMIF(祝广海流12!$A:$AL,$B26,祝广海流12!S:S)</f>
        <v>0</v>
      </c>
      <c r="T26" s="24">
        <f ca="1">SUMIF(祝广海流12!$A:$AL,$B26,祝广海流12!T:T)</f>
        <v>0</v>
      </c>
      <c r="U26" s="24">
        <f ca="1">SUMIF(祝广海流12!$A:$AL,$B26,祝广海流12!U:U)</f>
        <v>0</v>
      </c>
      <c r="V26" s="24">
        <f ca="1">SUMIF(祝广海流12!$A:$AL,$B26,祝广海流12!V:V)</f>
        <v>0</v>
      </c>
      <c r="W26" s="24">
        <f ca="1">SUMIF(祝广海流12!$A:$AL,$B26,祝广海流12!W:W)</f>
        <v>0</v>
      </c>
      <c r="X26" s="24">
        <f ca="1">SUMIF(祝广海流12!$A:$AL,$B26,祝广海流12!X:X)</f>
        <v>0</v>
      </c>
      <c r="Y26" s="24">
        <f ca="1">SUMIF(祝广海流12!$A:$AL,$B26,祝广海流12!Y:Y)</f>
        <v>0</v>
      </c>
      <c r="Z26" s="24">
        <f ca="1">SUMIF(祝广海流12!$A:$AL,$B26,祝广海流12!Z:Z)</f>
        <v>0</v>
      </c>
      <c r="AA26" s="24">
        <f ca="1">SUMIF(祝广海流12!$A:$AL,$B26,祝广海流12!AA:AA)</f>
        <v>11</v>
      </c>
      <c r="AB26" s="24">
        <f ca="1">SUMIF(祝广海流12!$A:$AL,$B26,祝广海流12!AB:AB)</f>
        <v>11</v>
      </c>
      <c r="AC26" s="24">
        <f ca="1">SUMIF(祝广海流12!$A:$AL,$B26,祝广海流12!AC:AC)</f>
        <v>13</v>
      </c>
      <c r="AD26" s="24">
        <f ca="1">SUMIF(祝广海流12!$A:$AL,$B26,祝广海流12!AD:AD)</f>
        <v>13</v>
      </c>
      <c r="AE26" s="24">
        <f ca="1">SUMIF(祝广海流12!$A:$AL,$B26,祝广海流12!AE:AE)</f>
        <v>11</v>
      </c>
      <c r="AF26" s="24">
        <f ca="1">SUMIF(祝广海流12!$A:$AL,$B26,祝广海流12!AF:AF)</f>
        <v>11</v>
      </c>
      <c r="AG26" s="24">
        <f ca="1">SUMIF(祝广海流12!$A:$AL,$B26,祝广海流12!AG:AG)</f>
        <v>11</v>
      </c>
      <c r="AH26" s="24">
        <f ca="1">SUMIF(祝广海流12!$A:$AL,$B26,祝广海流12!AH:AH)</f>
        <v>11</v>
      </c>
      <c r="AI26" s="68">
        <f t="shared" ref="AI26" ca="1" si="25">SUM(D26:AH26)</f>
        <v>92</v>
      </c>
      <c r="AJ26" s="71">
        <f ca="1">AI26/8</f>
        <v>11.5</v>
      </c>
    </row>
    <row r="27" spans="1:36" ht="21" customHeight="1" x14ac:dyDescent="0.3">
      <c r="A27" s="36" t="s">
        <v>403</v>
      </c>
      <c r="B27" s="94" t="s">
        <v>740</v>
      </c>
      <c r="C27" s="94" t="s">
        <v>835</v>
      </c>
      <c r="D27" s="24">
        <f ca="1">SUMIF(祝广海流12!$A:$AL,$B27,祝广海流12!D:D)</f>
        <v>0</v>
      </c>
      <c r="E27" s="24">
        <f ca="1">SUMIF(祝广海流12!$A:$AL,$B27,祝广海流12!E:E)</f>
        <v>13</v>
      </c>
      <c r="F27" s="24">
        <f ca="1">SUMIF(祝广海流12!$A:$AL,$B27,祝广海流12!F:F)</f>
        <v>13</v>
      </c>
      <c r="G27" s="24">
        <f ca="1">SUMIF(祝广海流12!$A:$AL,$B27,祝广海流12!G:G)</f>
        <v>13</v>
      </c>
      <c r="H27" s="24">
        <f ca="1">SUMIF(祝广海流12!$A:$AL,$B27,祝广海流12!H:H)</f>
        <v>13</v>
      </c>
      <c r="I27" s="24">
        <f ca="1">SUMIF(祝广海流12!$A:$AL,$B27,祝广海流12!I:I)</f>
        <v>12</v>
      </c>
      <c r="J27" s="24">
        <f ca="1">SUMIF(祝广海流12!$A:$AL,$B27,祝广海流12!J:J)</f>
        <v>8.5</v>
      </c>
      <c r="K27" s="24">
        <f ca="1">SUMIF(祝广海流12!$A:$AL,$B27,祝广海流12!K:K)</f>
        <v>13</v>
      </c>
      <c r="L27" s="24">
        <f ca="1">SUMIF(祝广海流12!$A:$AL,$B27,祝广海流12!L:L)</f>
        <v>12</v>
      </c>
      <c r="M27" s="24">
        <f ca="1">SUMIF(祝广海流12!$A:$AL,$B27,祝广海流12!M:M)</f>
        <v>8.5</v>
      </c>
      <c r="N27" s="24">
        <f ca="1">SUMIF(祝广海流12!$A:$AL,$B27,祝广海流12!N:N)</f>
        <v>12</v>
      </c>
      <c r="O27" s="24">
        <f ca="1">SUMIF(祝广海流12!$A:$AL,$B27,祝广海流12!O:O)</f>
        <v>12</v>
      </c>
      <c r="P27" s="24">
        <f ca="1">SUMIF(祝广海流12!$A:$AL,$B27,祝广海流12!P:P)</f>
        <v>0</v>
      </c>
      <c r="Q27" s="24">
        <f ca="1">SUMIF(祝广海流12!$A:$AL,$B27,祝广海流12!Q:Q)</f>
        <v>8.5</v>
      </c>
      <c r="R27" s="24">
        <f ca="1">SUMIF(祝广海流12!$A:$AL,$B27,祝广海流12!R:R)</f>
        <v>8.5</v>
      </c>
      <c r="S27" s="24">
        <f ca="1">SUMIF(祝广海流12!$A:$AL,$B27,祝广海流12!S:S)</f>
        <v>8.5</v>
      </c>
      <c r="T27" s="24">
        <f ca="1">SUMIF(祝广海流12!$A:$AL,$B27,祝广海流12!T:T)</f>
        <v>11</v>
      </c>
      <c r="U27" s="24">
        <f ca="1">SUMIF(祝广海流12!$A:$AL,$B27,祝广海流12!U:U)</f>
        <v>8.5</v>
      </c>
      <c r="V27" s="24">
        <f ca="1">SUMIF(祝广海流12!$A:$AL,$B27,祝广海流12!V:V)</f>
        <v>0</v>
      </c>
      <c r="W27" s="24">
        <f ca="1">SUMIF(祝广海流12!$A:$AL,$B27,祝广海流12!W:W)</f>
        <v>0</v>
      </c>
      <c r="X27" s="24">
        <f ca="1">SUMIF(祝广海流12!$A:$AL,$B27,祝广海流12!X:X)</f>
        <v>0</v>
      </c>
      <c r="Y27" s="24">
        <f ca="1">SUMIF(祝广海流12!$A:$AL,$B27,祝广海流12!Y:Y)</f>
        <v>14</v>
      </c>
      <c r="Z27" s="24">
        <f ca="1">SUMIF(祝广海流12!$A:$AL,$B27,祝广海流12!Z:Z)</f>
        <v>0</v>
      </c>
      <c r="AA27" s="24">
        <f ca="1">SUMIF(祝广海流12!$A:$AL,$B27,祝广海流12!AA:AA)</f>
        <v>0</v>
      </c>
      <c r="AB27" s="24">
        <f ca="1">SUMIF(祝广海流12!$A:$AL,$B27,祝广海流12!AB:AB)</f>
        <v>0</v>
      </c>
      <c r="AC27" s="24">
        <f ca="1">SUMIF(祝广海流12!$A:$AL,$B27,祝广海流12!AC:AC)</f>
        <v>0</v>
      </c>
      <c r="AD27" s="24">
        <f ca="1">SUMIF(祝广海流12!$A:$AL,$B27,祝广海流12!AD:AD)</f>
        <v>0</v>
      </c>
      <c r="AE27" s="24">
        <f ca="1">SUMIF(祝广海流12!$A:$AL,$B27,祝广海流12!AE:AE)</f>
        <v>0</v>
      </c>
      <c r="AF27" s="24">
        <f ca="1">SUMIF(祝广海流12!$A:$AL,$B27,祝广海流12!AF:AF)</f>
        <v>0</v>
      </c>
      <c r="AG27" s="24">
        <f ca="1">SUMIF(祝广海流12!$A:$AL,$B27,祝广海流12!AG:AG)</f>
        <v>0</v>
      </c>
      <c r="AH27" s="24">
        <f ca="1">SUMIF(祝广海流12!$A:$AL,$B27,祝广海流12!AH:AH)</f>
        <v>0</v>
      </c>
      <c r="AI27" s="68">
        <f t="shared" ref="AI27" ca="1" si="26">SUM(D27:AH27)</f>
        <v>189</v>
      </c>
      <c r="AJ27" s="71">
        <f t="shared" ref="AJ27" ca="1" si="27">AI27/8</f>
        <v>23.625</v>
      </c>
    </row>
    <row r="28" spans="1:36" ht="19.5" customHeight="1" x14ac:dyDescent="0.3">
      <c r="A28" s="36" t="s">
        <v>403</v>
      </c>
      <c r="B28" s="94" t="s">
        <v>744</v>
      </c>
      <c r="C28" s="94" t="s">
        <v>738</v>
      </c>
      <c r="D28" s="24">
        <f ca="1">SUMIF(祝广海流12!$A:$AL,$B28,祝广海流12!D:D)</f>
        <v>0</v>
      </c>
      <c r="E28" s="24">
        <f ca="1">SUMIF(祝广海流12!$A:$AL,$B28,祝广海流12!E:E)</f>
        <v>12</v>
      </c>
      <c r="F28" s="24">
        <f ca="1">SUMIF(祝广海流12!$A:$AL,$B28,祝广海流12!F:F)</f>
        <v>11</v>
      </c>
      <c r="G28" s="24">
        <f ca="1">SUMIF(祝广海流12!$A:$AL,$B28,祝广海流12!G:G)</f>
        <v>0</v>
      </c>
      <c r="H28" s="24">
        <f ca="1">SUMIF(祝广海流12!$A:$AL,$B28,祝广海流12!H:H)</f>
        <v>0</v>
      </c>
      <c r="I28" s="24">
        <f ca="1">SUMIF(祝广海流12!$A:$AL,$B28,祝广海流12!I:I)</f>
        <v>0</v>
      </c>
      <c r="J28" s="24">
        <f ca="1">SUMIF(祝广海流12!$A:$AL,$B28,祝广海流12!J:J)</f>
        <v>0</v>
      </c>
      <c r="K28" s="24">
        <f ca="1">SUMIF(祝广海流12!$A:$AL,$B28,祝广海流12!K:K)</f>
        <v>0</v>
      </c>
      <c r="L28" s="24">
        <f ca="1">SUMIF(祝广海流12!$A:$AL,$B28,祝广海流12!L:L)</f>
        <v>0</v>
      </c>
      <c r="M28" s="24">
        <f ca="1">SUMIF(祝广海流12!$A:$AL,$B28,祝广海流12!M:M)</f>
        <v>0</v>
      </c>
      <c r="N28" s="24">
        <f ca="1">SUMIF(祝广海流12!$A:$AL,$B28,祝广海流12!N:N)</f>
        <v>0</v>
      </c>
      <c r="O28" s="24">
        <f ca="1">SUMIF(祝广海流12!$A:$AL,$B28,祝广海流12!O:O)</f>
        <v>0</v>
      </c>
      <c r="P28" s="24">
        <f ca="1">SUMIF(祝广海流12!$A:$AL,$B28,祝广海流12!P:P)</f>
        <v>0</v>
      </c>
      <c r="Q28" s="24">
        <f ca="1">SUMIF(祝广海流12!$A:$AL,$B28,祝广海流12!Q:Q)</f>
        <v>0</v>
      </c>
      <c r="R28" s="24">
        <f ca="1">SUMIF(祝广海流12!$A:$AL,$B28,祝广海流12!R:R)</f>
        <v>0</v>
      </c>
      <c r="S28" s="24">
        <f ca="1">SUMIF(祝广海流12!$A:$AL,$B28,祝广海流12!S:S)</f>
        <v>0</v>
      </c>
      <c r="T28" s="24">
        <f ca="1">SUMIF(祝广海流12!$A:$AL,$B28,祝广海流12!T:T)</f>
        <v>0</v>
      </c>
      <c r="U28" s="24">
        <f ca="1">SUMIF(祝广海流12!$A:$AL,$B28,祝广海流12!U:U)</f>
        <v>0</v>
      </c>
      <c r="V28" s="24">
        <f ca="1">SUMIF(祝广海流12!$A:$AL,$B28,祝广海流12!V:V)</f>
        <v>0</v>
      </c>
      <c r="W28" s="24">
        <f ca="1">SUMIF(祝广海流12!$A:$AL,$B28,祝广海流12!W:W)</f>
        <v>0</v>
      </c>
      <c r="X28" s="24">
        <f ca="1">SUMIF(祝广海流12!$A:$AL,$B28,祝广海流12!X:X)</f>
        <v>0</v>
      </c>
      <c r="Y28" s="24">
        <f ca="1">SUMIF(祝广海流12!$A:$AL,$B28,祝广海流12!Y:Y)</f>
        <v>0</v>
      </c>
      <c r="Z28" s="24">
        <f ca="1">SUMIF(祝广海流12!$A:$AL,$B28,祝广海流12!Z:Z)</f>
        <v>0</v>
      </c>
      <c r="AA28" s="24">
        <f ca="1">SUMIF(祝广海流12!$A:$AL,$B28,祝广海流12!AA:AA)</f>
        <v>0</v>
      </c>
      <c r="AB28" s="24">
        <f ca="1">SUMIF(祝广海流12!$A:$AL,$B28,祝广海流12!AB:AB)</f>
        <v>0</v>
      </c>
      <c r="AC28" s="24">
        <f ca="1">SUMIF(祝广海流12!$A:$AL,$B28,祝广海流12!AC:AC)</f>
        <v>0</v>
      </c>
      <c r="AD28" s="24">
        <f ca="1">SUMIF(祝广海流12!$A:$AL,$B28,祝广海流12!AD:AD)</f>
        <v>0</v>
      </c>
      <c r="AE28" s="24">
        <f ca="1">SUMIF(祝广海流12!$A:$AL,$B28,祝广海流12!AE:AE)</f>
        <v>0</v>
      </c>
      <c r="AF28" s="24">
        <f ca="1">SUMIF(祝广海流12!$A:$AL,$B28,祝广海流12!AF:AF)</f>
        <v>0</v>
      </c>
      <c r="AG28" s="24">
        <f ca="1">SUMIF(祝广海流12!$A:$AL,$B28,祝广海流12!AG:AG)</f>
        <v>0</v>
      </c>
      <c r="AH28" s="24">
        <f ca="1">SUMIF(祝广海流12!$A:$AL,$B28,祝广海流12!AH:AH)</f>
        <v>0</v>
      </c>
      <c r="AI28" s="68">
        <f t="shared" ref="AI28" ca="1" si="28">SUM(D28:AH28)</f>
        <v>23</v>
      </c>
      <c r="AJ28" s="71">
        <f ca="1">AI28/8</f>
        <v>2.875</v>
      </c>
    </row>
    <row r="29" spans="1:36" ht="19.5" customHeight="1" x14ac:dyDescent="0.3">
      <c r="A29" s="36" t="s">
        <v>653</v>
      </c>
      <c r="B29" s="52" t="s">
        <v>642</v>
      </c>
      <c r="C29" s="127" t="s">
        <v>146</v>
      </c>
      <c r="D29" s="24">
        <f ca="1">SUMIF(固定板1胡银竹!$A:$AL,$B29,固定板1胡银竹!D:D)</f>
        <v>0</v>
      </c>
      <c r="E29" s="24">
        <f ca="1">SUMIF(固定板1胡银竹!$A:$AL,$B29,固定板1胡银竹!E:E)</f>
        <v>12</v>
      </c>
      <c r="F29" s="24">
        <f ca="1">SUMIF(固定板1胡银竹!$A:$AL,$B29,固定板1胡银竹!F:F)</f>
        <v>12</v>
      </c>
      <c r="G29" s="24">
        <f ca="1">SUMIF(固定板1胡银竹!$A:$AL,$B29,固定板1胡银竹!G:G)</f>
        <v>12</v>
      </c>
      <c r="H29" s="24">
        <f ca="1">SUMIF(固定板1胡银竹!$A:$AL,$B29,固定板1胡银竹!H:H)</f>
        <v>12</v>
      </c>
      <c r="I29" s="24">
        <f ca="1">SUMIF(固定板1胡银竹!$A:$AL,$B29,固定板1胡银竹!I:I)</f>
        <v>12</v>
      </c>
      <c r="J29" s="24">
        <f ca="1">SUMIF(固定板1胡银竹!$A:$AL,$B29,固定板1胡银竹!J:J)</f>
        <v>8.5</v>
      </c>
      <c r="K29" s="24">
        <f ca="1">SUMIF(固定板1胡银竹!$A:$AL,$B29,固定板1胡银竹!K:K)</f>
        <v>11</v>
      </c>
      <c r="L29" s="24">
        <f ca="1">SUMIF(固定板1胡银竹!$A:$AL,$B29,固定板1胡银竹!L:L)</f>
        <v>12</v>
      </c>
      <c r="M29" s="24">
        <f ca="1">SUMIF(固定板1胡银竹!$A:$AL,$B29,固定板1胡银竹!M:M)</f>
        <v>12</v>
      </c>
      <c r="N29" s="24">
        <f ca="1">SUMIF(固定板1胡银竹!$A:$AL,$B29,固定板1胡银竹!N:N)</f>
        <v>12</v>
      </c>
      <c r="O29" s="24">
        <f ca="1">SUMIF(固定板1胡银竹!$A:$AL,$B29,固定板1胡银竹!O:O)</f>
        <v>12</v>
      </c>
      <c r="P29" s="24">
        <f ca="1">SUMIF(固定板1胡银竹!$A:$AL,$B29,固定板1胡银竹!P:P)</f>
        <v>12</v>
      </c>
      <c r="Q29" s="24">
        <f ca="1">SUMIF(固定板1胡银竹!$A:$AL,$B29,固定板1胡银竹!Q:Q)</f>
        <v>8.5</v>
      </c>
      <c r="R29" s="24">
        <f ca="1">SUMIF(固定板1胡银竹!$A:$AL,$B29,固定板1胡银竹!R:R)</f>
        <v>11</v>
      </c>
      <c r="S29" s="24">
        <f ca="1">SUMIF(固定板1胡银竹!$A:$AL,$B29,固定板1胡银竹!S:S)</f>
        <v>11</v>
      </c>
      <c r="T29" s="24">
        <f ca="1">SUMIF(固定板1胡银竹!$A:$AL,$B29,固定板1胡银竹!T:T)</f>
        <v>11</v>
      </c>
      <c r="U29" s="24">
        <f ca="1">SUMIF(固定板1胡银竹!$A:$AL,$B29,固定板1胡银竹!U:U)</f>
        <v>11</v>
      </c>
      <c r="V29" s="24">
        <f ca="1">SUMIF(固定板1胡银竹!$A:$AL,$B29,固定板1胡银竹!V:V)</f>
        <v>13</v>
      </c>
      <c r="W29" s="24">
        <f ca="1">SUMIF(固定板1胡银竹!$A:$AL,$B29,固定板1胡银竹!W:W)</f>
        <v>13</v>
      </c>
      <c r="X29" s="24">
        <f ca="1">SUMIF(固定板1胡银竹!$A:$AL,$B29,固定板1胡银竹!X:X)</f>
        <v>12</v>
      </c>
      <c r="Y29" s="24">
        <f ca="1">SUMIF(固定板1胡银竹!$A:$AL,$B29,固定板1胡银竹!Y:Y)</f>
        <v>13</v>
      </c>
      <c r="Z29" s="24">
        <f ca="1">SUMIF(固定板1胡银竹!$A:$AL,$B29,固定板1胡银竹!Z:Z)</f>
        <v>13</v>
      </c>
      <c r="AA29" s="24">
        <f ca="1">SUMIF(固定板1胡银竹!$A:$AL,$B29,固定板1胡银竹!AA:AA)</f>
        <v>13</v>
      </c>
      <c r="AB29" s="24">
        <f ca="1">SUMIF(固定板1胡银竹!$A:$AL,$B29,固定板1胡银竹!AB:AB)</f>
        <v>13</v>
      </c>
      <c r="AC29" s="24">
        <f ca="1">SUMIF(固定板1胡银竹!$A:$AL,$B29,固定板1胡银竹!AC:AC)</f>
        <v>13</v>
      </c>
      <c r="AD29" s="24">
        <f ca="1">SUMIF(固定板1胡银竹!$A:$AL,$B29,固定板1胡银竹!AD:AD)</f>
        <v>13</v>
      </c>
      <c r="AE29" s="24">
        <f ca="1">SUMIF(固定板1胡银竹!$A:$AL,$B29,固定板1胡银竹!AE:AE)</f>
        <v>13</v>
      </c>
      <c r="AF29" s="24">
        <f ca="1">SUMIF(固定板1胡银竹!$A:$AL,$B29,固定板1胡银竹!AF:AF)</f>
        <v>13</v>
      </c>
      <c r="AG29" s="24">
        <f ca="1">SUMIF(固定板1胡银竹!$A:$AL,$B29,固定板1胡银竹!AG:AG)</f>
        <v>13</v>
      </c>
      <c r="AH29" s="24">
        <f ca="1">SUMIF(固定板1胡银竹!$A:$AL,$B29,固定板1胡银竹!AH:AH)</f>
        <v>12</v>
      </c>
      <c r="AI29" s="68">
        <f t="shared" ca="1" si="1"/>
        <v>359</v>
      </c>
      <c r="AJ29" s="71">
        <f t="shared" ca="1" si="0"/>
        <v>44.875</v>
      </c>
    </row>
    <row r="30" spans="1:36" ht="19.5" customHeight="1" x14ac:dyDescent="0.3">
      <c r="A30" s="36" t="s">
        <v>653</v>
      </c>
      <c r="B30" s="52" t="s">
        <v>147</v>
      </c>
      <c r="C30" s="127" t="s">
        <v>41</v>
      </c>
      <c r="D30" s="24">
        <f ca="1">SUMIF(固定板1胡银竹!$A:$AL,$B30,固定板1胡银竹!D:D)</f>
        <v>0</v>
      </c>
      <c r="E30" s="24">
        <f ca="1">SUMIF(固定板1胡银竹!$A:$AL,$B30,固定板1胡银竹!E:E)</f>
        <v>0</v>
      </c>
      <c r="F30" s="24">
        <f ca="1">SUMIF(固定板1胡银竹!$A:$AL,$B30,固定板1胡银竹!F:F)</f>
        <v>12</v>
      </c>
      <c r="G30" s="24">
        <f ca="1">SUMIF(固定板1胡银竹!$A:$AL,$B30,固定板1胡银竹!G:G)</f>
        <v>12</v>
      </c>
      <c r="H30" s="24">
        <f ca="1">SUMIF(固定板1胡银竹!$A:$AL,$B30,固定板1胡银竹!H:H)</f>
        <v>0</v>
      </c>
      <c r="I30" s="24">
        <f ca="1">SUMIF(固定板1胡银竹!$A:$AL,$B30,固定板1胡银竹!I:I)</f>
        <v>6</v>
      </c>
      <c r="J30" s="24">
        <f ca="1">SUMIF(固定板1胡银竹!$A:$AL,$B30,固定板1胡银竹!J:J)</f>
        <v>8.5</v>
      </c>
      <c r="K30" s="24">
        <f ca="1">SUMIF(固定板1胡银竹!$A:$AL,$B30,固定板1胡银竹!K:K)</f>
        <v>11</v>
      </c>
      <c r="L30" s="24">
        <f ca="1">SUMIF(固定板1胡银竹!$A:$AL,$B30,固定板1胡银竹!L:L)</f>
        <v>12</v>
      </c>
      <c r="M30" s="24">
        <f ca="1">SUMIF(固定板1胡银竹!$A:$AL,$B30,固定板1胡银竹!M:M)</f>
        <v>0</v>
      </c>
      <c r="N30" s="24">
        <f ca="1">SUMIF(固定板1胡银竹!$A:$AL,$B30,固定板1胡银竹!N:N)</f>
        <v>7</v>
      </c>
      <c r="O30" s="24">
        <f ca="1">SUMIF(固定板1胡银竹!$A:$AL,$B30,固定板1胡银竹!O:O)</f>
        <v>12</v>
      </c>
      <c r="P30" s="24">
        <f ca="1">SUMIF(固定板1胡银竹!$A:$AL,$B30,固定板1胡银竹!P:P)</f>
        <v>12</v>
      </c>
      <c r="Q30" s="24">
        <f ca="1">SUMIF(固定板1胡银竹!$A:$AL,$B30,固定板1胡银竹!Q:Q)</f>
        <v>8.5</v>
      </c>
      <c r="R30" s="24">
        <f ca="1">SUMIF(固定板1胡银竹!$A:$AL,$B30,固定板1胡银竹!R:R)</f>
        <v>11</v>
      </c>
      <c r="S30" s="24">
        <f ca="1">SUMIF(固定板1胡银竹!$A:$AL,$B30,固定板1胡银竹!S:S)</f>
        <v>11</v>
      </c>
      <c r="T30" s="24">
        <f ca="1">SUMIF(固定板1胡银竹!$A:$AL,$B30,固定板1胡银竹!T:T)</f>
        <v>0</v>
      </c>
      <c r="U30" s="24">
        <f ca="1">SUMIF(固定板1胡银竹!$A:$AL,$B30,固定板1胡银竹!U:U)</f>
        <v>6</v>
      </c>
      <c r="V30" s="24">
        <f ca="1">SUMIF(固定板1胡银竹!$A:$AL,$B30,固定板1胡银竹!V:V)</f>
        <v>12</v>
      </c>
      <c r="W30" s="24">
        <f ca="1">SUMIF(固定板1胡银竹!$A:$AL,$B30,固定板1胡银竹!W:W)</f>
        <v>8.5</v>
      </c>
      <c r="X30" s="24">
        <f ca="1">SUMIF(固定板1胡银竹!$A:$AL,$B30,固定板1胡银竹!X:X)</f>
        <v>8.5</v>
      </c>
      <c r="Y30" s="24">
        <f ca="1">SUMIF(固定板1胡银竹!$A:$AL,$B30,固定板1胡银竹!Y:Y)</f>
        <v>13</v>
      </c>
      <c r="Z30" s="24">
        <f ca="1">SUMIF(固定板1胡银竹!$A:$AL,$B30,固定板1胡银竹!Z:Z)</f>
        <v>13</v>
      </c>
      <c r="AA30" s="24">
        <f ca="1">SUMIF(固定板1胡银竹!$A:$AL,$B30,固定板1胡银竹!AA:AA)</f>
        <v>0</v>
      </c>
      <c r="AB30" s="24">
        <f ca="1">SUMIF(固定板1胡银竹!$A:$AL,$B30,固定板1胡银竹!AB:AB)</f>
        <v>0</v>
      </c>
      <c r="AC30" s="24">
        <f ca="1">SUMIF(固定板1胡银竹!$A:$AL,$B30,固定板1胡银竹!AC:AC)</f>
        <v>0</v>
      </c>
      <c r="AD30" s="24">
        <f ca="1">SUMIF(固定板1胡银竹!$A:$AL,$B30,固定板1胡银竹!AD:AD)</f>
        <v>0</v>
      </c>
      <c r="AE30" s="24">
        <f ca="1">SUMIF(固定板1胡银竹!$A:$AL,$B30,固定板1胡银竹!AE:AE)</f>
        <v>0</v>
      </c>
      <c r="AF30" s="24">
        <f ca="1">SUMIF(固定板1胡银竹!$A:$AL,$B30,固定板1胡银竹!AF:AF)</f>
        <v>0</v>
      </c>
      <c r="AG30" s="24">
        <f ca="1">SUMIF(固定板1胡银竹!$A:$AL,$B30,固定板1胡银竹!AG:AG)</f>
        <v>0</v>
      </c>
      <c r="AH30" s="24">
        <f ca="1">SUMIF(固定板1胡银竹!$A:$AL,$B30,固定板1胡银竹!AH:AH)</f>
        <v>0</v>
      </c>
      <c r="AI30" s="68">
        <f t="shared" ref="AI30:AI39" ca="1" si="29">SUM(D30:AH30)</f>
        <v>184</v>
      </c>
      <c r="AJ30" s="71">
        <f t="shared" ref="AJ30:AJ39" ca="1" si="30">AI30/8</f>
        <v>23</v>
      </c>
    </row>
    <row r="31" spans="1:36" ht="19.5" customHeight="1" x14ac:dyDescent="0.3">
      <c r="A31" s="36" t="s">
        <v>653</v>
      </c>
      <c r="B31" s="52" t="s">
        <v>148</v>
      </c>
      <c r="C31" s="127" t="s">
        <v>42</v>
      </c>
      <c r="D31" s="24">
        <f ca="1">SUMIF(固定板1胡银竹!$A:$AL,$B31,固定板1胡银竹!D:D)</f>
        <v>0</v>
      </c>
      <c r="E31" s="24">
        <f ca="1">SUMIF(固定板1胡银竹!$A:$AL,$B31,固定板1胡银竹!E:E)</f>
        <v>12</v>
      </c>
      <c r="F31" s="24">
        <f ca="1">SUMIF(固定板1胡银竹!$A:$AL,$B31,固定板1胡银竹!F:F)</f>
        <v>12</v>
      </c>
      <c r="G31" s="24">
        <f ca="1">SUMIF(固定板1胡银竹!$A:$AL,$B31,固定板1胡银竹!G:G)</f>
        <v>12</v>
      </c>
      <c r="H31" s="24">
        <f ca="1">SUMIF(固定板1胡银竹!$A:$AL,$B31,固定板1胡银竹!H:H)</f>
        <v>12</v>
      </c>
      <c r="I31" s="24">
        <f ca="1">SUMIF(固定板1胡银竹!$A:$AL,$B31,固定板1胡银竹!I:I)</f>
        <v>12</v>
      </c>
      <c r="J31" s="24">
        <f ca="1">SUMIF(固定板1胡银竹!$A:$AL,$B31,固定板1胡银竹!J:J)</f>
        <v>8.5</v>
      </c>
      <c r="K31" s="24">
        <f ca="1">SUMIF(固定板1胡银竹!$A:$AL,$B31,固定板1胡银竹!K:K)</f>
        <v>11</v>
      </c>
      <c r="L31" s="24">
        <f ca="1">SUMIF(固定板1胡银竹!$A:$AL,$B31,固定板1胡银竹!L:L)</f>
        <v>12</v>
      </c>
      <c r="M31" s="24">
        <f ca="1">SUMIF(固定板1胡银竹!$A:$AL,$B31,固定板1胡银竹!M:M)</f>
        <v>12</v>
      </c>
      <c r="N31" s="24">
        <f ca="1">SUMIF(固定板1胡银竹!$A:$AL,$B31,固定板1胡银竹!N:N)</f>
        <v>12</v>
      </c>
      <c r="O31" s="24">
        <f ca="1">SUMIF(固定板1胡银竹!$A:$AL,$B31,固定板1胡银竹!O:O)</f>
        <v>12</v>
      </c>
      <c r="P31" s="24">
        <f ca="1">SUMIF(固定板1胡银竹!$A:$AL,$B31,固定板1胡银竹!P:P)</f>
        <v>12</v>
      </c>
      <c r="Q31" s="24">
        <f ca="1">SUMIF(固定板1胡银竹!$A:$AL,$B31,固定板1胡银竹!Q:Q)</f>
        <v>8.5</v>
      </c>
      <c r="R31" s="24">
        <f ca="1">SUMIF(固定板1胡银竹!$A:$AL,$B31,固定板1胡银竹!R:R)</f>
        <v>11</v>
      </c>
      <c r="S31" s="24">
        <f ca="1">SUMIF(固定板1胡银竹!$A:$AL,$B31,固定板1胡银竹!S:S)</f>
        <v>11</v>
      </c>
      <c r="T31" s="24">
        <f ca="1">SUMIF(固定板1胡银竹!$A:$AL,$B31,固定板1胡银竹!T:T)</f>
        <v>11</v>
      </c>
      <c r="U31" s="24">
        <f ca="1">SUMIF(固定板1胡银竹!$A:$AL,$B31,固定板1胡银竹!U:U)</f>
        <v>13</v>
      </c>
      <c r="V31" s="24">
        <f ca="1">SUMIF(固定板1胡银竹!$A:$AL,$B31,固定板1胡银竹!V:V)</f>
        <v>13</v>
      </c>
      <c r="W31" s="24">
        <f ca="1">SUMIF(固定板1胡银竹!$A:$AL,$B31,固定板1胡银竹!W:W)</f>
        <v>13</v>
      </c>
      <c r="X31" s="24">
        <f ca="1">SUMIF(固定板1胡银竹!$A:$AL,$B31,固定板1胡银竹!X:X)</f>
        <v>12</v>
      </c>
      <c r="Y31" s="24">
        <f ca="1">SUMIF(固定板1胡银竹!$A:$AL,$B31,固定板1胡银竹!Y:Y)</f>
        <v>13</v>
      </c>
      <c r="Z31" s="24">
        <f ca="1">SUMIF(固定板1胡银竹!$A:$AL,$B31,固定板1胡银竹!Z:Z)</f>
        <v>13</v>
      </c>
      <c r="AA31" s="24">
        <f ca="1">SUMIF(固定板1胡银竹!$A:$AL,$B31,固定板1胡银竹!AA:AA)</f>
        <v>13</v>
      </c>
      <c r="AB31" s="24">
        <f ca="1">SUMIF(固定板1胡银竹!$A:$AL,$B31,固定板1胡银竹!AB:AB)</f>
        <v>13</v>
      </c>
      <c r="AC31" s="24">
        <f ca="1">SUMIF(固定板1胡银竹!$A:$AL,$B31,固定板1胡银竹!AC:AC)</f>
        <v>13</v>
      </c>
      <c r="AD31" s="24">
        <f ca="1">SUMIF(固定板1胡银竹!$A:$AL,$B31,固定板1胡银竹!AD:AD)</f>
        <v>13</v>
      </c>
      <c r="AE31" s="24">
        <f ca="1">SUMIF(固定板1胡银竹!$A:$AL,$B31,固定板1胡银竹!AE:AE)</f>
        <v>13</v>
      </c>
      <c r="AF31" s="24">
        <f ca="1">SUMIF(固定板1胡银竹!$A:$AL,$B31,固定板1胡银竹!AF:AF)</f>
        <v>13</v>
      </c>
      <c r="AG31" s="24">
        <f ca="1">SUMIF(固定板1胡银竹!$A:$AL,$B31,固定板1胡银竹!AG:AG)</f>
        <v>13</v>
      </c>
      <c r="AH31" s="24">
        <f ca="1">SUMIF(固定板1胡银竹!$A:$AL,$B31,固定板1胡银竹!AH:AH)</f>
        <v>12</v>
      </c>
      <c r="AI31" s="68">
        <f t="shared" ca="1" si="29"/>
        <v>361</v>
      </c>
      <c r="AJ31" s="71">
        <f t="shared" ca="1" si="30"/>
        <v>45.125</v>
      </c>
    </row>
    <row r="32" spans="1:36" ht="19.5" customHeight="1" x14ac:dyDescent="0.3">
      <c r="A32" s="36" t="s">
        <v>653</v>
      </c>
      <c r="B32" s="52" t="s">
        <v>149</v>
      </c>
      <c r="C32" s="127" t="s">
        <v>150</v>
      </c>
      <c r="D32" s="24">
        <f ca="1">SUMIF(固定板1胡银竹!$A:$AL,$B32,固定板1胡银竹!D:D)</f>
        <v>0</v>
      </c>
      <c r="E32" s="24">
        <f ca="1">SUMIF(固定板1胡银竹!$A:$AL,$B32,固定板1胡银竹!E:E)</f>
        <v>12</v>
      </c>
      <c r="F32" s="24">
        <f ca="1">SUMIF(固定板1胡银竹!$A:$AL,$B32,固定板1胡银竹!F:F)</f>
        <v>12</v>
      </c>
      <c r="G32" s="24">
        <f ca="1">SUMIF(固定板1胡银竹!$A:$AL,$B32,固定板1胡银竹!G:G)</f>
        <v>12</v>
      </c>
      <c r="H32" s="24">
        <f ca="1">SUMIF(固定板1胡银竹!$A:$AL,$B32,固定板1胡银竹!H:H)</f>
        <v>12.5</v>
      </c>
      <c r="I32" s="24">
        <f ca="1">SUMIF(固定板1胡银竹!$A:$AL,$B32,固定板1胡银竹!I:I)</f>
        <v>12</v>
      </c>
      <c r="J32" s="24">
        <f ca="1">SUMIF(固定板1胡银竹!$A:$AL,$B32,固定板1胡银竹!J:J)</f>
        <v>8.5</v>
      </c>
      <c r="K32" s="24">
        <f ca="1">SUMIF(固定板1胡银竹!$A:$AL,$B32,固定板1胡银竹!K:K)</f>
        <v>11</v>
      </c>
      <c r="L32" s="24">
        <f ca="1">SUMIF(固定板1胡银竹!$A:$AL,$B32,固定板1胡银竹!L:L)</f>
        <v>12</v>
      </c>
      <c r="M32" s="24">
        <f ca="1">SUMIF(固定板1胡银竹!$A:$AL,$B32,固定板1胡银竹!M:M)</f>
        <v>12</v>
      </c>
      <c r="N32" s="24">
        <f ca="1">SUMIF(固定板1胡银竹!$A:$AL,$B32,固定板1胡银竹!N:N)</f>
        <v>12</v>
      </c>
      <c r="O32" s="24">
        <f ca="1">SUMIF(固定板1胡银竹!$A:$AL,$B32,固定板1胡银竹!O:O)</f>
        <v>12</v>
      </c>
      <c r="P32" s="24">
        <f ca="1">SUMIF(固定板1胡银竹!$A:$AL,$B32,固定板1胡银竹!P:P)</f>
        <v>12</v>
      </c>
      <c r="Q32" s="24">
        <f ca="1">SUMIF(固定板1胡银竹!$A:$AL,$B32,固定板1胡银竹!Q:Q)</f>
        <v>8.5</v>
      </c>
      <c r="R32" s="24">
        <f ca="1">SUMIF(固定板1胡银竹!$A:$AL,$B32,固定板1胡银竹!R:R)</f>
        <v>11</v>
      </c>
      <c r="S32" s="24">
        <f ca="1">SUMIF(固定板1胡银竹!$A:$AL,$B32,固定板1胡银竹!S:S)</f>
        <v>11</v>
      </c>
      <c r="T32" s="24">
        <f ca="1">SUMIF(固定板1胡银竹!$A:$AL,$B32,固定板1胡银竹!T:T)</f>
        <v>11.5</v>
      </c>
      <c r="U32" s="24">
        <f ca="1">SUMIF(固定板1胡银竹!$A:$AL,$B32,固定板1胡银竹!U:U)</f>
        <v>11</v>
      </c>
      <c r="V32" s="24">
        <f ca="1">SUMIF(固定板1胡银竹!$A:$AL,$B32,固定板1胡银竹!V:V)</f>
        <v>12</v>
      </c>
      <c r="W32" s="24">
        <f ca="1">SUMIF(固定板1胡银竹!$A:$AL,$B32,固定板1胡银竹!W:W)</f>
        <v>8.5</v>
      </c>
      <c r="X32" s="24">
        <f ca="1">SUMIF(固定板1胡银竹!$A:$AL,$B32,固定板1胡银竹!X:X)</f>
        <v>8.5</v>
      </c>
      <c r="Y32" s="24">
        <f ca="1">SUMIF(固定板1胡银竹!$A:$AL,$B32,固定板1胡银竹!Y:Y)</f>
        <v>13</v>
      </c>
      <c r="Z32" s="24">
        <f ca="1">SUMIF(固定板1胡银竹!$A:$AL,$B32,固定板1胡银竹!Z:Z)</f>
        <v>11</v>
      </c>
      <c r="AA32" s="24">
        <f ca="1">SUMIF(固定板1胡银竹!$A:$AL,$B32,固定板1胡银竹!AA:AA)</f>
        <v>9.5</v>
      </c>
      <c r="AB32" s="24">
        <f ca="1">SUMIF(固定板1胡银竹!$A:$AL,$B32,固定板1胡银竹!AB:AB)</f>
        <v>12</v>
      </c>
      <c r="AC32" s="24">
        <f ca="1">SUMIF(固定板1胡银竹!$A:$AL,$B32,固定板1胡银竹!AC:AC)</f>
        <v>11</v>
      </c>
      <c r="AD32" s="24">
        <f ca="1">SUMIF(固定板1胡银竹!$A:$AL,$B32,固定板1胡银竹!AD:AD)</f>
        <v>9.5</v>
      </c>
      <c r="AE32" s="24">
        <f ca="1">SUMIF(固定板1胡银竹!$A:$AL,$B32,固定板1胡银竹!AE:AE)</f>
        <v>8.5</v>
      </c>
      <c r="AF32" s="24">
        <f ca="1">SUMIF(固定板1胡银竹!$A:$AL,$B32,固定板1胡银竹!AF:AF)</f>
        <v>13</v>
      </c>
      <c r="AG32" s="24">
        <f ca="1">SUMIF(固定板1胡银竹!$A:$AL,$B32,固定板1胡银竹!AG:AG)</f>
        <v>13</v>
      </c>
      <c r="AH32" s="24">
        <f ca="1">SUMIF(固定板1胡银竹!$A:$AL,$B32,固定板1胡银竹!AH:AH)</f>
        <v>4</v>
      </c>
      <c r="AI32" s="68">
        <f t="shared" ca="1" si="29"/>
        <v>326.5</v>
      </c>
      <c r="AJ32" s="71">
        <f t="shared" ca="1" si="30"/>
        <v>40.8125</v>
      </c>
    </row>
    <row r="33" spans="1:36" ht="19.5" customHeight="1" x14ac:dyDescent="0.3">
      <c r="A33" s="36" t="s">
        <v>653</v>
      </c>
      <c r="B33" s="52" t="s">
        <v>222</v>
      </c>
      <c r="C33" s="127" t="s">
        <v>203</v>
      </c>
      <c r="D33" s="24">
        <f ca="1">SUMIF(固定板1胡银竹!$A:$AL,$B33,固定板1胡银竹!D:D)</f>
        <v>0</v>
      </c>
      <c r="E33" s="24">
        <f ca="1">SUMIF(固定板1胡银竹!$A:$AL,$B33,固定板1胡银竹!E:E)</f>
        <v>12</v>
      </c>
      <c r="F33" s="24">
        <f ca="1">SUMIF(固定板1胡银竹!$A:$AL,$B33,固定板1胡银竹!F:F)</f>
        <v>12</v>
      </c>
      <c r="G33" s="24">
        <f ca="1">SUMIF(固定板1胡银竹!$A:$AL,$B33,固定板1胡银竹!G:G)</f>
        <v>12</v>
      </c>
      <c r="H33" s="24">
        <f ca="1">SUMIF(固定板1胡银竹!$A:$AL,$B33,固定板1胡银竹!H:H)</f>
        <v>12</v>
      </c>
      <c r="I33" s="24">
        <f ca="1">SUMIF(固定板1胡银竹!$A:$AL,$B33,固定板1胡银竹!I:I)</f>
        <v>12</v>
      </c>
      <c r="J33" s="24">
        <f ca="1">SUMIF(固定板1胡银竹!$A:$AL,$B33,固定板1胡银竹!J:J)</f>
        <v>8.5</v>
      </c>
      <c r="K33" s="24">
        <f ca="1">SUMIF(固定板1胡银竹!$A:$AL,$B33,固定板1胡银竹!K:K)</f>
        <v>11</v>
      </c>
      <c r="L33" s="24">
        <f ca="1">SUMIF(固定板1胡银竹!$A:$AL,$B33,固定板1胡银竹!L:L)</f>
        <v>12</v>
      </c>
      <c r="M33" s="24">
        <f ca="1">SUMIF(固定板1胡银竹!$A:$AL,$B33,固定板1胡银竹!M:M)</f>
        <v>12</v>
      </c>
      <c r="N33" s="24">
        <f ca="1">SUMIF(固定板1胡银竹!$A:$AL,$B33,固定板1胡银竹!N:N)</f>
        <v>12</v>
      </c>
      <c r="O33" s="24">
        <f ca="1">SUMIF(固定板1胡银竹!$A:$AL,$B33,固定板1胡银竹!O:O)</f>
        <v>12</v>
      </c>
      <c r="P33" s="24">
        <f ca="1">SUMIF(固定板1胡银竹!$A:$AL,$B33,固定板1胡银竹!P:P)</f>
        <v>12</v>
      </c>
      <c r="Q33" s="24">
        <f ca="1">SUMIF(固定板1胡银竹!$A:$AL,$B33,固定板1胡银竹!Q:Q)</f>
        <v>8.5</v>
      </c>
      <c r="R33" s="24">
        <f ca="1">SUMIF(固定板1胡银竹!$A:$AL,$B33,固定板1胡银竹!R:R)</f>
        <v>11</v>
      </c>
      <c r="S33" s="24">
        <f ca="1">SUMIF(固定板1胡银竹!$A:$AL,$B33,固定板1胡银竹!S:S)</f>
        <v>11</v>
      </c>
      <c r="T33" s="24">
        <f ca="1">SUMIF(固定板1胡银竹!$A:$AL,$B33,固定板1胡银竹!T:T)</f>
        <v>11</v>
      </c>
      <c r="U33" s="24">
        <f ca="1">SUMIF(固定板1胡银竹!$A:$AL,$B33,固定板1胡银竹!U:U)</f>
        <v>11</v>
      </c>
      <c r="V33" s="24">
        <f ca="1">SUMIF(固定板1胡银竹!$A:$AL,$B33,固定板1胡银竹!V:V)</f>
        <v>12</v>
      </c>
      <c r="W33" s="24">
        <f ca="1">SUMIF(固定板1胡银竹!$A:$AL,$B33,固定板1胡银竹!W:W)</f>
        <v>13</v>
      </c>
      <c r="X33" s="24">
        <f ca="1">SUMIF(固定板1胡银竹!$A:$AL,$B33,固定板1胡银竹!X:X)</f>
        <v>12</v>
      </c>
      <c r="Y33" s="24">
        <f ca="1">SUMIF(固定板1胡银竹!$A:$AL,$B33,固定板1胡银竹!Y:Y)</f>
        <v>13</v>
      </c>
      <c r="Z33" s="24">
        <f ca="1">SUMIF(固定板1胡银竹!$A:$AL,$B33,固定板1胡银竹!Z:Z)</f>
        <v>13</v>
      </c>
      <c r="AA33" s="24">
        <f ca="1">SUMIF(固定板1胡银竹!$A:$AL,$B33,固定板1胡银竹!AA:AA)</f>
        <v>13</v>
      </c>
      <c r="AB33" s="24">
        <f ca="1">SUMIF(固定板1胡银竹!$A:$AL,$B33,固定板1胡银竹!AB:AB)</f>
        <v>13</v>
      </c>
      <c r="AC33" s="24">
        <f ca="1">SUMIF(固定板1胡银竹!$A:$AL,$B33,固定板1胡银竹!AC:AC)</f>
        <v>13</v>
      </c>
      <c r="AD33" s="24">
        <f ca="1">SUMIF(固定板1胡银竹!$A:$AL,$B33,固定板1胡银竹!AD:AD)</f>
        <v>13</v>
      </c>
      <c r="AE33" s="24">
        <f ca="1">SUMIF(固定板1胡银竹!$A:$AL,$B33,固定板1胡银竹!AE:AE)</f>
        <v>13</v>
      </c>
      <c r="AF33" s="24">
        <f ca="1">SUMIF(固定板1胡银竹!$A:$AL,$B33,固定板1胡银竹!AF:AF)</f>
        <v>13</v>
      </c>
      <c r="AG33" s="24">
        <f ca="1">SUMIF(固定板1胡银竹!$A:$AL,$B33,固定板1胡银竹!AG:AG)</f>
        <v>13</v>
      </c>
      <c r="AH33" s="24">
        <f ca="1">SUMIF(固定板1胡银竹!$A:$AL,$B33,固定板1胡银竹!AH:AH)</f>
        <v>12</v>
      </c>
      <c r="AI33" s="68">
        <f t="shared" ca="1" si="29"/>
        <v>358</v>
      </c>
      <c r="AJ33" s="71">
        <f t="shared" ca="1" si="30"/>
        <v>44.75</v>
      </c>
    </row>
    <row r="34" spans="1:36" ht="19.5" customHeight="1" x14ac:dyDescent="0.3">
      <c r="A34" s="36" t="s">
        <v>653</v>
      </c>
      <c r="B34" s="52" t="s">
        <v>158</v>
      </c>
      <c r="C34" s="127" t="s">
        <v>159</v>
      </c>
      <c r="D34" s="24">
        <f ca="1">SUMIF(固定板1胡银竹!$A:$AL,$B34,固定板1胡银竹!D:D)</f>
        <v>0</v>
      </c>
      <c r="E34" s="24">
        <f ca="1">SUMIF(固定板1胡银竹!$A:$AL,$B34,固定板1胡银竹!E:E)</f>
        <v>12</v>
      </c>
      <c r="F34" s="24">
        <f ca="1">SUMIF(固定板1胡银竹!$A:$AL,$B34,固定板1胡银竹!F:F)</f>
        <v>12</v>
      </c>
      <c r="G34" s="24">
        <f ca="1">SUMIF(固定板1胡银竹!$A:$AL,$B34,固定板1胡银竹!G:G)</f>
        <v>12</v>
      </c>
      <c r="H34" s="24">
        <f ca="1">SUMIF(固定板1胡银竹!$A:$AL,$B34,固定板1胡银竹!H:H)</f>
        <v>0</v>
      </c>
      <c r="I34" s="24">
        <f ca="1">SUMIF(固定板1胡银竹!$A:$AL,$B34,固定板1胡银竹!I:I)</f>
        <v>0</v>
      </c>
      <c r="J34" s="24">
        <f ca="1">SUMIF(固定板1胡银竹!$A:$AL,$B34,固定板1胡银竹!J:J)</f>
        <v>0</v>
      </c>
      <c r="K34" s="24">
        <f ca="1">SUMIF(固定板1胡银竹!$A:$AL,$B34,固定板1胡银竹!K:K)</f>
        <v>0</v>
      </c>
      <c r="L34" s="24">
        <f ca="1">SUMIF(固定板1胡银竹!$A:$AL,$B34,固定板1胡银竹!L:L)</f>
        <v>0</v>
      </c>
      <c r="M34" s="24">
        <f ca="1">SUMIF(固定板1胡银竹!$A:$AL,$B34,固定板1胡银竹!M:M)</f>
        <v>0</v>
      </c>
      <c r="N34" s="24">
        <f ca="1">SUMIF(固定板1胡银竹!$A:$AL,$B34,固定板1胡银竹!N:N)</f>
        <v>0</v>
      </c>
      <c r="O34" s="24">
        <f ca="1">SUMIF(固定板1胡银竹!$A:$AL,$B34,固定板1胡银竹!O:O)</f>
        <v>0</v>
      </c>
      <c r="P34" s="24">
        <f ca="1">SUMIF(固定板1胡银竹!$A:$AL,$B34,固定板1胡银竹!P:P)</f>
        <v>0</v>
      </c>
      <c r="Q34" s="24">
        <f ca="1">SUMIF(固定板1胡银竹!$A:$AL,$B34,固定板1胡银竹!Q:Q)</f>
        <v>0</v>
      </c>
      <c r="R34" s="24">
        <f ca="1">SUMIF(固定板1胡银竹!$A:$AL,$B34,固定板1胡银竹!R:R)</f>
        <v>0</v>
      </c>
      <c r="S34" s="24">
        <f ca="1">SUMIF(固定板1胡银竹!$A:$AL,$B34,固定板1胡银竹!S:S)</f>
        <v>0</v>
      </c>
      <c r="T34" s="24">
        <f ca="1">SUMIF(固定板1胡银竹!$A:$AL,$B34,固定板1胡银竹!T:T)</f>
        <v>0</v>
      </c>
      <c r="U34" s="24">
        <f ca="1">SUMIF(固定板1胡银竹!$A:$AL,$B34,固定板1胡银竹!U:U)</f>
        <v>0</v>
      </c>
      <c r="V34" s="24">
        <f ca="1">SUMIF(固定板1胡银竹!$A:$AL,$B34,固定板1胡银竹!V:V)</f>
        <v>0</v>
      </c>
      <c r="W34" s="24">
        <f ca="1">SUMIF(固定板1胡银竹!$A:$AL,$B34,固定板1胡银竹!W:W)</f>
        <v>0</v>
      </c>
      <c r="X34" s="24">
        <f ca="1">SUMIF(固定板1胡银竹!$A:$AL,$B34,固定板1胡银竹!X:X)</f>
        <v>0</v>
      </c>
      <c r="Y34" s="24">
        <f ca="1">SUMIF(固定板1胡银竹!$A:$AL,$B34,固定板1胡银竹!Y:Y)</f>
        <v>0</v>
      </c>
      <c r="Z34" s="24">
        <f ca="1">SUMIF(固定板1胡银竹!$A:$AL,$B34,固定板1胡银竹!Z:Z)</f>
        <v>0</v>
      </c>
      <c r="AA34" s="24">
        <f ca="1">SUMIF(固定板1胡银竹!$A:$AL,$B34,固定板1胡银竹!AA:AA)</f>
        <v>0</v>
      </c>
      <c r="AB34" s="24">
        <f ca="1">SUMIF(固定板1胡银竹!$A:$AL,$B34,固定板1胡银竹!AB:AB)</f>
        <v>0</v>
      </c>
      <c r="AC34" s="24">
        <f ca="1">SUMIF(固定板1胡银竹!$A:$AL,$B34,固定板1胡银竹!AC:AC)</f>
        <v>0</v>
      </c>
      <c r="AD34" s="24">
        <f ca="1">SUMIF(固定板1胡银竹!$A:$AL,$B34,固定板1胡银竹!AD:AD)</f>
        <v>0</v>
      </c>
      <c r="AE34" s="24">
        <f ca="1">SUMIF(固定板1胡银竹!$A:$AL,$B34,固定板1胡银竹!AE:AE)</f>
        <v>0</v>
      </c>
      <c r="AF34" s="24">
        <f ca="1">SUMIF(固定板1胡银竹!$A:$AL,$B34,固定板1胡银竹!AF:AF)</f>
        <v>0</v>
      </c>
      <c r="AG34" s="24">
        <f ca="1">SUMIF(固定板1胡银竹!$A:$AL,$B34,固定板1胡银竹!AG:AG)</f>
        <v>0</v>
      </c>
      <c r="AH34" s="24">
        <f ca="1">SUMIF(固定板1胡银竹!$A:$AL,$B34,固定板1胡银竹!AH:AH)</f>
        <v>0</v>
      </c>
      <c r="AI34" s="68">
        <f t="shared" ca="1" si="29"/>
        <v>36</v>
      </c>
      <c r="AJ34" s="71">
        <f t="shared" ca="1" si="30"/>
        <v>4.5</v>
      </c>
    </row>
    <row r="35" spans="1:36" ht="19.5" customHeight="1" x14ac:dyDescent="0.3">
      <c r="A35" s="36" t="s">
        <v>653</v>
      </c>
      <c r="B35" s="52" t="s">
        <v>156</v>
      </c>
      <c r="C35" s="127" t="s">
        <v>157</v>
      </c>
      <c r="D35" s="24">
        <f ca="1">SUMIF(固定板1胡银竹!$A:$AL,$B35,固定板1胡银竹!D:D)</f>
        <v>0</v>
      </c>
      <c r="E35" s="24">
        <f ca="1">SUMIF(固定板1胡银竹!$A:$AL,$B35,固定板1胡银竹!E:E)</f>
        <v>6.5</v>
      </c>
      <c r="F35" s="24">
        <f ca="1">SUMIF(固定板1胡银竹!$A:$AL,$B35,固定板1胡银竹!F:F)</f>
        <v>12</v>
      </c>
      <c r="G35" s="24">
        <f ca="1">SUMIF(固定板1胡银竹!$A:$AL,$B35,固定板1胡银竹!G:G)</f>
        <v>12</v>
      </c>
      <c r="H35" s="24">
        <f ca="1">SUMIF(固定板1胡银竹!$A:$AL,$B35,固定板1胡银竹!H:H)</f>
        <v>8.5</v>
      </c>
      <c r="I35" s="24">
        <f ca="1">SUMIF(固定板1胡银竹!$A:$AL,$B35,固定板1胡银竹!I:I)</f>
        <v>0</v>
      </c>
      <c r="J35" s="24">
        <f ca="1">SUMIF(固定板1胡银竹!$A:$AL,$B35,固定板1胡银竹!J:J)</f>
        <v>0</v>
      </c>
      <c r="K35" s="24">
        <f ca="1">SUMIF(固定板1胡银竹!$A:$AL,$B35,固定板1胡银竹!K:K)</f>
        <v>7</v>
      </c>
      <c r="L35" s="24">
        <f ca="1">SUMIF(固定板1胡银竹!$A:$AL,$B35,固定板1胡银竹!L:L)</f>
        <v>0</v>
      </c>
      <c r="M35" s="24">
        <f ca="1">SUMIF(固定板1胡银竹!$A:$AL,$B35,固定板1胡银竹!M:M)</f>
        <v>12</v>
      </c>
      <c r="N35" s="24">
        <f ca="1">SUMIF(固定板1胡银竹!$A:$AL,$B35,固定板1胡银竹!N:N)</f>
        <v>12</v>
      </c>
      <c r="O35" s="24">
        <f ca="1">SUMIF(固定板1胡银竹!$A:$AL,$B35,固定板1胡银竹!O:O)</f>
        <v>0</v>
      </c>
      <c r="P35" s="24">
        <f ca="1">SUMIF(固定板1胡银竹!$A:$AL,$B35,固定板1胡银竹!P:P)</f>
        <v>0</v>
      </c>
      <c r="Q35" s="24">
        <f ca="1">SUMIF(固定板1胡银竹!$A:$AL,$B35,固定板1胡银竹!Q:Q)</f>
        <v>0</v>
      </c>
      <c r="R35" s="24">
        <f ca="1">SUMIF(固定板1胡银竹!$A:$AL,$B35,固定板1胡银竹!R:R)</f>
        <v>11</v>
      </c>
      <c r="S35" s="24">
        <f ca="1">SUMIF(固定板1胡银竹!$A:$AL,$B35,固定板1胡银竹!S:S)</f>
        <v>11</v>
      </c>
      <c r="T35" s="24">
        <f ca="1">SUMIF(固定板1胡银竹!$A:$AL,$B35,固定板1胡银竹!T:T)</f>
        <v>8.5</v>
      </c>
      <c r="U35" s="24">
        <f ca="1">SUMIF(固定板1胡银竹!$A:$AL,$B35,固定板1胡银竹!U:U)</f>
        <v>0</v>
      </c>
      <c r="V35" s="24">
        <f ca="1">SUMIF(固定板1胡银竹!$A:$AL,$B35,固定板1胡银竹!V:V)</f>
        <v>0</v>
      </c>
      <c r="W35" s="24">
        <f ca="1">SUMIF(固定板1胡银竹!$A:$AL,$B35,固定板1胡银竹!W:W)</f>
        <v>0</v>
      </c>
      <c r="X35" s="24">
        <f ca="1">SUMIF(固定板1胡银竹!$A:$AL,$B35,固定板1胡银竹!X:X)</f>
        <v>11</v>
      </c>
      <c r="Y35" s="24">
        <f ca="1">SUMIF(固定板1胡银竹!$A:$AL,$B35,固定板1胡银竹!Y:Y)</f>
        <v>13</v>
      </c>
      <c r="Z35" s="24">
        <f ca="1">SUMIF(固定板1胡银竹!$A:$AL,$B35,固定板1胡银竹!Z:Z)</f>
        <v>13</v>
      </c>
      <c r="AA35" s="24">
        <f ca="1">SUMIF(固定板1胡银竹!$A:$AL,$B35,固定板1胡银竹!AA:AA)</f>
        <v>13</v>
      </c>
      <c r="AB35" s="24">
        <f ca="1">SUMIF(固定板1胡银竹!$A:$AL,$B35,固定板1胡银竹!AB:AB)</f>
        <v>13</v>
      </c>
      <c r="AC35" s="24">
        <f ca="1">SUMIF(固定板1胡银竹!$A:$AL,$B35,固定板1胡银竹!AC:AC)</f>
        <v>13</v>
      </c>
      <c r="AD35" s="24">
        <f ca="1">SUMIF(固定板1胡银竹!$A:$AL,$B35,固定板1胡银竹!AD:AD)</f>
        <v>13</v>
      </c>
      <c r="AE35" s="24">
        <f ca="1">SUMIF(固定板1胡银竹!$A:$AL,$B35,固定板1胡银竹!AE:AE)</f>
        <v>8.5</v>
      </c>
      <c r="AF35" s="24">
        <f ca="1">SUMIF(固定板1胡银竹!$A:$AL,$B35,固定板1胡银竹!AF:AF)</f>
        <v>13</v>
      </c>
      <c r="AG35" s="24">
        <f ca="1">SUMIF(固定板1胡银竹!$A:$AL,$B35,固定板1胡银竹!AG:AG)</f>
        <v>13</v>
      </c>
      <c r="AH35" s="24">
        <f ca="1">SUMIF(固定板1胡银竹!$A:$AL,$B35,固定板1胡银竹!AH:AH)</f>
        <v>8.5</v>
      </c>
      <c r="AI35" s="68">
        <f t="shared" ref="AI35:AI36" ca="1" si="31">SUM(D35:AH35)</f>
        <v>232.5</v>
      </c>
      <c r="AJ35" s="71">
        <f t="shared" ref="AJ35:AJ36" ca="1" si="32">AI35/8</f>
        <v>29.0625</v>
      </c>
    </row>
    <row r="36" spans="1:36" ht="19.5" customHeight="1" x14ac:dyDescent="0.3">
      <c r="A36" s="36" t="s">
        <v>653</v>
      </c>
      <c r="B36" s="52" t="s">
        <v>59</v>
      </c>
      <c r="C36" s="127" t="s">
        <v>219</v>
      </c>
      <c r="D36" s="24">
        <f ca="1">SUMIF(固定板1胡银竹!$A:$AL,$B36,固定板1胡银竹!D:D)</f>
        <v>0</v>
      </c>
      <c r="E36" s="24">
        <f ca="1">SUMIF(固定板1胡银竹!$A:$AL,$B36,固定板1胡银竹!E:E)</f>
        <v>12</v>
      </c>
      <c r="F36" s="24">
        <f ca="1">SUMIF(固定板1胡银竹!$A:$AL,$B36,固定板1胡银竹!F:F)</f>
        <v>12</v>
      </c>
      <c r="G36" s="24">
        <f ca="1">SUMIF(固定板1胡银竹!$A:$AL,$B36,固定板1胡银竹!G:G)</f>
        <v>12</v>
      </c>
      <c r="H36" s="24">
        <f ca="1">SUMIF(固定板1胡银竹!$A:$AL,$B36,固定板1胡银竹!H:H)</f>
        <v>12</v>
      </c>
      <c r="I36" s="24">
        <f ca="1">SUMIF(固定板1胡银竹!$A:$AL,$B36,固定板1胡银竹!I:I)</f>
        <v>12</v>
      </c>
      <c r="J36" s="24">
        <f ca="1">SUMIF(固定板1胡银竹!$A:$AL,$B36,固定板1胡银竹!J:J)</f>
        <v>8.5</v>
      </c>
      <c r="K36" s="24">
        <f ca="1">SUMIF(固定板1胡银竹!$A:$AL,$B36,固定板1胡银竹!K:K)</f>
        <v>11</v>
      </c>
      <c r="L36" s="24">
        <f ca="1">SUMIF(固定板1胡银竹!$A:$AL,$B36,固定板1胡银竹!L:L)</f>
        <v>12</v>
      </c>
      <c r="M36" s="24">
        <f ca="1">SUMIF(固定板1胡银竹!$A:$AL,$B36,固定板1胡银竹!M:M)</f>
        <v>12</v>
      </c>
      <c r="N36" s="24">
        <f ca="1">SUMIF(固定板1胡银竹!$A:$AL,$B36,固定板1胡银竹!N:N)</f>
        <v>12</v>
      </c>
      <c r="O36" s="24">
        <f ca="1">SUMIF(固定板1胡银竹!$A:$AL,$B36,固定板1胡银竹!O:O)</f>
        <v>5</v>
      </c>
      <c r="P36" s="24">
        <f ca="1">SUMIF(固定板1胡银竹!$A:$AL,$B36,固定板1胡银竹!P:P)</f>
        <v>0</v>
      </c>
      <c r="Q36" s="24">
        <f ca="1">SUMIF(固定板1胡银竹!$A:$AL,$B36,固定板1胡银竹!Q:Q)</f>
        <v>8.5</v>
      </c>
      <c r="R36" s="24">
        <f ca="1">SUMIF(固定板1胡银竹!$A:$AL,$B36,固定板1胡银竹!R:R)</f>
        <v>11</v>
      </c>
      <c r="S36" s="24">
        <f ca="1">SUMIF(固定板1胡银竹!$A:$AL,$B36,固定板1胡银竹!S:S)</f>
        <v>0</v>
      </c>
      <c r="T36" s="24">
        <f ca="1">SUMIF(固定板1胡银竹!$A:$AL,$B36,固定板1胡银竹!T:T)</f>
        <v>0</v>
      </c>
      <c r="U36" s="24">
        <f ca="1">SUMIF(固定板1胡银竹!$A:$AL,$B36,固定板1胡银竹!U:U)</f>
        <v>0</v>
      </c>
      <c r="V36" s="24">
        <f ca="1">SUMIF(固定板1胡银竹!$A:$AL,$B36,固定板1胡银竹!V:V)</f>
        <v>0</v>
      </c>
      <c r="W36" s="24">
        <f ca="1">SUMIF(固定板1胡银竹!$A:$AL,$B36,固定板1胡银竹!W:W)</f>
        <v>7</v>
      </c>
      <c r="X36" s="24">
        <f ca="1">SUMIF(固定板1胡银竹!$A:$AL,$B36,固定板1胡银竹!X:X)</f>
        <v>11</v>
      </c>
      <c r="Y36" s="24">
        <f ca="1">SUMIF(固定板1胡银竹!$A:$AL,$B36,固定板1胡银竹!Y:Y)</f>
        <v>9</v>
      </c>
      <c r="Z36" s="24">
        <f ca="1">SUMIF(固定板1胡银竹!$A:$AL,$B36,固定板1胡银竹!Z:Z)</f>
        <v>13</v>
      </c>
      <c r="AA36" s="24">
        <f ca="1">SUMIF(固定板1胡银竹!$A:$AL,$B36,固定板1胡银竹!AA:AA)</f>
        <v>13</v>
      </c>
      <c r="AB36" s="24">
        <f ca="1">SUMIF(固定板1胡银竹!$A:$AL,$B36,固定板1胡银竹!AB:AB)</f>
        <v>9</v>
      </c>
      <c r="AC36" s="24">
        <f ca="1">SUMIF(固定板1胡银竹!$A:$AL,$B36,固定板1胡银竹!AC:AC)</f>
        <v>13</v>
      </c>
      <c r="AD36" s="24">
        <f ca="1">SUMIF(固定板1胡银竹!$A:$AL,$B36,固定板1胡银竹!AD:AD)</f>
        <v>13</v>
      </c>
      <c r="AE36" s="24">
        <f ca="1">SUMIF(固定板1胡银竹!$A:$AL,$B36,固定板1胡银竹!AE:AE)</f>
        <v>13</v>
      </c>
      <c r="AF36" s="24">
        <f ca="1">SUMIF(固定板1胡银竹!$A:$AL,$B36,固定板1胡银竹!AF:AF)</f>
        <v>13</v>
      </c>
      <c r="AG36" s="24">
        <f ca="1">SUMIF(固定板1胡银竹!$A:$AL,$B36,固定板1胡银竹!AG:AG)</f>
        <v>13</v>
      </c>
      <c r="AH36" s="24">
        <f ca="1">SUMIF(固定板1胡银竹!$A:$AL,$B36,固定板1胡银竹!AH:AH)</f>
        <v>12</v>
      </c>
      <c r="AI36" s="68">
        <f t="shared" ca="1" si="31"/>
        <v>279</v>
      </c>
      <c r="AJ36" s="71">
        <f t="shared" ca="1" si="32"/>
        <v>34.875</v>
      </c>
    </row>
    <row r="37" spans="1:36" ht="19.5" customHeight="1" x14ac:dyDescent="0.3">
      <c r="A37" s="36" t="s">
        <v>653</v>
      </c>
      <c r="B37" s="52" t="s">
        <v>277</v>
      </c>
      <c r="C37" s="127" t="s">
        <v>643</v>
      </c>
      <c r="D37" s="24">
        <f ca="1">SUMIF(固定板1胡银竹!$A:$AL,$B37,固定板1胡银竹!D:D)</f>
        <v>0</v>
      </c>
      <c r="E37" s="24">
        <f ca="1">SUMIF(固定板1胡银竹!$A:$AL,$B37,固定板1胡银竹!E:E)</f>
        <v>12</v>
      </c>
      <c r="F37" s="24">
        <f ca="1">SUMIF(固定板1胡银竹!$A:$AL,$B37,固定板1胡银竹!F:F)</f>
        <v>12</v>
      </c>
      <c r="G37" s="24">
        <f ca="1">SUMIF(固定板1胡银竹!$A:$AL,$B37,固定板1胡银竹!G:G)</f>
        <v>12</v>
      </c>
      <c r="H37" s="24">
        <f ca="1">SUMIF(固定板1胡银竹!$A:$AL,$B37,固定板1胡银竹!H:H)</f>
        <v>12</v>
      </c>
      <c r="I37" s="24">
        <f ca="1">SUMIF(固定板1胡银竹!$A:$AL,$B37,固定板1胡银竹!I:I)</f>
        <v>12</v>
      </c>
      <c r="J37" s="24">
        <f ca="1">SUMIF(固定板1胡银竹!$A:$AL,$B37,固定板1胡银竹!J:J)</f>
        <v>8.5</v>
      </c>
      <c r="K37" s="24">
        <f ca="1">SUMIF(固定板1胡银竹!$A:$AL,$B37,固定板1胡银竹!K:K)</f>
        <v>11</v>
      </c>
      <c r="L37" s="24">
        <f ca="1">SUMIF(固定板1胡银竹!$A:$AL,$B37,固定板1胡银竹!L:L)</f>
        <v>12</v>
      </c>
      <c r="M37" s="24">
        <f ca="1">SUMIF(固定板1胡银竹!$A:$AL,$B37,固定板1胡银竹!M:M)</f>
        <v>12</v>
      </c>
      <c r="N37" s="24">
        <f ca="1">SUMIF(固定板1胡银竹!$A:$AL,$B37,固定板1胡银竹!N:N)</f>
        <v>12</v>
      </c>
      <c r="O37" s="24">
        <f ca="1">SUMIF(固定板1胡银竹!$A:$AL,$B37,固定板1胡银竹!O:O)</f>
        <v>12</v>
      </c>
      <c r="P37" s="24">
        <f ca="1">SUMIF(固定板1胡银竹!$A:$AL,$B37,固定板1胡银竹!P:P)</f>
        <v>12</v>
      </c>
      <c r="Q37" s="24">
        <f ca="1">SUMIF(固定板1胡银竹!$A:$AL,$B37,固定板1胡银竹!Q:Q)</f>
        <v>8.5</v>
      </c>
      <c r="R37" s="24">
        <f ca="1">SUMIF(固定板1胡银竹!$A:$AL,$B37,固定板1胡银竹!R:R)</f>
        <v>11</v>
      </c>
      <c r="S37" s="24">
        <f ca="1">SUMIF(固定板1胡银竹!$A:$AL,$B37,固定板1胡银竹!S:S)</f>
        <v>11</v>
      </c>
      <c r="T37" s="24">
        <f ca="1">SUMIF(固定板1胡银竹!$A:$AL,$B37,固定板1胡银竹!T:T)</f>
        <v>11</v>
      </c>
      <c r="U37" s="24">
        <f ca="1">SUMIF(固定板1胡银竹!$A:$AL,$B37,固定板1胡银竹!U:U)</f>
        <v>11</v>
      </c>
      <c r="V37" s="24">
        <f ca="1">SUMIF(固定板1胡银竹!$A:$AL,$B37,固定板1胡银竹!V:V)</f>
        <v>12</v>
      </c>
      <c r="W37" s="24">
        <f ca="1">SUMIF(固定板1胡银竹!$A:$AL,$B37,固定板1胡银竹!W:W)</f>
        <v>8.5</v>
      </c>
      <c r="X37" s="24">
        <f ca="1">SUMIF(固定板1胡银竹!$A:$AL,$B37,固定板1胡银竹!X:X)</f>
        <v>8.5</v>
      </c>
      <c r="Y37" s="24">
        <f ca="1">SUMIF(固定板1胡银竹!$A:$AL,$B37,固定板1胡银竹!Y:Y)</f>
        <v>9</v>
      </c>
      <c r="Z37" s="24">
        <f ca="1">SUMIF(固定板1胡银竹!$A:$AL,$B37,固定板1胡银竹!Z:Z)</f>
        <v>13</v>
      </c>
      <c r="AA37" s="24">
        <f ca="1">SUMIF(固定板1胡银竹!$A:$AL,$B37,固定板1胡银竹!AA:AA)</f>
        <v>13</v>
      </c>
      <c r="AB37" s="24">
        <f ca="1">SUMIF(固定板1胡银竹!$A:$AL,$B37,固定板1胡银竹!AB:AB)</f>
        <v>13</v>
      </c>
      <c r="AC37" s="24">
        <f ca="1">SUMIF(固定板1胡银竹!$A:$AL,$B37,固定板1胡银竹!AC:AC)</f>
        <v>13</v>
      </c>
      <c r="AD37" s="24">
        <f ca="1">SUMIF(固定板1胡银竹!$A:$AL,$B37,固定板1胡银竹!AD:AD)</f>
        <v>13</v>
      </c>
      <c r="AE37" s="24">
        <f ca="1">SUMIF(固定板1胡银竹!$A:$AL,$B37,固定板1胡银竹!AE:AE)</f>
        <v>13</v>
      </c>
      <c r="AF37" s="24">
        <f ca="1">SUMIF(固定板1胡银竹!$A:$AL,$B37,固定板1胡银竹!AF:AF)</f>
        <v>13</v>
      </c>
      <c r="AG37" s="24">
        <f ca="1">SUMIF(固定板1胡银竹!$A:$AL,$B37,固定板1胡银竹!AG:AG)</f>
        <v>13</v>
      </c>
      <c r="AH37" s="24">
        <f ca="1">SUMIF(固定板1胡银竹!$A:$AL,$B37,固定板1胡银竹!AH:AH)</f>
        <v>8.5</v>
      </c>
      <c r="AI37" s="68">
        <f t="shared" ca="1" si="29"/>
        <v>342.5</v>
      </c>
      <c r="AJ37" s="71">
        <f t="shared" ca="1" si="30"/>
        <v>42.8125</v>
      </c>
    </row>
    <row r="38" spans="1:36" ht="19.5" customHeight="1" x14ac:dyDescent="0.3">
      <c r="A38" s="36" t="s">
        <v>653</v>
      </c>
      <c r="B38" s="52" t="s">
        <v>359</v>
      </c>
      <c r="C38" s="127" t="s">
        <v>288</v>
      </c>
      <c r="D38" s="24">
        <f ca="1">SUMIF(固定板1胡银竹!$A:$AL,$B38,固定板1胡银竹!D:D)</f>
        <v>0</v>
      </c>
      <c r="E38" s="24">
        <f ca="1">SUMIF(固定板1胡银竹!$A:$AL,$B38,固定板1胡银竹!E:E)</f>
        <v>12</v>
      </c>
      <c r="F38" s="24">
        <f ca="1">SUMIF(固定板1胡银竹!$A:$AL,$B38,固定板1胡银竹!F:F)</f>
        <v>12</v>
      </c>
      <c r="G38" s="24">
        <f ca="1">SUMIF(固定板1胡银竹!$A:$AL,$B38,固定板1胡银竹!G:G)</f>
        <v>12</v>
      </c>
      <c r="H38" s="24">
        <f ca="1">SUMIF(固定板1胡银竹!$A:$AL,$B38,固定板1胡银竹!H:H)</f>
        <v>0</v>
      </c>
      <c r="I38" s="24">
        <f ca="1">SUMIF(固定板1胡银竹!$A:$AL,$B38,固定板1胡银竹!I:I)</f>
        <v>0</v>
      </c>
      <c r="J38" s="24">
        <f ca="1">SUMIF(固定板1胡银竹!$A:$AL,$B38,固定板1胡银竹!J:J)</f>
        <v>0</v>
      </c>
      <c r="K38" s="24">
        <f ca="1">SUMIF(固定板1胡银竹!$A:$AL,$B38,固定板1胡银竹!K:K)</f>
        <v>0</v>
      </c>
      <c r="L38" s="24">
        <f ca="1">SUMIF(固定板1胡银竹!$A:$AL,$B38,固定板1胡银竹!L:L)</f>
        <v>0</v>
      </c>
      <c r="M38" s="24">
        <f ca="1">SUMIF(固定板1胡银竹!$A:$AL,$B38,固定板1胡银竹!M:M)</f>
        <v>0</v>
      </c>
      <c r="N38" s="24">
        <f ca="1">SUMIF(固定板1胡银竹!$A:$AL,$B38,固定板1胡银竹!N:N)</f>
        <v>0</v>
      </c>
      <c r="O38" s="24">
        <f ca="1">SUMIF(固定板1胡银竹!$A:$AL,$B38,固定板1胡银竹!O:O)</f>
        <v>0</v>
      </c>
      <c r="P38" s="24">
        <f ca="1">SUMIF(固定板1胡银竹!$A:$AL,$B38,固定板1胡银竹!P:P)</f>
        <v>0</v>
      </c>
      <c r="Q38" s="24">
        <f ca="1">SUMIF(固定板1胡银竹!$A:$AL,$B38,固定板1胡银竹!Q:Q)</f>
        <v>0</v>
      </c>
      <c r="R38" s="24">
        <f ca="1">SUMIF(固定板1胡银竹!$A:$AL,$B38,固定板1胡银竹!R:R)</f>
        <v>0</v>
      </c>
      <c r="S38" s="24">
        <f ca="1">SUMIF(固定板1胡银竹!$A:$AL,$B38,固定板1胡银竹!S:S)</f>
        <v>0</v>
      </c>
      <c r="T38" s="24">
        <f ca="1">SUMIF(固定板1胡银竹!$A:$AL,$B38,固定板1胡银竹!T:T)</f>
        <v>0</v>
      </c>
      <c r="U38" s="24">
        <f ca="1">SUMIF(固定板1胡银竹!$A:$AL,$B38,固定板1胡银竹!U:U)</f>
        <v>0</v>
      </c>
      <c r="V38" s="24">
        <f ca="1">SUMIF(固定板1胡银竹!$A:$AL,$B38,固定板1胡银竹!V:V)</f>
        <v>0</v>
      </c>
      <c r="W38" s="24">
        <f ca="1">SUMIF(固定板1胡银竹!$A:$AL,$B38,固定板1胡银竹!W:W)</f>
        <v>0</v>
      </c>
      <c r="X38" s="24">
        <f ca="1">SUMIF(固定板1胡银竹!$A:$AL,$B38,固定板1胡银竹!X:X)</f>
        <v>0</v>
      </c>
      <c r="Y38" s="24">
        <f ca="1">SUMIF(固定板1胡银竹!$A:$AL,$B38,固定板1胡银竹!Y:Y)</f>
        <v>0</v>
      </c>
      <c r="Z38" s="24">
        <f ca="1">SUMIF(固定板1胡银竹!$A:$AL,$B38,固定板1胡银竹!Z:Z)</f>
        <v>0</v>
      </c>
      <c r="AA38" s="24">
        <f ca="1">SUMIF(固定板1胡银竹!$A:$AL,$B38,固定板1胡银竹!AA:AA)</f>
        <v>0</v>
      </c>
      <c r="AB38" s="24">
        <f ca="1">SUMIF(固定板1胡银竹!$A:$AL,$B38,固定板1胡银竹!AB:AB)</f>
        <v>0</v>
      </c>
      <c r="AC38" s="24">
        <f ca="1">SUMIF(固定板1胡银竹!$A:$AL,$B38,固定板1胡银竹!AC:AC)</f>
        <v>0</v>
      </c>
      <c r="AD38" s="24">
        <f ca="1">SUMIF(固定板1胡银竹!$A:$AL,$B38,固定板1胡银竹!AD:AD)</f>
        <v>0</v>
      </c>
      <c r="AE38" s="24">
        <f ca="1">SUMIF(固定板1胡银竹!$A:$AL,$B38,固定板1胡银竹!AE:AE)</f>
        <v>0</v>
      </c>
      <c r="AF38" s="24">
        <f ca="1">SUMIF(固定板1胡银竹!$A:$AL,$B38,固定板1胡银竹!AF:AF)</f>
        <v>0</v>
      </c>
      <c r="AG38" s="24">
        <f ca="1">SUMIF(固定板1胡银竹!$A:$AL,$B38,固定板1胡银竹!AG:AG)</f>
        <v>0</v>
      </c>
      <c r="AH38" s="24">
        <f ca="1">SUMIF(固定板1胡银竹!$A:$AL,$B38,固定板1胡银竹!AH:AH)</f>
        <v>0</v>
      </c>
      <c r="AI38" s="68">
        <f t="shared" ca="1" si="29"/>
        <v>36</v>
      </c>
      <c r="AJ38" s="71">
        <f t="shared" ca="1" si="30"/>
        <v>4.5</v>
      </c>
    </row>
    <row r="39" spans="1:36" ht="19.5" customHeight="1" x14ac:dyDescent="0.3">
      <c r="A39" s="36" t="s">
        <v>653</v>
      </c>
      <c r="B39" s="52" t="s">
        <v>605</v>
      </c>
      <c r="C39" s="127" t="s">
        <v>644</v>
      </c>
      <c r="D39" s="24">
        <f ca="1">SUMIF(固定板1胡银竹!$A:$AL,$B39,固定板1胡银竹!D:D)</f>
        <v>0</v>
      </c>
      <c r="E39" s="24">
        <f ca="1">SUMIF(固定板1胡银竹!$A:$AL,$B39,固定板1胡银竹!E:E)</f>
        <v>12</v>
      </c>
      <c r="F39" s="24">
        <f ca="1">SUMIF(固定板1胡银竹!$A:$AL,$B39,固定板1胡银竹!F:F)</f>
        <v>12</v>
      </c>
      <c r="G39" s="24">
        <f ca="1">SUMIF(固定板1胡银竹!$A:$AL,$B39,固定板1胡银竹!G:G)</f>
        <v>12</v>
      </c>
      <c r="H39" s="24">
        <f ca="1">SUMIF(固定板1胡银竹!$A:$AL,$B39,固定板1胡银竹!H:H)</f>
        <v>12</v>
      </c>
      <c r="I39" s="24">
        <f ca="1">SUMIF(固定板1胡银竹!$A:$AL,$B39,固定板1胡银竹!I:I)</f>
        <v>12</v>
      </c>
      <c r="J39" s="24">
        <f ca="1">SUMIF(固定板1胡银竹!$A:$AL,$B39,固定板1胡银竹!J:J)</f>
        <v>8.5</v>
      </c>
      <c r="K39" s="24">
        <f ca="1">SUMIF(固定板1胡银竹!$A:$AL,$B39,固定板1胡银竹!K:K)</f>
        <v>11</v>
      </c>
      <c r="L39" s="24">
        <f ca="1">SUMIF(固定板1胡银竹!$A:$AL,$B39,固定板1胡银竹!L:L)</f>
        <v>12</v>
      </c>
      <c r="M39" s="24">
        <f ca="1">SUMIF(固定板1胡银竹!$A:$AL,$B39,固定板1胡银竹!M:M)</f>
        <v>12</v>
      </c>
      <c r="N39" s="24">
        <f ca="1">SUMIF(固定板1胡银竹!$A:$AL,$B39,固定板1胡银竹!N:N)</f>
        <v>12</v>
      </c>
      <c r="O39" s="24">
        <f ca="1">SUMIF(固定板1胡银竹!$A:$AL,$B39,固定板1胡银竹!O:O)</f>
        <v>12</v>
      </c>
      <c r="P39" s="24">
        <f ca="1">SUMIF(固定板1胡银竹!$A:$AL,$B39,固定板1胡银竹!P:P)</f>
        <v>12</v>
      </c>
      <c r="Q39" s="24">
        <f ca="1">SUMIF(固定板1胡银竹!$A:$AL,$B39,固定板1胡银竹!Q:Q)</f>
        <v>8.5</v>
      </c>
      <c r="R39" s="24">
        <f ca="1">SUMIF(固定板1胡银竹!$A:$AL,$B39,固定板1胡银竹!R:R)</f>
        <v>8.5</v>
      </c>
      <c r="S39" s="24">
        <f ca="1">SUMIF(固定板1胡银竹!$A:$AL,$B39,固定板1胡银竹!S:S)</f>
        <v>0</v>
      </c>
      <c r="T39" s="24">
        <f ca="1">SUMIF(固定板1胡银竹!$A:$AL,$B39,固定板1胡银竹!T:T)</f>
        <v>11</v>
      </c>
      <c r="U39" s="24">
        <f ca="1">SUMIF(固定板1胡银竹!$A:$AL,$B39,固定板1胡银竹!U:U)</f>
        <v>0</v>
      </c>
      <c r="V39" s="24">
        <f ca="1">SUMIF(固定板1胡银竹!$A:$AL,$B39,固定板1胡银竹!V:V)</f>
        <v>0</v>
      </c>
      <c r="W39" s="24">
        <f ca="1">SUMIF(固定板1胡银竹!$A:$AL,$B39,固定板1胡银竹!W:W)</f>
        <v>0</v>
      </c>
      <c r="X39" s="24">
        <f ca="1">SUMIF(固定板1胡银竹!$A:$AL,$B39,固定板1胡银竹!X:X)</f>
        <v>0</v>
      </c>
      <c r="Y39" s="24">
        <f ca="1">SUMIF(固定板1胡银竹!$A:$AL,$B39,固定板1胡银竹!Y:Y)</f>
        <v>0</v>
      </c>
      <c r="Z39" s="24">
        <f ca="1">SUMIF(固定板1胡银竹!$A:$AL,$B39,固定板1胡银竹!Z:Z)</f>
        <v>0</v>
      </c>
      <c r="AA39" s="24">
        <f ca="1">SUMIF(固定板1胡银竹!$A:$AL,$B39,固定板1胡银竹!AA:AA)</f>
        <v>0</v>
      </c>
      <c r="AB39" s="24">
        <f ca="1">SUMIF(固定板1胡银竹!$A:$AL,$B39,固定板1胡银竹!AB:AB)</f>
        <v>0</v>
      </c>
      <c r="AC39" s="24">
        <f ca="1">SUMIF(固定板1胡银竹!$A:$AL,$B39,固定板1胡银竹!AC:AC)</f>
        <v>0</v>
      </c>
      <c r="AD39" s="24">
        <f ca="1">SUMIF(固定板1胡银竹!$A:$AL,$B39,固定板1胡银竹!AD:AD)</f>
        <v>0</v>
      </c>
      <c r="AE39" s="24">
        <f ca="1">SUMIF(固定板1胡银竹!$A:$AL,$B39,固定板1胡银竹!AE:AE)</f>
        <v>0</v>
      </c>
      <c r="AF39" s="24">
        <f ca="1">SUMIF(固定板1胡银竹!$A:$AL,$B39,固定板1胡银竹!AF:AF)</f>
        <v>0</v>
      </c>
      <c r="AG39" s="24">
        <f ca="1">SUMIF(固定板1胡银竹!$A:$AL,$B39,固定板1胡银竹!AG:AG)</f>
        <v>0</v>
      </c>
      <c r="AH39" s="24">
        <f ca="1">SUMIF(固定板1胡银竹!$A:$AL,$B39,固定板1胡银竹!AH:AH)</f>
        <v>0</v>
      </c>
      <c r="AI39" s="68">
        <f t="shared" ca="1" si="29"/>
        <v>167.5</v>
      </c>
      <c r="AJ39" s="71">
        <f t="shared" ca="1" si="30"/>
        <v>20.9375</v>
      </c>
    </row>
    <row r="40" spans="1:36" ht="19.5" customHeight="1" x14ac:dyDescent="0.3">
      <c r="A40" s="36" t="s">
        <v>653</v>
      </c>
      <c r="B40" s="52" t="s">
        <v>604</v>
      </c>
      <c r="C40" s="127" t="s">
        <v>645</v>
      </c>
      <c r="D40" s="24">
        <f ca="1">SUMIF(固定板1胡银竹!$A:$AL,$B40,固定板1胡银竹!D:D)</f>
        <v>0</v>
      </c>
      <c r="E40" s="24">
        <f ca="1">SUMIF(固定板1胡银竹!$A:$AL,$B40,固定板1胡银竹!E:E)</f>
        <v>12</v>
      </c>
      <c r="F40" s="24">
        <f ca="1">SUMIF(固定板1胡银竹!$A:$AL,$B40,固定板1胡银竹!F:F)</f>
        <v>12</v>
      </c>
      <c r="G40" s="24">
        <f ca="1">SUMIF(固定板1胡银竹!$A:$AL,$B40,固定板1胡银竹!G:G)</f>
        <v>8.5</v>
      </c>
      <c r="H40" s="24">
        <f ca="1">SUMIF(固定板1胡银竹!$A:$AL,$B40,固定板1胡银竹!H:H)</f>
        <v>12</v>
      </c>
      <c r="I40" s="24">
        <f ca="1">SUMIF(固定板1胡银竹!$A:$AL,$B40,固定板1胡银竹!I:I)</f>
        <v>0</v>
      </c>
      <c r="J40" s="24">
        <f ca="1">SUMIF(固定板1胡银竹!$A:$AL,$B40,固定板1胡银竹!J:J)</f>
        <v>8.5</v>
      </c>
      <c r="K40" s="24">
        <f ca="1">SUMIF(固定板1胡银竹!$A:$AL,$B40,固定板1胡银竹!K:K)</f>
        <v>11</v>
      </c>
      <c r="L40" s="24">
        <f ca="1">SUMIF(固定板1胡银竹!$A:$AL,$B40,固定板1胡银竹!L:L)</f>
        <v>12</v>
      </c>
      <c r="M40" s="24">
        <f ca="1">SUMIF(固定板1胡银竹!$A:$AL,$B40,固定板1胡银竹!M:M)</f>
        <v>12</v>
      </c>
      <c r="N40" s="24">
        <f ca="1">SUMIF(固定板1胡银竹!$A:$AL,$B40,固定板1胡银竹!N:N)</f>
        <v>12</v>
      </c>
      <c r="O40" s="24">
        <f ca="1">SUMIF(固定板1胡银竹!$A:$AL,$B40,固定板1胡银竹!O:O)</f>
        <v>12</v>
      </c>
      <c r="P40" s="24">
        <f ca="1">SUMIF(固定板1胡银竹!$A:$AL,$B40,固定板1胡银竹!P:P)</f>
        <v>12</v>
      </c>
      <c r="Q40" s="24">
        <f ca="1">SUMIF(固定板1胡银竹!$A:$AL,$B40,固定板1胡银竹!Q:Q)</f>
        <v>8.5</v>
      </c>
      <c r="R40" s="24">
        <f ca="1">SUMIF(固定板1胡银竹!$A:$AL,$B40,固定板1胡银竹!R:R)</f>
        <v>8.5</v>
      </c>
      <c r="S40" s="24">
        <f ca="1">SUMIF(固定板1胡银竹!$A:$AL,$B40,固定板1胡银竹!S:S)</f>
        <v>0</v>
      </c>
      <c r="T40" s="24">
        <f ca="1">SUMIF(固定板1胡银竹!$A:$AL,$B40,固定板1胡银竹!T:T)</f>
        <v>0</v>
      </c>
      <c r="U40" s="24">
        <f ca="1">SUMIF(固定板1胡银竹!$A:$AL,$B40,固定板1胡银竹!U:U)</f>
        <v>0</v>
      </c>
      <c r="V40" s="24">
        <f ca="1">SUMIF(固定板1胡银竹!$A:$AL,$B40,固定板1胡银竹!V:V)</f>
        <v>0</v>
      </c>
      <c r="W40" s="24">
        <f ca="1">SUMIF(固定板1胡银竹!$A:$AL,$B40,固定板1胡银竹!W:W)</f>
        <v>0</v>
      </c>
      <c r="X40" s="24">
        <f ca="1">SUMIF(固定板1胡银竹!$A:$AL,$B40,固定板1胡银竹!X:X)</f>
        <v>8.5</v>
      </c>
      <c r="Y40" s="24">
        <f ca="1">SUMIF(固定板1胡银竹!$A:$AL,$B40,固定板1胡银竹!Y:Y)</f>
        <v>9</v>
      </c>
      <c r="Z40" s="24">
        <f ca="1">SUMIF(固定板1胡银竹!$A:$AL,$B40,固定板1胡银竹!Z:Z)</f>
        <v>13</v>
      </c>
      <c r="AA40" s="24">
        <f ca="1">SUMIF(固定板1胡银竹!$A:$AL,$B40,固定板1胡银竹!AA:AA)</f>
        <v>8.5</v>
      </c>
      <c r="AB40" s="24">
        <f ca="1">SUMIF(固定板1胡银竹!$A:$AL,$B40,固定板1胡银竹!AB:AB)</f>
        <v>13</v>
      </c>
      <c r="AC40" s="24">
        <f ca="1">SUMIF(固定板1胡银竹!$A:$AL,$B40,固定板1胡银竹!AC:AC)</f>
        <v>13</v>
      </c>
      <c r="AD40" s="24">
        <f ca="1">SUMIF(固定板1胡银竹!$A:$AL,$B40,固定板1胡银竹!AD:AD)</f>
        <v>0</v>
      </c>
      <c r="AE40" s="24">
        <f ca="1">SUMIF(固定板1胡银竹!$A:$AL,$B40,固定板1胡银竹!AE:AE)</f>
        <v>13</v>
      </c>
      <c r="AF40" s="24">
        <f ca="1">SUMIF(固定板1胡银竹!$A:$AL,$B40,固定板1胡银竹!AF:AF)</f>
        <v>13</v>
      </c>
      <c r="AG40" s="24">
        <f ca="1">SUMIF(固定板1胡银竹!$A:$AL,$B40,固定板1胡银竹!AG:AG)</f>
        <v>0</v>
      </c>
      <c r="AH40" s="24">
        <f ca="1">SUMIF(固定板1胡银竹!$A:$AL,$B40,固定板1胡银竹!AH:AH)</f>
        <v>0</v>
      </c>
      <c r="AI40" s="68">
        <f t="shared" ref="AI40" ca="1" si="33">SUM(D40:AH40)</f>
        <v>232</v>
      </c>
      <c r="AJ40" s="71">
        <f t="shared" ref="AJ40" ca="1" si="34">AI40/8</f>
        <v>29</v>
      </c>
    </row>
    <row r="41" spans="1:36" ht="19.5" customHeight="1" x14ac:dyDescent="0.3">
      <c r="A41" s="36" t="s">
        <v>653</v>
      </c>
      <c r="B41" s="52" t="s">
        <v>603</v>
      </c>
      <c r="C41" s="127" t="s">
        <v>646</v>
      </c>
      <c r="D41" s="24">
        <f ca="1">SUMIF(固定板1胡银竹!$A:$AL,$B41,固定板1胡银竹!D:D)</f>
        <v>0</v>
      </c>
      <c r="E41" s="24">
        <f ca="1">SUMIF(固定板1胡银竹!$A:$AL,$B41,固定板1胡银竹!E:E)</f>
        <v>12</v>
      </c>
      <c r="F41" s="24">
        <f ca="1">SUMIF(固定板1胡银竹!$A:$AL,$B41,固定板1胡银竹!F:F)</f>
        <v>12</v>
      </c>
      <c r="G41" s="24">
        <f ca="1">SUMIF(固定板1胡银竹!$A:$AL,$B41,固定板1胡银竹!G:G)</f>
        <v>12</v>
      </c>
      <c r="H41" s="24">
        <f ca="1">SUMIF(固定板1胡银竹!$A:$AL,$B41,固定板1胡银竹!H:H)</f>
        <v>12</v>
      </c>
      <c r="I41" s="24">
        <f ca="1">SUMIF(固定板1胡银竹!$A:$AL,$B41,固定板1胡银竹!I:I)</f>
        <v>12</v>
      </c>
      <c r="J41" s="24">
        <f ca="1">SUMIF(固定板1胡银竹!$A:$AL,$B41,固定板1胡银竹!J:J)</f>
        <v>8.5</v>
      </c>
      <c r="K41" s="24">
        <f ca="1">SUMIF(固定板1胡银竹!$A:$AL,$B41,固定板1胡银竹!K:K)</f>
        <v>11</v>
      </c>
      <c r="L41" s="24">
        <f ca="1">SUMIF(固定板1胡银竹!$A:$AL,$B41,固定板1胡银竹!L:L)</f>
        <v>12</v>
      </c>
      <c r="M41" s="24">
        <f ca="1">SUMIF(固定板1胡银竹!$A:$AL,$B41,固定板1胡银竹!M:M)</f>
        <v>12</v>
      </c>
      <c r="N41" s="24">
        <f ca="1">SUMIF(固定板1胡银竹!$A:$AL,$B41,固定板1胡银竹!N:N)</f>
        <v>12</v>
      </c>
      <c r="O41" s="24">
        <f ca="1">SUMIF(固定板1胡银竹!$A:$AL,$B41,固定板1胡银竹!O:O)</f>
        <v>12</v>
      </c>
      <c r="P41" s="24">
        <f ca="1">SUMIF(固定板1胡银竹!$A:$AL,$B41,固定板1胡银竹!P:P)</f>
        <v>12</v>
      </c>
      <c r="Q41" s="24">
        <f ca="1">SUMIF(固定板1胡银竹!$A:$AL,$B41,固定板1胡银竹!Q:Q)</f>
        <v>8.5</v>
      </c>
      <c r="R41" s="24">
        <f ca="1">SUMIF(固定板1胡银竹!$A:$AL,$B41,固定板1胡银竹!R:R)</f>
        <v>11</v>
      </c>
      <c r="S41" s="24">
        <f ca="1">SUMIF(固定板1胡银竹!$A:$AL,$B41,固定板1胡银竹!S:S)</f>
        <v>11</v>
      </c>
      <c r="T41" s="24">
        <f ca="1">SUMIF(固定板1胡银竹!$A:$AL,$B41,固定板1胡银竹!T:T)</f>
        <v>11</v>
      </c>
      <c r="U41" s="24">
        <f ca="1">SUMIF(固定板1胡银竹!$A:$AL,$B41,固定板1胡银竹!U:U)</f>
        <v>11</v>
      </c>
      <c r="V41" s="24">
        <f ca="1">SUMIF(固定板1胡银竹!$A:$AL,$B41,固定板1胡银竹!V:V)</f>
        <v>12</v>
      </c>
      <c r="W41" s="24">
        <f ca="1">SUMIF(固定板1胡银竹!$A:$AL,$B41,固定板1胡银竹!W:W)</f>
        <v>8.5</v>
      </c>
      <c r="X41" s="24">
        <f ca="1">SUMIF(固定板1胡银竹!$A:$AL,$B41,固定板1胡银竹!X:X)</f>
        <v>8.5</v>
      </c>
      <c r="Y41" s="24">
        <f ca="1">SUMIF(固定板1胡银竹!$A:$AL,$B41,固定板1胡银竹!Y:Y)</f>
        <v>13</v>
      </c>
      <c r="Z41" s="24">
        <f ca="1">SUMIF(固定板1胡银竹!$A:$AL,$B41,固定板1胡银竹!Z:Z)</f>
        <v>13</v>
      </c>
      <c r="AA41" s="24">
        <f ca="1">SUMIF(固定板1胡银竹!$A:$AL,$B41,固定板1胡银竹!AA:AA)</f>
        <v>13</v>
      </c>
      <c r="AB41" s="24">
        <f ca="1">SUMIF(固定板1胡银竹!$A:$AL,$B41,固定板1胡银竹!AB:AB)</f>
        <v>13</v>
      </c>
      <c r="AC41" s="24">
        <f ca="1">SUMIF(固定板1胡银竹!$A:$AL,$B41,固定板1胡银竹!AC:AC)</f>
        <v>13</v>
      </c>
      <c r="AD41" s="24">
        <f ca="1">SUMIF(固定板1胡银竹!$A:$AL,$B41,固定板1胡银竹!AD:AD)</f>
        <v>13</v>
      </c>
      <c r="AE41" s="24">
        <f ca="1">SUMIF(固定板1胡银竹!$A:$AL,$B41,固定板1胡银竹!AE:AE)</f>
        <v>13</v>
      </c>
      <c r="AF41" s="24">
        <f ca="1">SUMIF(固定板1胡银竹!$A:$AL,$B41,固定板1胡银竹!AF:AF)</f>
        <v>13</v>
      </c>
      <c r="AG41" s="24">
        <f ca="1">SUMIF(固定板1胡银竹!$A:$AL,$B41,固定板1胡银竹!AG:AG)</f>
        <v>13</v>
      </c>
      <c r="AH41" s="24">
        <f ca="1">SUMIF(固定板1胡银竹!$A:$AL,$B41,固定板1胡银竹!AH:AH)</f>
        <v>8.5</v>
      </c>
      <c r="AI41" s="68">
        <f t="shared" ref="AI41:AI42" ca="1" si="35">SUM(D41:AH41)</f>
        <v>346.5</v>
      </c>
      <c r="AJ41" s="71">
        <f t="shared" ref="AJ41:AJ43" ca="1" si="36">AI41/8</f>
        <v>43.3125</v>
      </c>
    </row>
    <row r="42" spans="1:36" ht="19.5" customHeight="1" x14ac:dyDescent="0.25">
      <c r="A42" s="76" t="s">
        <v>652</v>
      </c>
      <c r="B42" s="128" t="s">
        <v>647</v>
      </c>
      <c r="C42" s="129" t="s">
        <v>389</v>
      </c>
      <c r="D42" s="24">
        <f ca="1">SUMIF(固定板1胡银竹!$A:$AL,$B42,固定板1胡银竹!D:D)</f>
        <v>0</v>
      </c>
      <c r="E42" s="24">
        <f ca="1">SUMIF(固定板1胡银竹!$A:$AL,$B42,固定板1胡银竹!E:E)</f>
        <v>12</v>
      </c>
      <c r="F42" s="24">
        <f ca="1">SUMIF(固定板1胡银竹!$A:$AL,$B42,固定板1胡银竹!F:F)</f>
        <v>12</v>
      </c>
      <c r="G42" s="24">
        <f ca="1">SUMIF(固定板1胡银竹!$A:$AL,$B42,固定板1胡银竹!G:G)</f>
        <v>12</v>
      </c>
      <c r="H42" s="24">
        <f ca="1">SUMIF(固定板1胡银竹!$A:$AL,$B42,固定板1胡银竹!H:H)</f>
        <v>12</v>
      </c>
      <c r="I42" s="24">
        <f ca="1">SUMIF(固定板1胡银竹!$A:$AL,$B42,固定板1胡银竹!I:I)</f>
        <v>12</v>
      </c>
      <c r="J42" s="24">
        <f ca="1">SUMIF(固定板1胡银竹!$A:$AL,$B42,固定板1胡银竹!J:J)</f>
        <v>8.5</v>
      </c>
      <c r="K42" s="24">
        <f ca="1">SUMIF(固定板1胡银竹!$A:$AL,$B42,固定板1胡银竹!K:K)</f>
        <v>11</v>
      </c>
      <c r="L42" s="24">
        <f ca="1">SUMIF(固定板1胡银竹!$A:$AL,$B42,固定板1胡银竹!L:L)</f>
        <v>11</v>
      </c>
      <c r="M42" s="24">
        <f ca="1">SUMIF(固定板1胡银竹!$A:$AL,$B42,固定板1胡银竹!M:M)</f>
        <v>12</v>
      </c>
      <c r="N42" s="24">
        <f ca="1">SUMIF(固定板1胡银竹!$A:$AL,$B42,固定板1胡银竹!N:N)</f>
        <v>11</v>
      </c>
      <c r="O42" s="24">
        <f ca="1">SUMIF(固定板1胡银竹!$A:$AL,$B42,固定板1胡银竹!O:O)</f>
        <v>12</v>
      </c>
      <c r="P42" s="24">
        <f ca="1">SUMIF(固定板1胡银竹!$A:$AL,$B42,固定板1胡银竹!P:P)</f>
        <v>0</v>
      </c>
      <c r="Q42" s="24">
        <f ca="1">SUMIF(固定板1胡银竹!$A:$AL,$B42,固定板1胡银竹!Q:Q)</f>
        <v>8.5</v>
      </c>
      <c r="R42" s="24">
        <f ca="1">SUMIF(固定板1胡银竹!$A:$AL,$B42,固定板1胡银竹!R:R)</f>
        <v>11</v>
      </c>
      <c r="S42" s="24">
        <f ca="1">SUMIF(固定板1胡银竹!$A:$AL,$B42,固定板1胡银竹!S:S)</f>
        <v>11</v>
      </c>
      <c r="T42" s="24">
        <f ca="1">SUMIF(固定板1胡银竹!$A:$AL,$B42,固定板1胡银竹!T:T)</f>
        <v>11</v>
      </c>
      <c r="U42" s="24">
        <f ca="1">SUMIF(固定板1胡银竹!$A:$AL,$B42,固定板1胡银竹!U:U)</f>
        <v>11</v>
      </c>
      <c r="V42" s="24">
        <f ca="1">SUMIF(固定板1胡银竹!$A:$AL,$B42,固定板1胡银竹!V:V)</f>
        <v>8.5</v>
      </c>
      <c r="W42" s="24">
        <f ca="1">SUMIF(固定板1胡银竹!$A:$AL,$B42,固定板1胡银竹!W:W)</f>
        <v>11</v>
      </c>
      <c r="X42" s="24">
        <f ca="1">SUMIF(固定板1胡银竹!$A:$AL,$B42,固定板1胡银竹!X:X)</f>
        <v>8.5</v>
      </c>
      <c r="Y42" s="24">
        <f ca="1">SUMIF(固定板1胡银竹!$A:$AL,$B42,固定板1胡银竹!Y:Y)</f>
        <v>9</v>
      </c>
      <c r="Z42" s="24">
        <f ca="1">SUMIF(固定板1胡银竹!$A:$AL,$B42,固定板1胡银竹!Z:Z)</f>
        <v>13</v>
      </c>
      <c r="AA42" s="24">
        <f ca="1">SUMIF(固定板1胡银竹!$A:$AL,$B42,固定板1胡银竹!AA:AA)</f>
        <v>13</v>
      </c>
      <c r="AB42" s="24">
        <f ca="1">SUMIF(固定板1胡银竹!$A:$AL,$B42,固定板1胡银竹!AB:AB)</f>
        <v>13</v>
      </c>
      <c r="AC42" s="24">
        <f ca="1">SUMIF(固定板1胡银竹!$A:$AL,$B42,固定板1胡银竹!AC:AC)</f>
        <v>13</v>
      </c>
      <c r="AD42" s="24">
        <f ca="1">SUMIF(固定板1胡银竹!$A:$AL,$B42,固定板1胡银竹!AD:AD)</f>
        <v>13</v>
      </c>
      <c r="AE42" s="24">
        <f ca="1">SUMIF(固定板1胡银竹!$A:$AL,$B42,固定板1胡银竹!AE:AE)</f>
        <v>13</v>
      </c>
      <c r="AF42" s="24">
        <f ca="1">SUMIF(固定板1胡银竹!$A:$AL,$B42,固定板1胡银竹!AF:AF)</f>
        <v>8.5</v>
      </c>
      <c r="AG42" s="24">
        <f ca="1">SUMIF(固定板1胡银竹!$A:$AL,$B42,固定板1胡银竹!AG:AG)</f>
        <v>0</v>
      </c>
      <c r="AH42" s="24">
        <f ca="1">SUMIF(固定板1胡银竹!$A:$AL,$B42,固定板1胡银竹!AH:AH)</f>
        <v>12</v>
      </c>
      <c r="AI42" s="68">
        <f t="shared" ca="1" si="35"/>
        <v>313.5</v>
      </c>
      <c r="AJ42" s="71">
        <f t="shared" ca="1" si="36"/>
        <v>39.1875</v>
      </c>
    </row>
    <row r="43" spans="1:36" ht="19.5" customHeight="1" x14ac:dyDescent="0.25">
      <c r="A43" s="76" t="s">
        <v>652</v>
      </c>
      <c r="B43" s="128" t="s">
        <v>648</v>
      </c>
      <c r="C43" s="129" t="s">
        <v>490</v>
      </c>
      <c r="D43" s="24">
        <f ca="1">SUMIF(固定板1胡银竹!$A:$AL,$B43,固定板1胡银竹!D:D)</f>
        <v>0</v>
      </c>
      <c r="E43" s="24">
        <f ca="1">SUMIF(固定板1胡银竹!$A:$AL,$B43,固定板1胡银竹!E:E)</f>
        <v>0</v>
      </c>
      <c r="F43" s="24">
        <f ca="1">SUMIF(固定板1胡银竹!$A:$AL,$B43,固定板1胡银竹!F:F)</f>
        <v>0</v>
      </c>
      <c r="G43" s="24">
        <f ca="1">SUMIF(固定板1胡银竹!$A:$AL,$B43,固定板1胡银竹!G:G)</f>
        <v>0</v>
      </c>
      <c r="H43" s="24">
        <f ca="1">SUMIF(固定板1胡银竹!$A:$AL,$B43,固定板1胡银竹!H:H)</f>
        <v>0</v>
      </c>
      <c r="I43" s="24">
        <f ca="1">SUMIF(固定板1胡银竹!$A:$AL,$B43,固定板1胡银竹!I:I)</f>
        <v>0</v>
      </c>
      <c r="J43" s="24">
        <f ca="1">SUMIF(固定板1胡银竹!$A:$AL,$B43,固定板1胡银竹!J:J)</f>
        <v>0</v>
      </c>
      <c r="K43" s="24">
        <f ca="1">SUMIF(固定板1胡银竹!$A:$AL,$B43,固定板1胡银竹!K:K)</f>
        <v>0</v>
      </c>
      <c r="L43" s="24">
        <f ca="1">SUMIF(固定板1胡银竹!$A:$AL,$B43,固定板1胡银竹!L:L)</f>
        <v>0</v>
      </c>
      <c r="M43" s="24">
        <f ca="1">SUMIF(固定板1胡银竹!$A:$AL,$B43,固定板1胡银竹!M:M)</f>
        <v>0</v>
      </c>
      <c r="N43" s="24">
        <f ca="1">SUMIF(固定板1胡银竹!$A:$AL,$B43,固定板1胡银竹!N:N)</f>
        <v>0</v>
      </c>
      <c r="O43" s="24">
        <f ca="1">SUMIF(固定板1胡银竹!$A:$AL,$B43,固定板1胡银竹!O:O)</f>
        <v>0</v>
      </c>
      <c r="P43" s="24">
        <f ca="1">SUMIF(固定板1胡银竹!$A:$AL,$B43,固定板1胡银竹!P:P)</f>
        <v>0</v>
      </c>
      <c r="Q43" s="24">
        <f ca="1">SUMIF(固定板1胡银竹!$A:$AL,$B43,固定板1胡银竹!Q:Q)</f>
        <v>0</v>
      </c>
      <c r="R43" s="24">
        <f ca="1">SUMIF(固定板1胡银竹!$A:$AL,$B43,固定板1胡银竹!R:R)</f>
        <v>0</v>
      </c>
      <c r="S43" s="24">
        <f ca="1">SUMIF(固定板1胡银竹!$A:$AL,$B43,固定板1胡银竹!S:S)</f>
        <v>0</v>
      </c>
      <c r="T43" s="24">
        <f ca="1">SUMIF(固定板1胡银竹!$A:$AL,$B43,固定板1胡银竹!T:T)</f>
        <v>0</v>
      </c>
      <c r="U43" s="24">
        <f ca="1">SUMIF(固定板1胡银竹!$A:$AL,$B43,固定板1胡银竹!U:U)</f>
        <v>0</v>
      </c>
      <c r="V43" s="24">
        <f ca="1">SUMIF(固定板1胡银竹!$A:$AL,$B43,固定板1胡银竹!V:V)</f>
        <v>0</v>
      </c>
      <c r="W43" s="24">
        <f ca="1">SUMIF(固定板1胡银竹!$A:$AL,$B43,固定板1胡银竹!W:W)</f>
        <v>0</v>
      </c>
      <c r="X43" s="24">
        <f ca="1">SUMIF(固定板1胡银竹!$A:$AL,$B43,固定板1胡银竹!X:X)</f>
        <v>0</v>
      </c>
      <c r="Y43" s="24">
        <f ca="1">SUMIF(固定板1胡银竹!$A:$AL,$B43,固定板1胡银竹!Y:Y)</f>
        <v>0</v>
      </c>
      <c r="Z43" s="24">
        <f ca="1">SUMIF(固定板1胡银竹!$A:$AL,$B43,固定板1胡银竹!Z:Z)</f>
        <v>0</v>
      </c>
      <c r="AA43" s="24">
        <f ca="1">SUMIF(固定板1胡银竹!$A:$AL,$B43,固定板1胡银竹!AA:AA)</f>
        <v>0</v>
      </c>
      <c r="AB43" s="24">
        <f ca="1">SUMIF(固定板1胡银竹!$A:$AL,$B43,固定板1胡银竹!AB:AB)</f>
        <v>0</v>
      </c>
      <c r="AC43" s="24">
        <f ca="1">SUMIF(固定板1胡银竹!$A:$AL,$B43,固定板1胡银竹!AC:AC)</f>
        <v>0</v>
      </c>
      <c r="AD43" s="24">
        <f ca="1">SUMIF(固定板1胡银竹!$A:$AL,$B43,固定板1胡银竹!AD:AD)</f>
        <v>0</v>
      </c>
      <c r="AE43" s="24">
        <f ca="1">SUMIF(固定板1胡银竹!$A:$AL,$B43,固定板1胡银竹!AE:AE)</f>
        <v>0</v>
      </c>
      <c r="AF43" s="24">
        <f ca="1">SUMIF(固定板1胡银竹!$A:$AL,$B43,固定板1胡银竹!AF:AF)</f>
        <v>0</v>
      </c>
      <c r="AG43" s="24">
        <f ca="1">SUMIF(固定板1胡银竹!$A:$AL,$B43,固定板1胡银竹!AG:AG)</f>
        <v>0</v>
      </c>
      <c r="AH43" s="24">
        <f ca="1">SUMIF(固定板1胡银竹!$A:$AL,$B43,固定板1胡银竹!AH:AH)</f>
        <v>0</v>
      </c>
      <c r="AI43" s="68">
        <f t="shared" ref="AI43" ca="1" si="37">SUM(D43:AH43)</f>
        <v>0</v>
      </c>
      <c r="AJ43" s="71">
        <f t="shared" ca="1" si="36"/>
        <v>0</v>
      </c>
    </row>
    <row r="44" spans="1:36" ht="19.5" customHeight="1" x14ac:dyDescent="0.25">
      <c r="A44" s="76" t="s">
        <v>652</v>
      </c>
      <c r="B44" s="128" t="s">
        <v>649</v>
      </c>
      <c r="C44" s="129" t="s">
        <v>650</v>
      </c>
      <c r="D44" s="24">
        <f ca="1">SUMIF(固定板1胡银竹!$A:$AL,$B44,固定板1胡银竹!D:D)</f>
        <v>0</v>
      </c>
      <c r="E44" s="24">
        <f ca="1">SUMIF(固定板1胡银竹!$A:$AL,$B44,固定板1胡银竹!E:E)</f>
        <v>12</v>
      </c>
      <c r="F44" s="24">
        <f ca="1">SUMIF(固定板1胡银竹!$A:$AL,$B44,固定板1胡银竹!F:F)</f>
        <v>12</v>
      </c>
      <c r="G44" s="24">
        <f ca="1">SUMIF(固定板1胡银竹!$A:$AL,$B44,固定板1胡银竹!G:G)</f>
        <v>12</v>
      </c>
      <c r="H44" s="24">
        <f ca="1">SUMIF(固定板1胡银竹!$A:$AL,$B44,固定板1胡银竹!H:H)</f>
        <v>12</v>
      </c>
      <c r="I44" s="24">
        <f ca="1">SUMIF(固定板1胡银竹!$A:$AL,$B44,固定板1胡银竹!I:I)</f>
        <v>12</v>
      </c>
      <c r="J44" s="24">
        <f ca="1">SUMIF(固定板1胡银竹!$A:$AL,$B44,固定板1胡银竹!J:J)</f>
        <v>8.5</v>
      </c>
      <c r="K44" s="24">
        <f ca="1">SUMIF(固定板1胡银竹!$A:$AL,$B44,固定板1胡银竹!K:K)</f>
        <v>11</v>
      </c>
      <c r="L44" s="24">
        <f ca="1">SUMIF(固定板1胡银竹!$A:$AL,$B44,固定板1胡银竹!L:L)</f>
        <v>12</v>
      </c>
      <c r="M44" s="24">
        <f ca="1">SUMIF(固定板1胡银竹!$A:$AL,$B44,固定板1胡银竹!M:M)</f>
        <v>12</v>
      </c>
      <c r="N44" s="24">
        <f ca="1">SUMIF(固定板1胡银竹!$A:$AL,$B44,固定板1胡银竹!N:N)</f>
        <v>12</v>
      </c>
      <c r="O44" s="24">
        <f ca="1">SUMIF(固定板1胡银竹!$A:$AL,$B44,固定板1胡银竹!O:O)</f>
        <v>12</v>
      </c>
      <c r="P44" s="24">
        <f ca="1">SUMIF(固定板1胡银竹!$A:$AL,$B44,固定板1胡银竹!P:P)</f>
        <v>4</v>
      </c>
      <c r="Q44" s="24">
        <f ca="1">SUMIF(固定板1胡银竹!$A:$AL,$B44,固定板1胡银竹!Q:Q)</f>
        <v>8.5</v>
      </c>
      <c r="R44" s="24">
        <f ca="1">SUMIF(固定板1胡银竹!$A:$AL,$B44,固定板1胡银竹!R:R)</f>
        <v>11</v>
      </c>
      <c r="S44" s="24">
        <f ca="1">SUMIF(固定板1胡银竹!$A:$AL,$B44,固定板1胡银竹!S:S)</f>
        <v>11</v>
      </c>
      <c r="T44" s="24">
        <f ca="1">SUMIF(固定板1胡银竹!$A:$AL,$B44,固定板1胡银竹!T:T)</f>
        <v>11</v>
      </c>
      <c r="U44" s="24">
        <f ca="1">SUMIF(固定板1胡银竹!$A:$AL,$B44,固定板1胡银竹!U:U)</f>
        <v>11</v>
      </c>
      <c r="V44" s="24">
        <f ca="1">SUMIF(固定板1胡银竹!$A:$AL,$B44,固定板1胡银竹!V:V)</f>
        <v>12</v>
      </c>
      <c r="W44" s="24">
        <f ca="1">SUMIF(固定板1胡银竹!$A:$AL,$B44,固定板1胡银竹!W:W)</f>
        <v>4</v>
      </c>
      <c r="X44" s="24">
        <f ca="1">SUMIF(固定板1胡银竹!$A:$AL,$B44,固定板1胡银竹!X:X)</f>
        <v>12</v>
      </c>
      <c r="Y44" s="24">
        <f ca="1">SUMIF(固定板1胡银竹!$A:$AL,$B44,固定板1胡银竹!Y:Y)</f>
        <v>13</v>
      </c>
      <c r="Z44" s="24">
        <f ca="1">SUMIF(固定板1胡银竹!$A:$AL,$B44,固定板1胡银竹!Z:Z)</f>
        <v>13</v>
      </c>
      <c r="AA44" s="24">
        <f ca="1">SUMIF(固定板1胡银竹!$A:$AL,$B44,固定板1胡银竹!AA:AA)</f>
        <v>13</v>
      </c>
      <c r="AB44" s="24">
        <f ca="1">SUMIF(固定板1胡银竹!$A:$AL,$B44,固定板1胡银竹!AB:AB)</f>
        <v>8.5</v>
      </c>
      <c r="AC44" s="24">
        <f ca="1">SUMIF(固定板1胡银竹!$A:$AL,$B44,固定板1胡银竹!AC:AC)</f>
        <v>0</v>
      </c>
      <c r="AD44" s="24">
        <f ca="1">SUMIF(固定板1胡银竹!$A:$AL,$B44,固定板1胡银竹!AD:AD)</f>
        <v>0</v>
      </c>
      <c r="AE44" s="24">
        <f ca="1">SUMIF(固定板1胡银竹!$A:$AL,$B44,固定板1胡银竹!AE:AE)</f>
        <v>0</v>
      </c>
      <c r="AF44" s="24">
        <f ca="1">SUMIF(固定板1胡银竹!$A:$AL,$B44,固定板1胡银竹!AF:AF)</f>
        <v>0</v>
      </c>
      <c r="AG44" s="24">
        <f ca="1">SUMIF(固定板1胡银竹!$A:$AL,$B44,固定板1胡银竹!AG:AG)</f>
        <v>0</v>
      </c>
      <c r="AH44" s="24">
        <f ca="1">SUMIF(固定板1胡银竹!$A:$AL,$B44,固定板1胡银竹!AH:AH)</f>
        <v>0</v>
      </c>
      <c r="AI44" s="68">
        <f t="shared" ref="AI44" ca="1" si="38">SUM(D44:AH44)</f>
        <v>259.5</v>
      </c>
      <c r="AJ44" s="71">
        <f t="shared" ref="AJ44:AJ46" ca="1" si="39">AI44/8</f>
        <v>32.4375</v>
      </c>
    </row>
    <row r="45" spans="1:36" ht="19.5" customHeight="1" x14ac:dyDescent="0.25">
      <c r="A45" s="76" t="s">
        <v>652</v>
      </c>
      <c r="B45" s="128" t="s">
        <v>651</v>
      </c>
      <c r="C45" s="129" t="s">
        <v>511</v>
      </c>
      <c r="D45" s="24">
        <f ca="1">SUMIF(固定板1胡银竹!$A:$AL,$B45,固定板1胡银竹!D:D)</f>
        <v>0</v>
      </c>
      <c r="E45" s="24">
        <f ca="1">SUMIF(固定板1胡银竹!$A:$AL,$B45,固定板1胡银竹!E:E)</f>
        <v>12</v>
      </c>
      <c r="F45" s="24">
        <f ca="1">SUMIF(固定板1胡银竹!$A:$AL,$B45,固定板1胡银竹!F:F)</f>
        <v>11</v>
      </c>
      <c r="G45" s="24">
        <f ca="1">SUMIF(固定板1胡银竹!$A:$AL,$B45,固定板1胡银竹!G:G)</f>
        <v>12</v>
      </c>
      <c r="H45" s="24">
        <f ca="1">SUMIF(固定板1胡银竹!$A:$AL,$B45,固定板1胡银竹!H:H)</f>
        <v>12</v>
      </c>
      <c r="I45" s="24">
        <f ca="1">SUMIF(固定板1胡银竹!$A:$AL,$B45,固定板1胡银竹!I:I)</f>
        <v>12</v>
      </c>
      <c r="J45" s="24">
        <f ca="1">SUMIF(固定板1胡银竹!$A:$AL,$B45,固定板1胡银竹!J:J)</f>
        <v>8.5</v>
      </c>
      <c r="K45" s="24">
        <f ca="1">SUMIF(固定板1胡银竹!$A:$AL,$B45,固定板1胡银竹!K:K)</f>
        <v>12</v>
      </c>
      <c r="L45" s="24">
        <f ca="1">SUMIF(固定板1胡银竹!$A:$AL,$B45,固定板1胡银竹!L:L)</f>
        <v>12</v>
      </c>
      <c r="M45" s="24">
        <f ca="1">SUMIF(固定板1胡银竹!$A:$AL,$B45,固定板1胡银竹!M:M)</f>
        <v>12</v>
      </c>
      <c r="N45" s="24">
        <f ca="1">SUMIF(固定板1胡银竹!$A:$AL,$B45,固定板1胡银竹!N:N)</f>
        <v>12</v>
      </c>
      <c r="O45" s="24">
        <f ca="1">SUMIF(固定板1胡银竹!$A:$AL,$B45,固定板1胡银竹!O:O)</f>
        <v>12</v>
      </c>
      <c r="P45" s="24">
        <f ca="1">SUMIF(固定板1胡银竹!$A:$AL,$B45,固定板1胡银竹!P:P)</f>
        <v>12</v>
      </c>
      <c r="Q45" s="24">
        <f ca="1">SUMIF(固定板1胡银竹!$A:$AL,$B45,固定板1胡银竹!Q:Q)</f>
        <v>8.5</v>
      </c>
      <c r="R45" s="24">
        <f ca="1">SUMIF(固定板1胡银竹!$A:$AL,$B45,固定板1胡银竹!R:R)</f>
        <v>11</v>
      </c>
      <c r="S45" s="24">
        <f ca="1">SUMIF(固定板1胡银竹!$A:$AL,$B45,固定板1胡银竹!S:S)</f>
        <v>11</v>
      </c>
      <c r="T45" s="24">
        <f ca="1">SUMIF(固定板1胡银竹!$A:$AL,$B45,固定板1胡银竹!T:T)</f>
        <v>11</v>
      </c>
      <c r="U45" s="24">
        <f ca="1">SUMIF(固定板1胡银竹!$A:$AL,$B45,固定板1胡银竹!U:U)</f>
        <v>11</v>
      </c>
      <c r="V45" s="24">
        <f ca="1">SUMIF(固定板1胡银竹!$A:$AL,$B45,固定板1胡银竹!V:V)</f>
        <v>12</v>
      </c>
      <c r="W45" s="24">
        <f ca="1">SUMIF(固定板1胡银竹!$A:$AL,$B45,固定板1胡银竹!W:W)</f>
        <v>8.5</v>
      </c>
      <c r="X45" s="24">
        <f ca="1">SUMIF(固定板1胡银竹!$A:$AL,$B45,固定板1胡银竹!X:X)</f>
        <v>8.5</v>
      </c>
      <c r="Y45" s="24">
        <f ca="1">SUMIF(固定板1胡银竹!$A:$AL,$B45,固定板1胡银竹!Y:Y)</f>
        <v>0</v>
      </c>
      <c r="Z45" s="24">
        <f ca="1">SUMIF(固定板1胡银竹!$A:$AL,$B45,固定板1胡银竹!Z:Z)</f>
        <v>12</v>
      </c>
      <c r="AA45" s="24">
        <f ca="1">SUMIF(固定板1胡银竹!$A:$AL,$B45,固定板1胡银竹!AA:AA)</f>
        <v>12</v>
      </c>
      <c r="AB45" s="24">
        <f ca="1">SUMIF(固定板1胡银竹!$A:$AL,$B45,固定板1胡银竹!AB:AB)</f>
        <v>12</v>
      </c>
      <c r="AC45" s="24">
        <f ca="1">SUMIF(固定板1胡银竹!$A:$AL,$B45,固定板1胡银竹!AC:AC)</f>
        <v>12</v>
      </c>
      <c r="AD45" s="24">
        <f ca="1">SUMIF(固定板1胡银竹!$A:$AL,$B45,固定板1胡银竹!AD:AD)</f>
        <v>12</v>
      </c>
      <c r="AE45" s="24">
        <f ca="1">SUMIF(固定板1胡银竹!$A:$AL,$B45,固定板1胡银竹!AE:AE)</f>
        <v>11</v>
      </c>
      <c r="AF45" s="24">
        <f ca="1">SUMIF(固定板1胡银竹!$A:$AL,$B45,固定板1胡银竹!AF:AF)</f>
        <v>12</v>
      </c>
      <c r="AG45" s="24">
        <f ca="1">SUMIF(固定板1胡银竹!$A:$AL,$B45,固定板1胡银竹!AG:AG)</f>
        <v>12</v>
      </c>
      <c r="AH45" s="24">
        <f ca="1">SUMIF(固定板1胡银竹!$A:$AL,$B45,固定板1胡银竹!AH:AH)</f>
        <v>11</v>
      </c>
      <c r="AI45" s="68">
        <f t="shared" ref="AI45" ca="1" si="40">SUM(D45:AH45)</f>
        <v>327</v>
      </c>
      <c r="AJ45" s="71">
        <f t="shared" ca="1" si="39"/>
        <v>40.875</v>
      </c>
    </row>
    <row r="46" spans="1:36" ht="19.5" customHeight="1" x14ac:dyDescent="0.25">
      <c r="A46" s="76" t="s">
        <v>652</v>
      </c>
      <c r="B46" s="128" t="s">
        <v>837</v>
      </c>
      <c r="C46" s="129" t="s">
        <v>836</v>
      </c>
      <c r="D46" s="24">
        <f ca="1">SUMIF(固定板1胡银竹!$A:$AL,$B46,固定板1胡银竹!D:D)</f>
        <v>0</v>
      </c>
      <c r="E46" s="24">
        <f ca="1">SUMIF(固定板1胡银竹!$A:$AL,$B46,固定板1胡银竹!E:E)</f>
        <v>12</v>
      </c>
      <c r="F46" s="24">
        <f ca="1">SUMIF(固定板1胡银竹!$A:$AL,$B46,固定板1胡银竹!F:F)</f>
        <v>12</v>
      </c>
      <c r="G46" s="24">
        <f ca="1">SUMIF(固定板1胡银竹!$A:$AL,$B46,固定板1胡银竹!G:G)</f>
        <v>12</v>
      </c>
      <c r="H46" s="24">
        <f ca="1">SUMIF(固定板1胡银竹!$A:$AL,$B46,固定板1胡银竹!H:H)</f>
        <v>12</v>
      </c>
      <c r="I46" s="24">
        <f ca="1">SUMIF(固定板1胡银竹!$A:$AL,$B46,固定板1胡银竹!I:I)</f>
        <v>12</v>
      </c>
      <c r="J46" s="24">
        <f ca="1">SUMIF(固定板1胡银竹!$A:$AL,$B46,固定板1胡银竹!J:J)</f>
        <v>8.5</v>
      </c>
      <c r="K46" s="24">
        <f ca="1">SUMIF(固定板1胡银竹!$A:$AL,$B46,固定板1胡银竹!K:K)</f>
        <v>11</v>
      </c>
      <c r="L46" s="24">
        <f ca="1">SUMIF(固定板1胡银竹!$A:$AL,$B46,固定板1胡银竹!L:L)</f>
        <v>12</v>
      </c>
      <c r="M46" s="24">
        <f ca="1">SUMIF(固定板1胡银竹!$A:$AL,$B46,固定板1胡银竹!M:M)</f>
        <v>12</v>
      </c>
      <c r="N46" s="24">
        <f ca="1">SUMIF(固定板1胡银竹!$A:$AL,$B46,固定板1胡银竹!N:N)</f>
        <v>8.5</v>
      </c>
      <c r="O46" s="24">
        <f ca="1">SUMIF(固定板1胡银竹!$A:$AL,$B46,固定板1胡银竹!O:O)</f>
        <v>12</v>
      </c>
      <c r="P46" s="24">
        <f ca="1">SUMIF(固定板1胡银竹!$A:$AL,$B46,固定板1胡银竹!P:P)</f>
        <v>12</v>
      </c>
      <c r="Q46" s="24">
        <f ca="1">SUMIF(固定板1胡银竹!$A:$AL,$B46,固定板1胡银竹!Q:Q)</f>
        <v>8.5</v>
      </c>
      <c r="R46" s="24">
        <f ca="1">SUMIF(固定板1胡银竹!$A:$AL,$B46,固定板1胡银竹!R:R)</f>
        <v>8.5</v>
      </c>
      <c r="S46" s="24">
        <f ca="1">SUMIF(固定板1胡银竹!$A:$AL,$B46,固定板1胡银竹!S:S)</f>
        <v>0</v>
      </c>
      <c r="T46" s="24">
        <f ca="1">SUMIF(固定板1胡银竹!$A:$AL,$B46,固定板1胡银竹!T:T)</f>
        <v>11</v>
      </c>
      <c r="U46" s="24">
        <f ca="1">SUMIF(固定板1胡银竹!$A:$AL,$B46,固定板1胡银竹!U:U)</f>
        <v>11</v>
      </c>
      <c r="V46" s="24">
        <f ca="1">SUMIF(固定板1胡银竹!$A:$AL,$B46,固定板1胡银竹!V:V)</f>
        <v>12</v>
      </c>
      <c r="W46" s="24">
        <f ca="1">SUMIF(固定板1胡银竹!$A:$AL,$B46,固定板1胡银竹!W:W)</f>
        <v>8.5</v>
      </c>
      <c r="X46" s="24">
        <f ca="1">SUMIF(固定板1胡银竹!$A:$AL,$B46,固定板1胡银竹!X:X)</f>
        <v>8.5</v>
      </c>
      <c r="Y46" s="24">
        <f ca="1">SUMIF(固定板1胡银竹!$A:$AL,$B46,固定板1胡银竹!Y:Y)</f>
        <v>9</v>
      </c>
      <c r="Z46" s="24">
        <f ca="1">SUMIF(固定板1胡银竹!$A:$AL,$B46,固定板1胡银竹!Z:Z)</f>
        <v>13</v>
      </c>
      <c r="AA46" s="24">
        <f ca="1">SUMIF(固定板1胡银竹!$A:$AL,$B46,固定板1胡银竹!AA:AA)</f>
        <v>13</v>
      </c>
      <c r="AB46" s="24">
        <f ca="1">SUMIF(固定板1胡银竹!$A:$AL,$B46,固定板1胡银竹!AB:AB)</f>
        <v>13</v>
      </c>
      <c r="AC46" s="24">
        <f ca="1">SUMIF(固定板1胡银竹!$A:$AL,$B46,固定板1胡银竹!AC:AC)</f>
        <v>13</v>
      </c>
      <c r="AD46" s="24">
        <f ca="1">SUMIF(固定板1胡银竹!$A:$AL,$B46,固定板1胡银竹!AD:AD)</f>
        <v>13</v>
      </c>
      <c r="AE46" s="24">
        <f ca="1">SUMIF(固定板1胡银竹!$A:$AL,$B46,固定板1胡银竹!AE:AE)</f>
        <v>13</v>
      </c>
      <c r="AF46" s="24">
        <f ca="1">SUMIF(固定板1胡银竹!$A:$AL,$B46,固定板1胡银竹!AF:AF)</f>
        <v>13</v>
      </c>
      <c r="AG46" s="24">
        <f ca="1">SUMIF(固定板1胡银竹!$A:$AL,$B46,固定板1胡银竹!AG:AG)</f>
        <v>13</v>
      </c>
      <c r="AH46" s="24">
        <f ca="1">SUMIF(固定板1胡银竹!$A:$AL,$B46,固定板1胡银竹!AH:AH)</f>
        <v>12</v>
      </c>
      <c r="AI46" s="68">
        <f t="shared" ref="AI46" ca="1" si="41">SUM(D46:AH46)</f>
        <v>329</v>
      </c>
      <c r="AJ46" s="71">
        <f t="shared" ca="1" si="39"/>
        <v>41.125</v>
      </c>
    </row>
    <row r="47" spans="1:36" ht="19.5" customHeight="1" x14ac:dyDescent="0.25">
      <c r="A47" s="76" t="s">
        <v>652</v>
      </c>
      <c r="B47" s="128">
        <v>2312082</v>
      </c>
      <c r="C47" s="129" t="s">
        <v>747</v>
      </c>
      <c r="D47" s="24">
        <f ca="1">SUMIF(固定板1胡银竹!$A:$AL,$B47,固定板1胡银竹!D:D)</f>
        <v>0</v>
      </c>
      <c r="E47" s="24">
        <f ca="1">SUMIF(固定板1胡银竹!$A:$AL,$B47,固定板1胡银竹!E:E)</f>
        <v>12</v>
      </c>
      <c r="F47" s="24">
        <f ca="1">SUMIF(固定板1胡银竹!$A:$AL,$B47,固定板1胡银竹!F:F)</f>
        <v>12</v>
      </c>
      <c r="G47" s="24">
        <f ca="1">SUMIF(固定板1胡银竹!$A:$AL,$B47,固定板1胡银竹!G:G)</f>
        <v>12</v>
      </c>
      <c r="H47" s="24">
        <f ca="1">SUMIF(固定板1胡银竹!$A:$AL,$B47,固定板1胡银竹!H:H)</f>
        <v>11</v>
      </c>
      <c r="I47" s="24">
        <f ca="1">SUMIF(固定板1胡银竹!$A:$AL,$B47,固定板1胡银竹!I:I)</f>
        <v>12</v>
      </c>
      <c r="J47" s="24">
        <f ca="1">SUMIF(固定板1胡银竹!$A:$AL,$B47,固定板1胡银竹!J:J)</f>
        <v>8.5</v>
      </c>
      <c r="K47" s="24">
        <f ca="1">SUMIF(固定板1胡银竹!$A:$AL,$B47,固定板1胡银竹!K:K)</f>
        <v>0</v>
      </c>
      <c r="L47" s="24">
        <f ca="1">SUMIF(固定板1胡银竹!$A:$AL,$B47,固定板1胡银竹!L:L)</f>
        <v>12</v>
      </c>
      <c r="M47" s="24">
        <f ca="1">SUMIF(固定板1胡银竹!$A:$AL,$B47,固定板1胡银竹!M:M)</f>
        <v>8.5</v>
      </c>
      <c r="N47" s="24">
        <f ca="1">SUMIF(固定板1胡银竹!$A:$AL,$B47,固定板1胡银竹!N:N)</f>
        <v>12</v>
      </c>
      <c r="O47" s="24">
        <f ca="1">SUMIF(固定板1胡银竹!$A:$AL,$B47,固定板1胡银竹!O:O)</f>
        <v>0</v>
      </c>
      <c r="P47" s="24">
        <f ca="1">SUMIF(固定板1胡银竹!$A:$AL,$B47,固定板1胡银竹!P:P)</f>
        <v>12</v>
      </c>
      <c r="Q47" s="24">
        <f ca="1">SUMIF(固定板1胡银竹!$A:$AL,$B47,固定板1胡银竹!Q:Q)</f>
        <v>8.5</v>
      </c>
      <c r="R47" s="24">
        <f ca="1">SUMIF(固定板1胡银竹!$A:$AL,$B47,固定板1胡银竹!R:R)</f>
        <v>11</v>
      </c>
      <c r="S47" s="24">
        <f ca="1">SUMIF(固定板1胡银竹!$A:$AL,$B47,固定板1胡银竹!S:S)</f>
        <v>0</v>
      </c>
      <c r="T47" s="24">
        <f ca="1">SUMIF(固定板1胡银竹!$A:$AL,$B47,固定板1胡银竹!T:T)</f>
        <v>11</v>
      </c>
      <c r="U47" s="24">
        <f ca="1">SUMIF(固定板1胡银竹!$A:$AL,$B47,固定板1胡银竹!U:U)</f>
        <v>8.5</v>
      </c>
      <c r="V47" s="24">
        <f ca="1">SUMIF(固定板1胡银竹!$A:$AL,$B47,固定板1胡银竹!V:V)</f>
        <v>0</v>
      </c>
      <c r="W47" s="24">
        <f ca="1">SUMIF(固定板1胡银竹!$A:$AL,$B47,固定板1胡银竹!W:W)</f>
        <v>8.5</v>
      </c>
      <c r="X47" s="24">
        <f ca="1">SUMIF(固定板1胡银竹!$A:$AL,$B47,固定板1胡银竹!X:X)</f>
        <v>8.5</v>
      </c>
      <c r="Y47" s="24">
        <f ca="1">SUMIF(固定板1胡银竹!$A:$AL,$B47,固定板1胡银竹!Y:Y)</f>
        <v>9</v>
      </c>
      <c r="Z47" s="24">
        <f ca="1">SUMIF(固定板1胡银竹!$A:$AL,$B47,固定板1胡银竹!Z:Z)</f>
        <v>13</v>
      </c>
      <c r="AA47" s="24">
        <f ca="1">SUMIF(固定板1胡银竹!$A:$AL,$B47,固定板1胡银竹!AA:AA)</f>
        <v>2</v>
      </c>
      <c r="AB47" s="24">
        <f ca="1">SUMIF(固定板1胡银竹!$A:$AL,$B47,固定板1胡银竹!AB:AB)</f>
        <v>13</v>
      </c>
      <c r="AC47" s="24">
        <f ca="1">SUMIF(固定板1胡银竹!$A:$AL,$B47,固定板1胡银竹!AC:AC)</f>
        <v>13</v>
      </c>
      <c r="AD47" s="24">
        <f ca="1">SUMIF(固定板1胡银竹!$A:$AL,$B47,固定板1胡银竹!AD:AD)</f>
        <v>0</v>
      </c>
      <c r="AE47" s="24">
        <f ca="1">SUMIF(固定板1胡银竹!$A:$AL,$B47,固定板1胡银竹!AE:AE)</f>
        <v>0</v>
      </c>
      <c r="AF47" s="24">
        <f ca="1">SUMIF(固定板1胡银竹!$A:$AL,$B47,固定板1胡银竹!AF:AF)</f>
        <v>0</v>
      </c>
      <c r="AG47" s="24">
        <f ca="1">SUMIF(固定板1胡银竹!$A:$AL,$B47,固定板1胡银竹!AG:AG)</f>
        <v>0</v>
      </c>
      <c r="AH47" s="24">
        <f ca="1">SUMIF(固定板1胡银竹!$A:$AL,$B47,固定板1胡银竹!AH:AH)</f>
        <v>0</v>
      </c>
      <c r="AI47" s="68">
        <f t="shared" ref="AI47" ca="1" si="42">SUM(D47:AH47)</f>
        <v>218</v>
      </c>
      <c r="AJ47" s="71">
        <f t="shared" ref="AJ47" ca="1" si="43">AI47/8</f>
        <v>27.25</v>
      </c>
    </row>
    <row r="48" spans="1:36" ht="19.5" customHeight="1" x14ac:dyDescent="0.3">
      <c r="A48" s="36" t="s">
        <v>404</v>
      </c>
      <c r="B48" s="52" t="s">
        <v>180</v>
      </c>
      <c r="C48" s="127" t="s">
        <v>181</v>
      </c>
      <c r="D48" s="24">
        <f ca="1">SUMIF(流27葛小军!$A:$AL,$B48,流27葛小军!D:D)</f>
        <v>0</v>
      </c>
      <c r="E48" s="24">
        <f ca="1">SUMIF(流27葛小军!$A:$AL,$B48,流27葛小军!E:E)</f>
        <v>11</v>
      </c>
      <c r="F48" s="24">
        <f ca="1">SUMIF(流27葛小军!$A:$AL,$B48,流27葛小军!F:F)</f>
        <v>13</v>
      </c>
      <c r="G48" s="24">
        <f ca="1">SUMIF(流27葛小军!$A:$AL,$B48,流27葛小军!G:G)</f>
        <v>13</v>
      </c>
      <c r="H48" s="24">
        <f ca="1">SUMIF(流27葛小军!$A:$AL,$B48,流27葛小军!H:H)</f>
        <v>13</v>
      </c>
      <c r="I48" s="24">
        <f ca="1">SUMIF(流27葛小军!$A:$AL,$B48,流27葛小军!I:I)</f>
        <v>13</v>
      </c>
      <c r="J48" s="24">
        <f ca="1">SUMIF(流27葛小军!$A:$AL,$B48,流27葛小军!J:J)</f>
        <v>11</v>
      </c>
      <c r="K48" s="24">
        <f ca="1">SUMIF(流27葛小军!$A:$AL,$B48,流27葛小军!K:K)</f>
        <v>13</v>
      </c>
      <c r="L48" s="24">
        <f ca="1">SUMIF(流27葛小军!$A:$AL,$B48,流27葛小军!L:L)</f>
        <v>12</v>
      </c>
      <c r="M48" s="24">
        <f ca="1">SUMIF(流27葛小军!$A:$AL,$B48,流27葛小军!M:M)</f>
        <v>13</v>
      </c>
      <c r="N48" s="24">
        <f ca="1">SUMIF(流27葛小军!$A:$AL,$B48,流27葛小军!N:N)</f>
        <v>13</v>
      </c>
      <c r="O48" s="24">
        <f ca="1">SUMIF(流27葛小军!$A:$AL,$B48,流27葛小军!O:O)</f>
        <v>13</v>
      </c>
      <c r="P48" s="24">
        <f ca="1">SUMIF(流27葛小军!$A:$AL,$B48,流27葛小军!P:P)</f>
        <v>13</v>
      </c>
      <c r="Q48" s="24">
        <f ca="1">SUMIF(流27葛小军!$A:$AL,$B48,流27葛小军!Q:Q)</f>
        <v>8.5</v>
      </c>
      <c r="R48" s="24">
        <f ca="1">SUMIF(流27葛小军!$A:$AL,$B48,流27葛小军!R:R)</f>
        <v>13</v>
      </c>
      <c r="S48" s="24">
        <f ca="1">SUMIF(流27葛小军!$A:$AL,$B48,流27葛小军!S:S)</f>
        <v>13</v>
      </c>
      <c r="T48" s="24">
        <f ca="1">SUMIF(流27葛小军!$A:$AL,$B48,流27葛小军!T:T)</f>
        <v>12</v>
      </c>
      <c r="U48" s="24">
        <f ca="1">SUMIF(流27葛小军!$A:$AL,$B48,流27葛小军!U:U)</f>
        <v>13</v>
      </c>
      <c r="V48" s="24">
        <f ca="1">SUMIF(流27葛小军!$A:$AL,$B48,流27葛小军!V:V)</f>
        <v>13</v>
      </c>
      <c r="W48" s="24">
        <f ca="1">SUMIF(流27葛小军!$A:$AL,$B48,流27葛小军!W:W)</f>
        <v>13.5</v>
      </c>
      <c r="X48" s="24">
        <f ca="1">SUMIF(流27葛小军!$A:$AL,$B48,流27葛小军!X:X)</f>
        <v>11</v>
      </c>
      <c r="Y48" s="24">
        <f ca="1">SUMIF(流27葛小军!$A:$AL,$B48,流27葛小军!Y:Y)</f>
        <v>13</v>
      </c>
      <c r="Z48" s="24">
        <f ca="1">SUMIF(流27葛小军!$A:$AL,$B48,流27葛小军!Z:Z)</f>
        <v>13</v>
      </c>
      <c r="AA48" s="24">
        <f ca="1">SUMIF(流27葛小军!$A:$AL,$B48,流27葛小军!AA:AA)</f>
        <v>13</v>
      </c>
      <c r="AB48" s="24">
        <f ca="1">SUMIF(流27葛小军!$A:$AL,$B48,流27葛小军!AB:AB)</f>
        <v>13</v>
      </c>
      <c r="AC48" s="24">
        <f ca="1">SUMIF(流27葛小军!$A:$AL,$B48,流27葛小军!AC:AC)</f>
        <v>13</v>
      </c>
      <c r="AD48" s="24">
        <f ca="1">SUMIF(流27葛小军!$A:$AL,$B48,流27葛小军!AD:AD)</f>
        <v>13</v>
      </c>
      <c r="AE48" s="24">
        <f ca="1">SUMIF(流27葛小军!$A:$AL,$B48,流27葛小军!AE:AE)</f>
        <v>8.5</v>
      </c>
      <c r="AF48" s="24">
        <f ca="1">SUMIF(流27葛小军!$A:$AL,$B48,流27葛小军!AF:AF)</f>
        <v>13</v>
      </c>
      <c r="AG48" s="24">
        <f ca="1">SUMIF(流27葛小军!$A:$AL,$B48,流27葛小军!AG:AG)</f>
        <v>13</v>
      </c>
      <c r="AH48" s="24">
        <f ca="1">SUMIF(流27葛小军!$A:$AL,$B48,流27葛小军!AH:AH)</f>
        <v>13</v>
      </c>
      <c r="AI48" s="68">
        <f t="shared" ref="AI48:AI59" ca="1" si="44">SUM(D48:AH48)</f>
        <v>373.5</v>
      </c>
      <c r="AJ48" s="71">
        <f t="shared" ref="AJ48:AJ59" ca="1" si="45">AI48/8</f>
        <v>46.6875</v>
      </c>
    </row>
    <row r="49" spans="1:36" ht="19.5" customHeight="1" x14ac:dyDescent="0.3">
      <c r="A49" s="36" t="s">
        <v>404</v>
      </c>
      <c r="B49" s="52" t="s">
        <v>75</v>
      </c>
      <c r="C49" s="127" t="s">
        <v>190</v>
      </c>
      <c r="D49" s="24">
        <f ca="1">SUMIF(流27葛小军!$A:$AL,$B49,流27葛小军!D:D)</f>
        <v>0</v>
      </c>
      <c r="E49" s="24">
        <f ca="1">SUMIF(流27葛小军!$A:$AL,$B49,流27葛小军!E:E)</f>
        <v>13</v>
      </c>
      <c r="F49" s="24">
        <f ca="1">SUMIF(流27葛小军!$A:$AL,$B49,流27葛小军!F:F)</f>
        <v>13</v>
      </c>
      <c r="G49" s="24">
        <f ca="1">SUMIF(流27葛小军!$A:$AL,$B49,流27葛小军!G:G)</f>
        <v>12</v>
      </c>
      <c r="H49" s="24">
        <f ca="1">SUMIF(流27葛小军!$A:$AL,$B49,流27葛小军!H:H)</f>
        <v>13</v>
      </c>
      <c r="I49" s="24">
        <f ca="1">SUMIF(流27葛小军!$A:$AL,$B49,流27葛小军!I:I)</f>
        <v>13</v>
      </c>
      <c r="J49" s="24">
        <f ca="1">SUMIF(流27葛小军!$A:$AL,$B49,流27葛小军!J:J)</f>
        <v>8.5</v>
      </c>
      <c r="K49" s="24">
        <f ca="1">SUMIF(流27葛小军!$A:$AL,$B49,流27葛小军!K:K)</f>
        <v>13</v>
      </c>
      <c r="L49" s="24">
        <f ca="1">SUMIF(流27葛小军!$A:$AL,$B49,流27葛小军!L:L)</f>
        <v>12</v>
      </c>
      <c r="M49" s="24">
        <f ca="1">SUMIF(流27葛小军!$A:$AL,$B49,流27葛小军!M:M)</f>
        <v>13</v>
      </c>
      <c r="N49" s="24">
        <f ca="1">SUMIF(流27葛小军!$A:$AL,$B49,流27葛小军!N:N)</f>
        <v>13</v>
      </c>
      <c r="O49" s="24">
        <f ca="1">SUMIF(流27葛小军!$A:$AL,$B49,流27葛小军!O:O)</f>
        <v>13</v>
      </c>
      <c r="P49" s="24">
        <f ca="1">SUMIF(流27葛小军!$A:$AL,$B49,流27葛小军!P:P)</f>
        <v>13</v>
      </c>
      <c r="Q49" s="24">
        <f ca="1">SUMIF(流27葛小军!$A:$AL,$B49,流27葛小军!Q:Q)</f>
        <v>8.5</v>
      </c>
      <c r="R49" s="24">
        <f ca="1">SUMIF(流27葛小军!$A:$AL,$B49,流27葛小军!R:R)</f>
        <v>13</v>
      </c>
      <c r="S49" s="24">
        <f ca="1">SUMIF(流27葛小军!$A:$AL,$B49,流27葛小军!S:S)</f>
        <v>13</v>
      </c>
      <c r="T49" s="24">
        <f ca="1">SUMIF(流27葛小军!$A:$AL,$B49,流27葛小军!T:T)</f>
        <v>0</v>
      </c>
      <c r="U49" s="24">
        <f ca="1">SUMIF(流27葛小军!$A:$AL,$B49,流27葛小军!U:U)</f>
        <v>0</v>
      </c>
      <c r="V49" s="24">
        <f ca="1">SUMIF(流27葛小军!$A:$AL,$B49,流27葛小军!V:V)</f>
        <v>0</v>
      </c>
      <c r="W49" s="24">
        <f ca="1">SUMIF(流27葛小军!$A:$AL,$B49,流27葛小军!W:W)</f>
        <v>0</v>
      </c>
      <c r="X49" s="24">
        <f ca="1">SUMIF(流27葛小军!$A:$AL,$B49,流27葛小军!X:X)</f>
        <v>0</v>
      </c>
      <c r="Y49" s="24">
        <f ca="1">SUMIF(流27葛小军!$A:$AL,$B49,流27葛小军!Y:Y)</f>
        <v>0</v>
      </c>
      <c r="Z49" s="24">
        <f ca="1">SUMIF(流27葛小军!$A:$AL,$B49,流27葛小军!Z:Z)</f>
        <v>0</v>
      </c>
      <c r="AA49" s="24">
        <f ca="1">SUMIF(流27葛小军!$A:$AL,$B49,流27葛小军!AA:AA)</f>
        <v>0</v>
      </c>
      <c r="AB49" s="24">
        <f ca="1">SUMIF(流27葛小军!$A:$AL,$B49,流27葛小军!AB:AB)</f>
        <v>0</v>
      </c>
      <c r="AC49" s="24">
        <f ca="1">SUMIF(流27葛小军!$A:$AL,$B49,流27葛小军!AC:AC)</f>
        <v>0</v>
      </c>
      <c r="AD49" s="24">
        <f ca="1">SUMIF(流27葛小军!$A:$AL,$B49,流27葛小军!AD:AD)</f>
        <v>0</v>
      </c>
      <c r="AE49" s="24">
        <f ca="1">SUMIF(流27葛小军!$A:$AL,$B49,流27葛小军!AE:AE)</f>
        <v>0</v>
      </c>
      <c r="AF49" s="24">
        <f ca="1">SUMIF(流27葛小军!$A:$AL,$B49,流27葛小军!AF:AF)</f>
        <v>0</v>
      </c>
      <c r="AG49" s="24">
        <f ca="1">SUMIF(流27葛小军!$A:$AL,$B49,流27葛小军!AG:AG)</f>
        <v>0</v>
      </c>
      <c r="AH49" s="24">
        <f ca="1">SUMIF(流27葛小军!$A:$AL,$B49,流27葛小军!AH:AH)</f>
        <v>0</v>
      </c>
      <c r="AI49" s="68">
        <f t="shared" ca="1" si="44"/>
        <v>184</v>
      </c>
      <c r="AJ49" s="71">
        <f t="shared" ca="1" si="45"/>
        <v>23</v>
      </c>
    </row>
    <row r="50" spans="1:36" ht="19.5" customHeight="1" x14ac:dyDescent="0.3">
      <c r="A50" s="36" t="s">
        <v>404</v>
      </c>
      <c r="B50" s="52" t="s">
        <v>191</v>
      </c>
      <c r="C50" s="127" t="s">
        <v>192</v>
      </c>
      <c r="D50" s="24">
        <f ca="1">SUMIF(流27葛小军!$A:$AL,$B50,流27葛小军!D:D)</f>
        <v>0</v>
      </c>
      <c r="E50" s="24">
        <f ca="1">SUMIF(流27葛小军!$A:$AL,$B50,流27葛小军!E:E)</f>
        <v>8.5</v>
      </c>
      <c r="F50" s="24">
        <f ca="1">SUMIF(流27葛小军!$A:$AL,$B50,流27葛小军!F:F)</f>
        <v>8.5</v>
      </c>
      <c r="G50" s="24">
        <f ca="1">SUMIF(流27葛小军!$A:$AL,$B50,流27葛小军!G:G)</f>
        <v>13</v>
      </c>
      <c r="H50" s="24">
        <f ca="1">SUMIF(流27葛小军!$A:$AL,$B50,流27葛小军!H:H)</f>
        <v>13</v>
      </c>
      <c r="I50" s="24">
        <f ca="1">SUMIF(流27葛小军!$A:$AL,$B50,流27葛小军!I:I)</f>
        <v>13</v>
      </c>
      <c r="J50" s="24">
        <f ca="1">SUMIF(流27葛小军!$A:$AL,$B50,流27葛小军!J:J)</f>
        <v>11</v>
      </c>
      <c r="K50" s="24">
        <f ca="1">SUMIF(流27葛小军!$A:$AL,$B50,流27葛小军!K:K)</f>
        <v>0</v>
      </c>
      <c r="L50" s="24">
        <f ca="1">SUMIF(流27葛小军!$A:$AL,$B50,流27葛小军!L:L)</f>
        <v>0</v>
      </c>
      <c r="M50" s="24">
        <f ca="1">SUMIF(流27葛小军!$A:$AL,$B50,流27葛小军!M:M)</f>
        <v>13</v>
      </c>
      <c r="N50" s="24">
        <f ca="1">SUMIF(流27葛小军!$A:$AL,$B50,流27葛小军!N:N)</f>
        <v>13</v>
      </c>
      <c r="O50" s="24">
        <f ca="1">SUMIF(流27葛小军!$A:$AL,$B50,流27葛小军!O:O)</f>
        <v>13</v>
      </c>
      <c r="P50" s="24">
        <f ca="1">SUMIF(流27葛小军!$A:$AL,$B50,流27葛小军!P:P)</f>
        <v>13</v>
      </c>
      <c r="Q50" s="24">
        <f ca="1">SUMIF(流27葛小军!$A:$AL,$B50,流27葛小军!Q:Q)</f>
        <v>8.5</v>
      </c>
      <c r="R50" s="24">
        <f ca="1">SUMIF(流27葛小军!$A:$AL,$B50,流27葛小军!R:R)</f>
        <v>13</v>
      </c>
      <c r="S50" s="24">
        <f ca="1">SUMIF(流27葛小军!$A:$AL,$B50,流27葛小军!S:S)</f>
        <v>13</v>
      </c>
      <c r="T50" s="24">
        <f ca="1">SUMIF(流27葛小军!$A:$AL,$B50,流27葛小军!T:T)</f>
        <v>12</v>
      </c>
      <c r="U50" s="24">
        <f ca="1">SUMIF(流27葛小军!$A:$AL,$B50,流27葛小军!U:U)</f>
        <v>13</v>
      </c>
      <c r="V50" s="24">
        <f ca="1">SUMIF(流27葛小军!$A:$AL,$B50,流27葛小军!V:V)</f>
        <v>13</v>
      </c>
      <c r="W50" s="24">
        <f ca="1">SUMIF(流27葛小军!$A:$AL,$B50,流27葛小军!W:W)</f>
        <v>14</v>
      </c>
      <c r="X50" s="24">
        <f ca="1">SUMIF(流27葛小军!$A:$AL,$B50,流27葛小军!X:X)</f>
        <v>11</v>
      </c>
      <c r="Y50" s="24">
        <f ca="1">SUMIF(流27葛小军!$A:$AL,$B50,流27葛小军!Y:Y)</f>
        <v>13</v>
      </c>
      <c r="Z50" s="24">
        <f ca="1">SUMIF(流27葛小军!$A:$AL,$B50,流27葛小军!Z:Z)</f>
        <v>13</v>
      </c>
      <c r="AA50" s="24">
        <f ca="1">SUMIF(流27葛小军!$A:$AL,$B50,流27葛小军!AA:AA)</f>
        <v>13</v>
      </c>
      <c r="AB50" s="24">
        <f ca="1">SUMIF(流27葛小军!$A:$AL,$B50,流27葛小军!AB:AB)</f>
        <v>13</v>
      </c>
      <c r="AC50" s="24">
        <f ca="1">SUMIF(流27葛小军!$A:$AL,$B50,流27葛小军!AC:AC)</f>
        <v>13</v>
      </c>
      <c r="AD50" s="24">
        <f ca="1">SUMIF(流27葛小军!$A:$AL,$B50,流27葛小军!AD:AD)</f>
        <v>13</v>
      </c>
      <c r="AE50" s="24">
        <f ca="1">SUMIF(流27葛小军!$A:$AL,$B50,流27葛小军!AE:AE)</f>
        <v>8.5</v>
      </c>
      <c r="AF50" s="24">
        <f ca="1">SUMIF(流27葛小军!$A:$AL,$B50,流27葛小军!AF:AF)</f>
        <v>13</v>
      </c>
      <c r="AG50" s="24">
        <f ca="1">SUMIF(流27葛小军!$A:$AL,$B50,流27葛小军!AG:AG)</f>
        <v>13</v>
      </c>
      <c r="AH50" s="24">
        <f ca="1">SUMIF(流27葛小军!$A:$AL,$B50,流27葛小军!AH:AH)</f>
        <v>13</v>
      </c>
      <c r="AI50" s="68">
        <f t="shared" ca="1" si="44"/>
        <v>342</v>
      </c>
      <c r="AJ50" s="71">
        <f t="shared" ca="1" si="45"/>
        <v>42.75</v>
      </c>
    </row>
    <row r="51" spans="1:36" ht="19.5" customHeight="1" x14ac:dyDescent="0.3">
      <c r="A51" s="36" t="s">
        <v>404</v>
      </c>
      <c r="B51" s="52" t="s">
        <v>193</v>
      </c>
      <c r="C51" s="127" t="s">
        <v>194</v>
      </c>
      <c r="D51" s="24">
        <f ca="1">SUMIF(流27葛小军!$A:$AL,$B51,流27葛小军!D:D)</f>
        <v>0</v>
      </c>
      <c r="E51" s="24">
        <f ca="1">SUMIF(流27葛小军!$A:$AL,$B51,流27葛小军!E:E)</f>
        <v>12</v>
      </c>
      <c r="F51" s="24">
        <f ca="1">SUMIF(流27葛小军!$A:$AL,$B51,流27葛小军!F:F)</f>
        <v>12</v>
      </c>
      <c r="G51" s="24">
        <f ca="1">SUMIF(流27葛小军!$A:$AL,$B51,流27葛小军!G:G)</f>
        <v>12</v>
      </c>
      <c r="H51" s="24">
        <f ca="1">SUMIF(流27葛小军!$A:$AL,$B51,流27葛小军!H:H)</f>
        <v>13</v>
      </c>
      <c r="I51" s="24">
        <f ca="1">SUMIF(流27葛小军!$A:$AL,$B51,流27葛小军!I:I)</f>
        <v>13</v>
      </c>
      <c r="J51" s="24">
        <f ca="1">SUMIF(流27葛小军!$A:$AL,$B51,流27葛小军!J:J)</f>
        <v>11</v>
      </c>
      <c r="K51" s="24">
        <f ca="1">SUMIF(流27葛小军!$A:$AL,$B51,流27葛小军!K:K)</f>
        <v>13</v>
      </c>
      <c r="L51" s="24">
        <f ca="1">SUMIF(流27葛小军!$A:$AL,$B51,流27葛小军!L:L)</f>
        <v>12</v>
      </c>
      <c r="M51" s="24">
        <f ca="1">SUMIF(流27葛小军!$A:$AL,$B51,流27葛小军!M:M)</f>
        <v>13</v>
      </c>
      <c r="N51" s="24">
        <f ca="1">SUMIF(流27葛小军!$A:$AL,$B51,流27葛小军!N:N)</f>
        <v>13</v>
      </c>
      <c r="O51" s="24">
        <f ca="1">SUMIF(流27葛小军!$A:$AL,$B51,流27葛小军!O:O)</f>
        <v>13</v>
      </c>
      <c r="P51" s="24">
        <f ca="1">SUMIF(流27葛小军!$A:$AL,$B51,流27葛小军!P:P)</f>
        <v>13</v>
      </c>
      <c r="Q51" s="24">
        <f ca="1">SUMIF(流27葛小军!$A:$AL,$B51,流27葛小军!Q:Q)</f>
        <v>8.5</v>
      </c>
      <c r="R51" s="24">
        <f ca="1">SUMIF(流27葛小军!$A:$AL,$B51,流27葛小军!R:R)</f>
        <v>13</v>
      </c>
      <c r="S51" s="24">
        <f ca="1">SUMIF(流27葛小军!$A:$AL,$B51,流27葛小军!S:S)</f>
        <v>13</v>
      </c>
      <c r="T51" s="24">
        <f ca="1">SUMIF(流27葛小军!$A:$AL,$B51,流27葛小军!T:T)</f>
        <v>12</v>
      </c>
      <c r="U51" s="24">
        <f ca="1">SUMIF(流27葛小军!$A:$AL,$B51,流27葛小军!U:U)</f>
        <v>12</v>
      </c>
      <c r="V51" s="24">
        <f ca="1">SUMIF(流27葛小军!$A:$AL,$B51,流27葛小军!V:V)</f>
        <v>13</v>
      </c>
      <c r="W51" s="24">
        <f ca="1">SUMIF(流27葛小军!$A:$AL,$B51,流27葛小军!W:W)</f>
        <v>14</v>
      </c>
      <c r="X51" s="24">
        <f ca="1">SUMIF(流27葛小军!$A:$AL,$B51,流27葛小军!X:X)</f>
        <v>11</v>
      </c>
      <c r="Y51" s="24">
        <f ca="1">SUMIF(流27葛小军!$A:$AL,$B51,流27葛小军!Y:Y)</f>
        <v>13</v>
      </c>
      <c r="Z51" s="24">
        <f ca="1">SUMIF(流27葛小军!$A:$AL,$B51,流27葛小军!Z:Z)</f>
        <v>13</v>
      </c>
      <c r="AA51" s="24">
        <f ca="1">SUMIF(流27葛小军!$A:$AL,$B51,流27葛小军!AA:AA)</f>
        <v>13</v>
      </c>
      <c r="AB51" s="24">
        <f ca="1">SUMIF(流27葛小军!$A:$AL,$B51,流27葛小军!AB:AB)</f>
        <v>13</v>
      </c>
      <c r="AC51" s="24">
        <f ca="1">SUMIF(流27葛小军!$A:$AL,$B51,流27葛小军!AC:AC)</f>
        <v>13</v>
      </c>
      <c r="AD51" s="24">
        <f ca="1">SUMIF(流27葛小军!$A:$AL,$B51,流27葛小军!AD:AD)</f>
        <v>13</v>
      </c>
      <c r="AE51" s="24">
        <f ca="1">SUMIF(流27葛小军!$A:$AL,$B51,流27葛小军!AE:AE)</f>
        <v>8.5</v>
      </c>
      <c r="AF51" s="24">
        <f ca="1">SUMIF(流27葛小军!$A:$AL,$B51,流27葛小军!AF:AF)</f>
        <v>13</v>
      </c>
      <c r="AG51" s="24">
        <f ca="1">SUMIF(流27葛小军!$A:$AL,$B51,流27葛小军!AG:AG)</f>
        <v>13</v>
      </c>
      <c r="AH51" s="24">
        <f ca="1">SUMIF(流27葛小军!$A:$AL,$B51,流27葛小军!AH:AH)</f>
        <v>13</v>
      </c>
      <c r="AI51" s="68">
        <f t="shared" ca="1" si="44"/>
        <v>372</v>
      </c>
      <c r="AJ51" s="71">
        <f t="shared" ca="1" si="45"/>
        <v>46.5</v>
      </c>
    </row>
    <row r="52" spans="1:36" ht="19.5" customHeight="1" x14ac:dyDescent="0.3">
      <c r="A52" s="36" t="s">
        <v>404</v>
      </c>
      <c r="B52" s="52" t="s">
        <v>54</v>
      </c>
      <c r="C52" s="127" t="s">
        <v>55</v>
      </c>
      <c r="D52" s="24">
        <f ca="1">SUMIF(流27葛小军!$A:$AL,$B52,流27葛小军!D:D)</f>
        <v>0</v>
      </c>
      <c r="E52" s="24">
        <f ca="1">SUMIF(流27葛小军!$A:$AL,$B52,流27葛小军!E:E)</f>
        <v>13</v>
      </c>
      <c r="F52" s="24">
        <f ca="1">SUMIF(流27葛小军!$A:$AL,$B52,流27葛小军!F:F)</f>
        <v>13</v>
      </c>
      <c r="G52" s="24">
        <f ca="1">SUMIF(流27葛小军!$A:$AL,$B52,流27葛小军!G:G)</f>
        <v>12</v>
      </c>
      <c r="H52" s="24">
        <f ca="1">SUMIF(流27葛小军!$A:$AL,$B52,流27葛小军!H:H)</f>
        <v>13</v>
      </c>
      <c r="I52" s="24">
        <f ca="1">SUMIF(流27葛小军!$A:$AL,$B52,流27葛小军!I:I)</f>
        <v>13</v>
      </c>
      <c r="J52" s="24">
        <f ca="1">SUMIF(流27葛小军!$A:$AL,$B52,流27葛小军!J:J)</f>
        <v>11</v>
      </c>
      <c r="K52" s="24">
        <f ca="1">SUMIF(流27葛小军!$A:$AL,$B52,流27葛小军!K:K)</f>
        <v>13</v>
      </c>
      <c r="L52" s="24">
        <f ca="1">SUMIF(流27葛小军!$A:$AL,$B52,流27葛小军!L:L)</f>
        <v>8.5</v>
      </c>
      <c r="M52" s="24">
        <f ca="1">SUMIF(流27葛小军!$A:$AL,$B52,流27葛小军!M:M)</f>
        <v>13</v>
      </c>
      <c r="N52" s="24">
        <f ca="1">SUMIF(流27葛小军!$A:$AL,$B52,流27葛小军!N:N)</f>
        <v>13</v>
      </c>
      <c r="O52" s="24">
        <f ca="1">SUMIF(流27葛小军!$A:$AL,$B52,流27葛小军!O:O)</f>
        <v>13</v>
      </c>
      <c r="P52" s="24">
        <f ca="1">SUMIF(流27葛小军!$A:$AL,$B52,流27葛小军!P:P)</f>
        <v>11.5</v>
      </c>
      <c r="Q52" s="24">
        <f ca="1">SUMIF(流27葛小军!$A:$AL,$B52,流27葛小军!Q:Q)</f>
        <v>0</v>
      </c>
      <c r="R52" s="24">
        <f ca="1">SUMIF(流27葛小军!$A:$AL,$B52,流27葛小军!R:R)</f>
        <v>0</v>
      </c>
      <c r="S52" s="24">
        <f ca="1">SUMIF(流27葛小军!$A:$AL,$B52,流27葛小军!S:S)</f>
        <v>13</v>
      </c>
      <c r="T52" s="24">
        <f ca="1">SUMIF(流27葛小军!$A:$AL,$B52,流27葛小军!T:T)</f>
        <v>12</v>
      </c>
      <c r="U52" s="24">
        <f ca="1">SUMIF(流27葛小军!$A:$AL,$B52,流27葛小军!U:U)</f>
        <v>12</v>
      </c>
      <c r="V52" s="24">
        <f ca="1">SUMIF(流27葛小军!$A:$AL,$B52,流27葛小军!V:V)</f>
        <v>13</v>
      </c>
      <c r="W52" s="24">
        <f ca="1">SUMIF(流27葛小军!$A:$AL,$B52,流27葛小军!W:W)</f>
        <v>14</v>
      </c>
      <c r="X52" s="24">
        <f ca="1">SUMIF(流27葛小军!$A:$AL,$B52,流27葛小军!X:X)</f>
        <v>11</v>
      </c>
      <c r="Y52" s="24">
        <f ca="1">SUMIF(流27葛小军!$A:$AL,$B52,流27葛小军!Y:Y)</f>
        <v>13</v>
      </c>
      <c r="Z52" s="24">
        <f ca="1">SUMIF(流27葛小军!$A:$AL,$B52,流27葛小军!Z:Z)</f>
        <v>13</v>
      </c>
      <c r="AA52" s="24">
        <f ca="1">SUMIF(流27葛小军!$A:$AL,$B52,流27葛小军!AA:AA)</f>
        <v>13</v>
      </c>
      <c r="AB52" s="24">
        <f ca="1">SUMIF(流27葛小军!$A:$AL,$B52,流27葛小军!AB:AB)</f>
        <v>13</v>
      </c>
      <c r="AC52" s="24">
        <f ca="1">SUMIF(流27葛小军!$A:$AL,$B52,流27葛小军!AC:AC)</f>
        <v>8.5</v>
      </c>
      <c r="AD52" s="24">
        <f ca="1">SUMIF(流27葛小军!$A:$AL,$B52,流27葛小军!AD:AD)</f>
        <v>13</v>
      </c>
      <c r="AE52" s="24">
        <f ca="1">SUMIF(流27葛小军!$A:$AL,$B52,流27葛小军!AE:AE)</f>
        <v>0</v>
      </c>
      <c r="AF52" s="24">
        <f ca="1">SUMIF(流27葛小军!$A:$AL,$B52,流27葛小军!AF:AF)</f>
        <v>13</v>
      </c>
      <c r="AG52" s="24">
        <f ca="1">SUMIF(流27葛小军!$A:$AL,$B52,流27葛小军!AG:AG)</f>
        <v>13</v>
      </c>
      <c r="AH52" s="24">
        <f ca="1">SUMIF(流27葛小军!$A:$AL,$B52,流27葛小军!AH:AH)</f>
        <v>13</v>
      </c>
      <c r="AI52" s="68">
        <f t="shared" ca="1" si="44"/>
        <v>334.5</v>
      </c>
      <c r="AJ52" s="71">
        <f t="shared" ca="1" si="45"/>
        <v>41.8125</v>
      </c>
    </row>
    <row r="53" spans="1:36" ht="19.5" customHeight="1" x14ac:dyDescent="0.3">
      <c r="A53" s="36" t="s">
        <v>404</v>
      </c>
      <c r="B53" s="52" t="s">
        <v>125</v>
      </c>
      <c r="C53" s="127" t="s">
        <v>160</v>
      </c>
      <c r="D53" s="24">
        <f ca="1">SUMIF(流27葛小军!$A:$AL,$B53,流27葛小军!D:D)</f>
        <v>0</v>
      </c>
      <c r="E53" s="24">
        <f ca="1">SUMIF(流27葛小军!$A:$AL,$B53,流27葛小军!E:E)</f>
        <v>13</v>
      </c>
      <c r="F53" s="24">
        <f ca="1">SUMIF(流27葛小军!$A:$AL,$B53,流27葛小军!F:F)</f>
        <v>13</v>
      </c>
      <c r="G53" s="24">
        <f ca="1">SUMIF(流27葛小军!$A:$AL,$B53,流27葛小军!G:G)</f>
        <v>12</v>
      </c>
      <c r="H53" s="24">
        <f ca="1">SUMIF(流27葛小军!$A:$AL,$B53,流27葛小军!H:H)</f>
        <v>13</v>
      </c>
      <c r="I53" s="24">
        <f ca="1">SUMIF(流27葛小军!$A:$AL,$B53,流27葛小军!I:I)</f>
        <v>12</v>
      </c>
      <c r="J53" s="24">
        <f ca="1">SUMIF(流27葛小军!$A:$AL,$B53,流27葛小军!J:J)</f>
        <v>8.5</v>
      </c>
      <c r="K53" s="24">
        <f ca="1">SUMIF(流27葛小军!$A:$AL,$B53,流27葛小军!K:K)</f>
        <v>13</v>
      </c>
      <c r="L53" s="24">
        <f ca="1">SUMIF(流27葛小军!$A:$AL,$B53,流27葛小军!L:L)</f>
        <v>12</v>
      </c>
      <c r="M53" s="24">
        <f ca="1">SUMIF(流27葛小军!$A:$AL,$B53,流27葛小军!M:M)</f>
        <v>13</v>
      </c>
      <c r="N53" s="24">
        <f ca="1">SUMIF(流27葛小军!$A:$AL,$B53,流27葛小军!N:N)</f>
        <v>13</v>
      </c>
      <c r="O53" s="24">
        <f ca="1">SUMIF(流27葛小军!$A:$AL,$B53,流27葛小军!O:O)</f>
        <v>13</v>
      </c>
      <c r="P53" s="24">
        <f ca="1">SUMIF(流27葛小军!$A:$AL,$B53,流27葛小军!P:P)</f>
        <v>13</v>
      </c>
      <c r="Q53" s="24">
        <f ca="1">SUMIF(流27葛小军!$A:$AL,$B53,流27葛小军!Q:Q)</f>
        <v>8.5</v>
      </c>
      <c r="R53" s="24">
        <f ca="1">SUMIF(流27葛小军!$A:$AL,$B53,流27葛小军!R:R)</f>
        <v>13</v>
      </c>
      <c r="S53" s="24">
        <f ca="1">SUMIF(流27葛小军!$A:$AL,$B53,流27葛小军!S:S)</f>
        <v>13</v>
      </c>
      <c r="T53" s="24">
        <f ca="1">SUMIF(流27葛小军!$A:$AL,$B53,流27葛小军!T:T)</f>
        <v>12</v>
      </c>
      <c r="U53" s="24">
        <f ca="1">SUMIF(流27葛小军!$A:$AL,$B53,流27葛小军!U:U)</f>
        <v>12</v>
      </c>
      <c r="V53" s="24">
        <f ca="1">SUMIF(流27葛小军!$A:$AL,$B53,流27葛小军!V:V)</f>
        <v>13</v>
      </c>
      <c r="W53" s="24">
        <f ca="1">SUMIF(流27葛小军!$A:$AL,$B53,流27葛小军!W:W)</f>
        <v>13</v>
      </c>
      <c r="X53" s="24">
        <f ca="1">SUMIF(流27葛小军!$A:$AL,$B53,流27葛小军!X:X)</f>
        <v>11</v>
      </c>
      <c r="Y53" s="24">
        <f ca="1">SUMIF(流27葛小军!$A:$AL,$B53,流27葛小军!Y:Y)</f>
        <v>13</v>
      </c>
      <c r="Z53" s="24">
        <f ca="1">SUMIF(流27葛小军!$A:$AL,$B53,流27葛小军!Z:Z)</f>
        <v>13</v>
      </c>
      <c r="AA53" s="24">
        <f ca="1">SUMIF(流27葛小军!$A:$AL,$B53,流27葛小军!AA:AA)</f>
        <v>13</v>
      </c>
      <c r="AB53" s="24">
        <f ca="1">SUMIF(流27葛小军!$A:$AL,$B53,流27葛小军!AB:AB)</f>
        <v>13</v>
      </c>
      <c r="AC53" s="24">
        <f ca="1">SUMIF(流27葛小军!$A:$AL,$B53,流27葛小军!AC:AC)</f>
        <v>13</v>
      </c>
      <c r="AD53" s="24">
        <f ca="1">SUMIF(流27葛小军!$A:$AL,$B53,流27葛小军!AD:AD)</f>
        <v>13</v>
      </c>
      <c r="AE53" s="24">
        <f ca="1">SUMIF(流27葛小军!$A:$AL,$B53,流27葛小军!AE:AE)</f>
        <v>8.5</v>
      </c>
      <c r="AF53" s="24">
        <f ca="1">SUMIF(流27葛小军!$A:$AL,$B53,流27葛小军!AF:AF)</f>
        <v>13</v>
      </c>
      <c r="AG53" s="24">
        <f ca="1">SUMIF(流27葛小军!$A:$AL,$B53,流27葛小军!AG:AG)</f>
        <v>13</v>
      </c>
      <c r="AH53" s="24">
        <f ca="1">SUMIF(流27葛小军!$A:$AL,$B53,流27葛小军!AH:AH)</f>
        <v>13</v>
      </c>
      <c r="AI53" s="68">
        <f t="shared" ca="1" si="44"/>
        <v>369.5</v>
      </c>
      <c r="AJ53" s="71">
        <f t="shared" ca="1" si="45"/>
        <v>46.1875</v>
      </c>
    </row>
    <row r="54" spans="1:36" ht="19.5" customHeight="1" x14ac:dyDescent="0.3">
      <c r="A54" s="36" t="s">
        <v>404</v>
      </c>
      <c r="B54" s="52" t="s">
        <v>152</v>
      </c>
      <c r="C54" s="127" t="s">
        <v>153</v>
      </c>
      <c r="D54" s="24">
        <f ca="1">SUMIF(流27葛小军!$A:$AL,$B54,流27葛小军!D:D)</f>
        <v>0</v>
      </c>
      <c r="E54" s="24">
        <f ca="1">SUMIF(流27葛小军!$A:$AL,$B54,流27葛小军!E:E)</f>
        <v>12</v>
      </c>
      <c r="F54" s="24">
        <f ca="1">SUMIF(流27葛小军!$A:$AL,$B54,流27葛小军!F:F)</f>
        <v>13</v>
      </c>
      <c r="G54" s="24">
        <f ca="1">SUMIF(流27葛小军!$A:$AL,$B54,流27葛小军!G:G)</f>
        <v>13</v>
      </c>
      <c r="H54" s="24">
        <f ca="1">SUMIF(流27葛小军!$A:$AL,$B54,流27葛小军!H:H)</f>
        <v>13</v>
      </c>
      <c r="I54" s="24">
        <f ca="1">SUMIF(流27葛小军!$A:$AL,$B54,流27葛小军!I:I)</f>
        <v>0</v>
      </c>
      <c r="J54" s="24">
        <f ca="1">SUMIF(流27葛小军!$A:$AL,$B54,流27葛小军!J:J)</f>
        <v>0</v>
      </c>
      <c r="K54" s="24">
        <f ca="1">SUMIF(流27葛小军!$A:$AL,$B54,流27葛小军!K:K)</f>
        <v>0</v>
      </c>
      <c r="L54" s="24">
        <f ca="1">SUMIF(流27葛小军!$A:$AL,$B54,流27葛小军!L:L)</f>
        <v>0</v>
      </c>
      <c r="M54" s="24">
        <f ca="1">SUMIF(流27葛小军!$A:$AL,$B54,流27葛小军!M:M)</f>
        <v>0</v>
      </c>
      <c r="N54" s="24">
        <f ca="1">SUMIF(流27葛小军!$A:$AL,$B54,流27葛小军!N:N)</f>
        <v>0</v>
      </c>
      <c r="O54" s="24">
        <f ca="1">SUMIF(流27葛小军!$A:$AL,$B54,流27葛小军!O:O)</f>
        <v>0</v>
      </c>
      <c r="P54" s="24">
        <f ca="1">SUMIF(流27葛小军!$A:$AL,$B54,流27葛小军!P:P)</f>
        <v>0</v>
      </c>
      <c r="Q54" s="24">
        <f ca="1">SUMIF(流27葛小军!$A:$AL,$B54,流27葛小军!Q:Q)</f>
        <v>0</v>
      </c>
      <c r="R54" s="24">
        <f ca="1">SUMIF(流27葛小军!$A:$AL,$B54,流27葛小军!R:R)</f>
        <v>0</v>
      </c>
      <c r="S54" s="24">
        <f ca="1">SUMIF(流27葛小军!$A:$AL,$B54,流27葛小军!S:S)</f>
        <v>0</v>
      </c>
      <c r="T54" s="24">
        <f ca="1">SUMIF(流27葛小军!$A:$AL,$B54,流27葛小军!T:T)</f>
        <v>0</v>
      </c>
      <c r="U54" s="24">
        <f ca="1">SUMIF(流27葛小军!$A:$AL,$B54,流27葛小军!U:U)</f>
        <v>0</v>
      </c>
      <c r="V54" s="24">
        <f ca="1">SUMIF(流27葛小军!$A:$AL,$B54,流27葛小军!V:V)</f>
        <v>0</v>
      </c>
      <c r="W54" s="24">
        <f ca="1">SUMIF(流27葛小军!$A:$AL,$B54,流27葛小军!W:W)</f>
        <v>0</v>
      </c>
      <c r="X54" s="24">
        <f ca="1">SUMIF(流27葛小军!$A:$AL,$B54,流27葛小军!X:X)</f>
        <v>0</v>
      </c>
      <c r="Y54" s="24">
        <f ca="1">SUMIF(流27葛小军!$A:$AL,$B54,流27葛小军!Y:Y)</f>
        <v>0</v>
      </c>
      <c r="Z54" s="24">
        <f ca="1">SUMIF(流27葛小军!$A:$AL,$B54,流27葛小军!Z:Z)</f>
        <v>0</v>
      </c>
      <c r="AA54" s="24">
        <f ca="1">SUMIF(流27葛小军!$A:$AL,$B54,流27葛小军!AA:AA)</f>
        <v>0</v>
      </c>
      <c r="AB54" s="24">
        <f ca="1">SUMIF(流27葛小军!$A:$AL,$B54,流27葛小军!AB:AB)</f>
        <v>0</v>
      </c>
      <c r="AC54" s="24">
        <f ca="1">SUMIF(流27葛小军!$A:$AL,$B54,流27葛小军!AC:AC)</f>
        <v>0</v>
      </c>
      <c r="AD54" s="24">
        <f ca="1">SUMIF(流27葛小军!$A:$AL,$B54,流27葛小军!AD:AD)</f>
        <v>0</v>
      </c>
      <c r="AE54" s="24">
        <f ca="1">SUMIF(流27葛小军!$A:$AL,$B54,流27葛小军!AE:AE)</f>
        <v>0</v>
      </c>
      <c r="AF54" s="24">
        <f ca="1">SUMIF(流27葛小军!$A:$AL,$B54,流27葛小军!AF:AF)</f>
        <v>8.5</v>
      </c>
      <c r="AG54" s="24">
        <f ca="1">SUMIF(流27葛小军!$A:$AL,$B54,流27葛小军!AG:AG)</f>
        <v>13</v>
      </c>
      <c r="AH54" s="24">
        <f ca="1">SUMIF(流27葛小军!$A:$AL,$B54,流27葛小军!AH:AH)</f>
        <v>8.5</v>
      </c>
      <c r="AI54" s="68">
        <f t="shared" ca="1" si="44"/>
        <v>81</v>
      </c>
      <c r="AJ54" s="71">
        <f t="shared" ca="1" si="45"/>
        <v>10.125</v>
      </c>
    </row>
    <row r="55" spans="1:36" ht="19.5" customHeight="1" x14ac:dyDescent="0.3">
      <c r="A55" s="36" t="s">
        <v>404</v>
      </c>
      <c r="B55" s="52" t="s">
        <v>99</v>
      </c>
      <c r="C55" s="127" t="s">
        <v>169</v>
      </c>
      <c r="D55" s="24">
        <f ca="1">SUMIF(流27葛小军!$A:$AL,$B55,流27葛小军!D:D)</f>
        <v>0</v>
      </c>
      <c r="E55" s="24">
        <f ca="1">SUMIF(流27葛小军!$A:$AL,$B55,流27葛小军!E:E)</f>
        <v>11</v>
      </c>
      <c r="F55" s="24">
        <f ca="1">SUMIF(流27葛小军!$A:$AL,$B55,流27葛小军!F:F)</f>
        <v>13</v>
      </c>
      <c r="G55" s="24">
        <f ca="1">SUMIF(流27葛小军!$A:$AL,$B55,流27葛小军!G:G)</f>
        <v>13</v>
      </c>
      <c r="H55" s="24">
        <f ca="1">SUMIF(流27葛小军!$A:$AL,$B55,流27葛小军!H:H)</f>
        <v>13</v>
      </c>
      <c r="I55" s="24">
        <f ca="1">SUMIF(流27葛小军!$A:$AL,$B55,流27葛小军!I:I)</f>
        <v>13</v>
      </c>
      <c r="J55" s="24">
        <f ca="1">SUMIF(流27葛小军!$A:$AL,$B55,流27葛小军!J:J)</f>
        <v>11</v>
      </c>
      <c r="K55" s="24">
        <f ca="1">SUMIF(流27葛小军!$A:$AL,$B55,流27葛小军!K:K)</f>
        <v>13</v>
      </c>
      <c r="L55" s="24">
        <f ca="1">SUMIF(流27葛小军!$A:$AL,$B55,流27葛小军!L:L)</f>
        <v>12</v>
      </c>
      <c r="M55" s="24">
        <f ca="1">SUMIF(流27葛小军!$A:$AL,$B55,流27葛小军!M:M)</f>
        <v>13</v>
      </c>
      <c r="N55" s="24">
        <f ca="1">SUMIF(流27葛小军!$A:$AL,$B55,流27葛小军!N:N)</f>
        <v>13</v>
      </c>
      <c r="O55" s="24">
        <f ca="1">SUMIF(流27葛小军!$A:$AL,$B55,流27葛小军!O:O)</f>
        <v>13</v>
      </c>
      <c r="P55" s="24">
        <f ca="1">SUMIF(流27葛小军!$A:$AL,$B55,流27葛小军!P:P)</f>
        <v>13</v>
      </c>
      <c r="Q55" s="24">
        <f ca="1">SUMIF(流27葛小军!$A:$AL,$B55,流27葛小军!Q:Q)</f>
        <v>8.5</v>
      </c>
      <c r="R55" s="24">
        <f ca="1">SUMIF(流27葛小军!$A:$AL,$B55,流27葛小军!R:R)</f>
        <v>13</v>
      </c>
      <c r="S55" s="24">
        <f ca="1">SUMIF(流27葛小军!$A:$AL,$B55,流27葛小军!S:S)</f>
        <v>13</v>
      </c>
      <c r="T55" s="24">
        <f ca="1">SUMIF(流27葛小军!$A:$AL,$B55,流27葛小军!T:T)</f>
        <v>12</v>
      </c>
      <c r="U55" s="24">
        <f ca="1">SUMIF(流27葛小军!$A:$AL,$B55,流27葛小军!U:U)</f>
        <v>13</v>
      </c>
      <c r="V55" s="24">
        <f ca="1">SUMIF(流27葛小军!$A:$AL,$B55,流27葛小军!V:V)</f>
        <v>13</v>
      </c>
      <c r="W55" s="24">
        <f ca="1">SUMIF(流27葛小军!$A:$AL,$B55,流27葛小军!W:W)</f>
        <v>13.5</v>
      </c>
      <c r="X55" s="24">
        <f ca="1">SUMIF(流27葛小军!$A:$AL,$B55,流27葛小军!X:X)</f>
        <v>11</v>
      </c>
      <c r="Y55" s="24">
        <f ca="1">SUMIF(流27葛小军!$A:$AL,$B55,流27葛小军!Y:Y)</f>
        <v>13</v>
      </c>
      <c r="Z55" s="24">
        <f ca="1">SUMIF(流27葛小军!$A:$AL,$B55,流27葛小军!Z:Z)</f>
        <v>13</v>
      </c>
      <c r="AA55" s="24">
        <f ca="1">SUMIF(流27葛小军!$A:$AL,$B55,流27葛小军!AA:AA)</f>
        <v>13</v>
      </c>
      <c r="AB55" s="24">
        <f ca="1">SUMIF(流27葛小军!$A:$AL,$B55,流27葛小军!AB:AB)</f>
        <v>13</v>
      </c>
      <c r="AC55" s="24">
        <f ca="1">SUMIF(流27葛小军!$A:$AL,$B55,流27葛小军!AC:AC)</f>
        <v>13</v>
      </c>
      <c r="AD55" s="24">
        <f ca="1">SUMIF(流27葛小军!$A:$AL,$B55,流27葛小军!AD:AD)</f>
        <v>13</v>
      </c>
      <c r="AE55" s="24">
        <f ca="1">SUMIF(流27葛小军!$A:$AL,$B55,流27葛小军!AE:AE)</f>
        <v>0</v>
      </c>
      <c r="AF55" s="24">
        <f ca="1">SUMIF(流27葛小军!$A:$AL,$B55,流27葛小军!AF:AF)</f>
        <v>13</v>
      </c>
      <c r="AG55" s="24">
        <f ca="1">SUMIF(流27葛小军!$A:$AL,$B55,流27葛小军!AG:AG)</f>
        <v>13</v>
      </c>
      <c r="AH55" s="24">
        <f ca="1">SUMIF(流27葛小军!$A:$AL,$B55,流27葛小军!AH:AH)</f>
        <v>13</v>
      </c>
      <c r="AI55" s="68">
        <f t="shared" ca="1" si="44"/>
        <v>365</v>
      </c>
      <c r="AJ55" s="71">
        <f t="shared" ca="1" si="45"/>
        <v>45.625</v>
      </c>
    </row>
    <row r="56" spans="1:36" ht="19.5" customHeight="1" x14ac:dyDescent="0.3">
      <c r="A56" s="36" t="s">
        <v>404</v>
      </c>
      <c r="B56" s="52" t="s">
        <v>154</v>
      </c>
      <c r="C56" s="127" t="s">
        <v>112</v>
      </c>
      <c r="D56" s="24">
        <f ca="1">SUMIF(流27葛小军!$A:$AL,$B56,流27葛小军!D:D)</f>
        <v>0</v>
      </c>
      <c r="E56" s="24">
        <f ca="1">SUMIF(流27葛小军!$A:$AL,$B56,流27葛小军!E:E)</f>
        <v>12</v>
      </c>
      <c r="F56" s="24">
        <f ca="1">SUMIF(流27葛小军!$A:$AL,$B56,流27葛小军!F:F)</f>
        <v>12</v>
      </c>
      <c r="G56" s="24">
        <f ca="1">SUMIF(流27葛小军!$A:$AL,$B56,流27葛小军!G:G)</f>
        <v>12</v>
      </c>
      <c r="H56" s="24">
        <f ca="1">SUMIF(流27葛小军!$A:$AL,$B56,流27葛小军!H:H)</f>
        <v>12</v>
      </c>
      <c r="I56" s="24">
        <f ca="1">SUMIF(流27葛小军!$A:$AL,$B56,流27葛小军!I:I)</f>
        <v>13</v>
      </c>
      <c r="J56" s="24">
        <f ca="1">SUMIF(流27葛小军!$A:$AL,$B56,流27葛小军!J:J)</f>
        <v>11</v>
      </c>
      <c r="K56" s="24">
        <f ca="1">SUMIF(流27葛小军!$A:$AL,$B56,流27葛小军!K:K)</f>
        <v>13</v>
      </c>
      <c r="L56" s="24">
        <f ca="1">SUMIF(流27葛小军!$A:$AL,$B56,流27葛小军!L:L)</f>
        <v>12</v>
      </c>
      <c r="M56" s="24">
        <f ca="1">SUMIF(流27葛小军!$A:$AL,$B56,流27葛小军!M:M)</f>
        <v>13</v>
      </c>
      <c r="N56" s="24">
        <f ca="1">SUMIF(流27葛小军!$A:$AL,$B56,流27葛小军!N:N)</f>
        <v>12</v>
      </c>
      <c r="O56" s="24">
        <f ca="1">SUMIF(流27葛小军!$A:$AL,$B56,流27葛小军!O:O)</f>
        <v>12</v>
      </c>
      <c r="P56" s="24">
        <f ca="1">SUMIF(流27葛小军!$A:$AL,$B56,流27葛小军!P:P)</f>
        <v>13</v>
      </c>
      <c r="Q56" s="24">
        <f ca="1">SUMIF(流27葛小军!$A:$AL,$B56,流27葛小军!Q:Q)</f>
        <v>8.5</v>
      </c>
      <c r="R56" s="24">
        <f ca="1">SUMIF(流27葛小军!$A:$AL,$B56,流27葛小军!R:R)</f>
        <v>12</v>
      </c>
      <c r="S56" s="24">
        <f ca="1">SUMIF(流27葛小军!$A:$AL,$B56,流27葛小军!S:S)</f>
        <v>11</v>
      </c>
      <c r="T56" s="24">
        <f ca="1">SUMIF(流27葛小军!$A:$AL,$B56,流27葛小军!T:T)</f>
        <v>12</v>
      </c>
      <c r="U56" s="24">
        <f ca="1">SUMIF(流27葛小军!$A:$AL,$B56,流27葛小军!U:U)</f>
        <v>12</v>
      </c>
      <c r="V56" s="24">
        <f ca="1">SUMIF(流27葛小军!$A:$AL,$B56,流27葛小军!V:V)</f>
        <v>13</v>
      </c>
      <c r="W56" s="24">
        <f ca="1">SUMIF(流27葛小军!$A:$AL,$B56,流27葛小军!W:W)</f>
        <v>12</v>
      </c>
      <c r="X56" s="24">
        <f ca="1">SUMIF(流27葛小军!$A:$AL,$B56,流27葛小军!X:X)</f>
        <v>12</v>
      </c>
      <c r="Y56" s="24">
        <f ca="1">SUMIF(流27葛小军!$A:$AL,$B56,流27葛小军!Y:Y)</f>
        <v>13</v>
      </c>
      <c r="Z56" s="24">
        <f ca="1">SUMIF(流27葛小军!$A:$AL,$B56,流27葛小军!Z:Z)</f>
        <v>13</v>
      </c>
      <c r="AA56" s="24">
        <f ca="1">SUMIF(流27葛小军!$A:$AL,$B56,流27葛小军!AA:AA)</f>
        <v>13</v>
      </c>
      <c r="AB56" s="24">
        <f ca="1">SUMIF(流27葛小军!$A:$AL,$B56,流27葛小军!AB:AB)</f>
        <v>13</v>
      </c>
      <c r="AC56" s="24">
        <f ca="1">SUMIF(流27葛小军!$A:$AL,$B56,流27葛小军!AC:AC)</f>
        <v>12</v>
      </c>
      <c r="AD56" s="24">
        <f ca="1">SUMIF(流27葛小军!$A:$AL,$B56,流27葛小军!AD:AD)</f>
        <v>12</v>
      </c>
      <c r="AE56" s="24">
        <f ca="1">SUMIF(流27葛小军!$A:$AL,$B56,流27葛小军!AE:AE)</f>
        <v>9.5</v>
      </c>
      <c r="AF56" s="24">
        <f ca="1">SUMIF(流27葛小军!$A:$AL,$B56,流27葛小军!AF:AF)</f>
        <v>13</v>
      </c>
      <c r="AG56" s="24">
        <f ca="1">SUMIF(流27葛小军!$A:$AL,$B56,流27葛小军!AG:AG)</f>
        <v>13</v>
      </c>
      <c r="AH56" s="24">
        <f ca="1">SUMIF(流27葛小军!$A:$AL,$B56,流27葛小军!AH:AH)</f>
        <v>12</v>
      </c>
      <c r="AI56" s="68">
        <f t="shared" ca="1" si="44"/>
        <v>363</v>
      </c>
      <c r="AJ56" s="71">
        <f t="shared" ca="1" si="45"/>
        <v>45.375</v>
      </c>
    </row>
    <row r="57" spans="1:36" ht="19.5" customHeight="1" x14ac:dyDescent="0.3">
      <c r="A57" s="36" t="s">
        <v>404</v>
      </c>
      <c r="B57" s="52" t="s">
        <v>139</v>
      </c>
      <c r="C57" s="127" t="s">
        <v>155</v>
      </c>
      <c r="D57" s="24">
        <f ca="1">SUMIF(流27葛小军!$A:$AL,$B57,流27葛小军!D:D)</f>
        <v>0</v>
      </c>
      <c r="E57" s="24">
        <f ca="1">SUMIF(流27葛小军!$A:$AL,$B57,流27葛小军!E:E)</f>
        <v>13</v>
      </c>
      <c r="F57" s="24">
        <f ca="1">SUMIF(流27葛小军!$A:$AL,$B57,流27葛小军!F:F)</f>
        <v>13</v>
      </c>
      <c r="G57" s="24">
        <f ca="1">SUMIF(流27葛小军!$A:$AL,$B57,流27葛小军!G:G)</f>
        <v>12</v>
      </c>
      <c r="H57" s="24">
        <f ca="1">SUMIF(流27葛小军!$A:$AL,$B57,流27葛小军!H:H)</f>
        <v>13</v>
      </c>
      <c r="I57" s="24">
        <f ca="1">SUMIF(流27葛小军!$A:$AL,$B57,流27葛小军!I:I)</f>
        <v>13</v>
      </c>
      <c r="J57" s="24">
        <f ca="1">SUMIF(流27葛小军!$A:$AL,$B57,流27葛小军!J:J)</f>
        <v>8.5</v>
      </c>
      <c r="K57" s="24">
        <f ca="1">SUMIF(流27葛小军!$A:$AL,$B57,流27葛小军!K:K)</f>
        <v>13</v>
      </c>
      <c r="L57" s="24">
        <f ca="1">SUMIF(流27葛小军!$A:$AL,$B57,流27葛小军!L:L)</f>
        <v>12</v>
      </c>
      <c r="M57" s="24">
        <f ca="1">SUMIF(流27葛小军!$A:$AL,$B57,流27葛小军!M:M)</f>
        <v>13</v>
      </c>
      <c r="N57" s="24">
        <f ca="1">SUMIF(流27葛小军!$A:$AL,$B57,流27葛小军!N:N)</f>
        <v>13</v>
      </c>
      <c r="O57" s="24">
        <f ca="1">SUMIF(流27葛小军!$A:$AL,$B57,流27葛小军!O:O)</f>
        <v>13</v>
      </c>
      <c r="P57" s="24">
        <f ca="1">SUMIF(流27葛小军!$A:$AL,$B57,流27葛小军!P:P)</f>
        <v>13</v>
      </c>
      <c r="Q57" s="24">
        <f ca="1">SUMIF(流27葛小军!$A:$AL,$B57,流27葛小军!Q:Q)</f>
        <v>8.5</v>
      </c>
      <c r="R57" s="24">
        <f ca="1">SUMIF(流27葛小军!$A:$AL,$B57,流27葛小军!R:R)</f>
        <v>13</v>
      </c>
      <c r="S57" s="24">
        <f ca="1">SUMIF(流27葛小军!$A:$AL,$B57,流27葛小军!S:S)</f>
        <v>13</v>
      </c>
      <c r="T57" s="24">
        <f ca="1">SUMIF(流27葛小军!$A:$AL,$B57,流27葛小军!T:T)</f>
        <v>12</v>
      </c>
      <c r="U57" s="24">
        <f ca="1">SUMIF(流27葛小军!$A:$AL,$B57,流27葛小军!U:U)</f>
        <v>12</v>
      </c>
      <c r="V57" s="24">
        <f ca="1">SUMIF(流27葛小军!$A:$AL,$B57,流27葛小军!V:V)</f>
        <v>13</v>
      </c>
      <c r="W57" s="24">
        <f ca="1">SUMIF(流27葛小军!$A:$AL,$B57,流27葛小军!W:W)</f>
        <v>13</v>
      </c>
      <c r="X57" s="24">
        <f ca="1">SUMIF(流27葛小军!$A:$AL,$B57,流27葛小军!X:X)</f>
        <v>11</v>
      </c>
      <c r="Y57" s="24">
        <f ca="1">SUMIF(流27葛小军!$A:$AL,$B57,流27葛小军!Y:Y)</f>
        <v>13</v>
      </c>
      <c r="Z57" s="24">
        <f ca="1">SUMIF(流27葛小军!$A:$AL,$B57,流27葛小军!Z:Z)</f>
        <v>13</v>
      </c>
      <c r="AA57" s="24">
        <f ca="1">SUMIF(流27葛小军!$A:$AL,$B57,流27葛小军!AA:AA)</f>
        <v>13</v>
      </c>
      <c r="AB57" s="24">
        <f ca="1">SUMIF(流27葛小军!$A:$AL,$B57,流27葛小军!AB:AB)</f>
        <v>13</v>
      </c>
      <c r="AC57" s="24">
        <f ca="1">SUMIF(流27葛小军!$A:$AL,$B57,流27葛小军!AC:AC)</f>
        <v>13</v>
      </c>
      <c r="AD57" s="24">
        <f ca="1">SUMIF(流27葛小军!$A:$AL,$B57,流27葛小军!AD:AD)</f>
        <v>13</v>
      </c>
      <c r="AE57" s="24">
        <f ca="1">SUMIF(流27葛小军!$A:$AL,$B57,流27葛小军!AE:AE)</f>
        <v>8.5</v>
      </c>
      <c r="AF57" s="24">
        <f ca="1">SUMIF(流27葛小军!$A:$AL,$B57,流27葛小军!AF:AF)</f>
        <v>13</v>
      </c>
      <c r="AG57" s="24">
        <f ca="1">SUMIF(流27葛小军!$A:$AL,$B57,流27葛小军!AG:AG)</f>
        <v>13</v>
      </c>
      <c r="AH57" s="24">
        <f ca="1">SUMIF(流27葛小军!$A:$AL,$B57,流27葛小军!AH:AH)</f>
        <v>13</v>
      </c>
      <c r="AI57" s="68">
        <f t="shared" ca="1" si="44"/>
        <v>370.5</v>
      </c>
      <c r="AJ57" s="71">
        <f t="shared" ca="1" si="45"/>
        <v>46.3125</v>
      </c>
    </row>
    <row r="58" spans="1:36" ht="19.5" customHeight="1" x14ac:dyDescent="0.3">
      <c r="A58" s="36" t="s">
        <v>404</v>
      </c>
      <c r="B58" s="52" t="s">
        <v>161</v>
      </c>
      <c r="C58" s="127" t="s">
        <v>162</v>
      </c>
      <c r="D58" s="24">
        <f ca="1">SUMIF(流27葛小军!$A:$AL,$B58,流27葛小军!D:D)</f>
        <v>0</v>
      </c>
      <c r="E58" s="24">
        <f ca="1">SUMIF(流27葛小军!$A:$AL,$B58,流27葛小军!E:E)</f>
        <v>13</v>
      </c>
      <c r="F58" s="24">
        <f ca="1">SUMIF(流27葛小军!$A:$AL,$B58,流27葛小军!F:F)</f>
        <v>0</v>
      </c>
      <c r="G58" s="24">
        <f ca="1">SUMIF(流27葛小军!$A:$AL,$B58,流27葛小军!G:G)</f>
        <v>12</v>
      </c>
      <c r="H58" s="24">
        <f ca="1">SUMIF(流27葛小军!$A:$AL,$B58,流27葛小军!H:H)</f>
        <v>13</v>
      </c>
      <c r="I58" s="24">
        <f ca="1">SUMIF(流27葛小军!$A:$AL,$B58,流27葛小军!I:I)</f>
        <v>11</v>
      </c>
      <c r="J58" s="24">
        <f ca="1">SUMIF(流27葛小军!$A:$AL,$B58,流27葛小军!J:J)</f>
        <v>11</v>
      </c>
      <c r="K58" s="24">
        <f ca="1">SUMIF(流27葛小军!$A:$AL,$B58,流27葛小军!K:K)</f>
        <v>8.5</v>
      </c>
      <c r="L58" s="24">
        <f ca="1">SUMIF(流27葛小军!$A:$AL,$B58,流27葛小军!L:L)</f>
        <v>12</v>
      </c>
      <c r="M58" s="24">
        <f ca="1">SUMIF(流27葛小军!$A:$AL,$B58,流27葛小军!M:M)</f>
        <v>13</v>
      </c>
      <c r="N58" s="24">
        <f ca="1">SUMIF(流27葛小军!$A:$AL,$B58,流27葛小军!N:N)</f>
        <v>13</v>
      </c>
      <c r="O58" s="24">
        <f ca="1">SUMIF(流27葛小军!$A:$AL,$B58,流27葛小军!O:O)</f>
        <v>13</v>
      </c>
      <c r="P58" s="24">
        <f ca="1">SUMIF(流27葛小军!$A:$AL,$B58,流27葛小军!P:P)</f>
        <v>13</v>
      </c>
      <c r="Q58" s="24">
        <f ca="1">SUMIF(流27葛小军!$A:$AL,$B58,流27葛小军!Q:Q)</f>
        <v>8.5</v>
      </c>
      <c r="R58" s="24">
        <f ca="1">SUMIF(流27葛小军!$A:$AL,$B58,流27葛小军!R:R)</f>
        <v>13</v>
      </c>
      <c r="S58" s="24">
        <f ca="1">SUMIF(流27葛小军!$A:$AL,$B58,流27葛小军!S:S)</f>
        <v>13</v>
      </c>
      <c r="T58" s="24">
        <f ca="1">SUMIF(流27葛小军!$A:$AL,$B58,流27葛小军!T:T)</f>
        <v>12</v>
      </c>
      <c r="U58" s="24">
        <f ca="1">SUMIF(流27葛小军!$A:$AL,$B58,流27葛小军!U:U)</f>
        <v>12</v>
      </c>
      <c r="V58" s="24">
        <f ca="1">SUMIF(流27葛小军!$A:$AL,$B58,流27葛小军!V:V)</f>
        <v>13</v>
      </c>
      <c r="W58" s="24">
        <f ca="1">SUMIF(流27葛小军!$A:$AL,$B58,流27葛小军!W:W)</f>
        <v>13</v>
      </c>
      <c r="X58" s="24">
        <f ca="1">SUMIF(流27葛小军!$A:$AL,$B58,流27葛小军!X:X)</f>
        <v>11</v>
      </c>
      <c r="Y58" s="24">
        <f ca="1">SUMIF(流27葛小军!$A:$AL,$B58,流27葛小军!Y:Y)</f>
        <v>13</v>
      </c>
      <c r="Z58" s="24">
        <f ca="1">SUMIF(流27葛小军!$A:$AL,$B58,流27葛小军!Z:Z)</f>
        <v>13</v>
      </c>
      <c r="AA58" s="24">
        <f ca="1">SUMIF(流27葛小军!$A:$AL,$B58,流27葛小军!AA:AA)</f>
        <v>13</v>
      </c>
      <c r="AB58" s="24">
        <f ca="1">SUMIF(流27葛小军!$A:$AL,$B58,流27葛小军!AB:AB)</f>
        <v>13</v>
      </c>
      <c r="AC58" s="24">
        <f ca="1">SUMIF(流27葛小军!$A:$AL,$B58,流27葛小军!AC:AC)</f>
        <v>8.5</v>
      </c>
      <c r="AD58" s="24">
        <f ca="1">SUMIF(流27葛小军!$A:$AL,$B58,流27葛小军!AD:AD)</f>
        <v>13</v>
      </c>
      <c r="AE58" s="24">
        <f ca="1">SUMIF(流27葛小军!$A:$AL,$B58,流27葛小军!AE:AE)</f>
        <v>8.5</v>
      </c>
      <c r="AF58" s="24">
        <f ca="1">SUMIF(流27葛小军!$A:$AL,$B58,流27葛小军!AF:AF)</f>
        <v>13</v>
      </c>
      <c r="AG58" s="24">
        <f ca="1">SUMIF(流27葛小军!$A:$AL,$B58,流27葛小军!AG:AG)</f>
        <v>13</v>
      </c>
      <c r="AH58" s="24">
        <f ca="1">SUMIF(流27葛小军!$A:$AL,$B58,流27葛小军!AH:AH)</f>
        <v>13</v>
      </c>
      <c r="AI58" s="68">
        <f t="shared" ca="1" si="44"/>
        <v>349</v>
      </c>
      <c r="AJ58" s="71">
        <f t="shared" ca="1" si="45"/>
        <v>43.625</v>
      </c>
    </row>
    <row r="59" spans="1:36" ht="19.5" customHeight="1" x14ac:dyDescent="0.3">
      <c r="A59" s="36" t="s">
        <v>404</v>
      </c>
      <c r="B59" s="52" t="s">
        <v>238</v>
      </c>
      <c r="C59" s="127" t="s">
        <v>239</v>
      </c>
      <c r="D59" s="24">
        <f ca="1">SUMIF(流27葛小军!$A:$AL,$B59,流27葛小军!D:D)</f>
        <v>0</v>
      </c>
      <c r="E59" s="24">
        <f ca="1">SUMIF(流27葛小军!$A:$AL,$B59,流27葛小军!E:E)</f>
        <v>8.5</v>
      </c>
      <c r="F59" s="24">
        <f ca="1">SUMIF(流27葛小军!$A:$AL,$B59,流27葛小军!F:F)</f>
        <v>0</v>
      </c>
      <c r="G59" s="24">
        <f ca="1">SUMIF(流27葛小军!$A:$AL,$B59,流27葛小军!G:G)</f>
        <v>0</v>
      </c>
      <c r="H59" s="24">
        <f ca="1">SUMIF(流27葛小军!$A:$AL,$B59,流27葛小军!H:H)</f>
        <v>13</v>
      </c>
      <c r="I59" s="24">
        <f ca="1">SUMIF(流27葛小军!$A:$AL,$B59,流27葛小军!I:I)</f>
        <v>13</v>
      </c>
      <c r="J59" s="24">
        <f ca="1">SUMIF(流27葛小军!$A:$AL,$B59,流27葛小军!J:J)</f>
        <v>11</v>
      </c>
      <c r="K59" s="24">
        <f ca="1">SUMIF(流27葛小军!$A:$AL,$B59,流27葛小军!K:K)</f>
        <v>10</v>
      </c>
      <c r="L59" s="24">
        <f ca="1">SUMIF(流27葛小军!$A:$AL,$B59,流27葛小军!L:L)</f>
        <v>12</v>
      </c>
      <c r="M59" s="24">
        <f ca="1">SUMIF(流27葛小军!$A:$AL,$B59,流27葛小军!M:M)</f>
        <v>13</v>
      </c>
      <c r="N59" s="24">
        <f ca="1">SUMIF(流27葛小军!$A:$AL,$B59,流27葛小军!N:N)</f>
        <v>13</v>
      </c>
      <c r="O59" s="24">
        <f ca="1">SUMIF(流27葛小军!$A:$AL,$B59,流27葛小军!O:O)</f>
        <v>13</v>
      </c>
      <c r="P59" s="24">
        <f ca="1">SUMIF(流27葛小军!$A:$AL,$B59,流27葛小军!P:P)</f>
        <v>13</v>
      </c>
      <c r="Q59" s="24">
        <f ca="1">SUMIF(流27葛小军!$A:$AL,$B59,流27葛小军!Q:Q)</f>
        <v>8.5</v>
      </c>
      <c r="R59" s="24">
        <f ca="1">SUMIF(流27葛小军!$A:$AL,$B59,流27葛小军!R:R)</f>
        <v>13</v>
      </c>
      <c r="S59" s="24">
        <f ca="1">SUMIF(流27葛小军!$A:$AL,$B59,流27葛小军!S:S)</f>
        <v>13</v>
      </c>
      <c r="T59" s="24">
        <f ca="1">SUMIF(流27葛小军!$A:$AL,$B59,流27葛小军!T:T)</f>
        <v>12</v>
      </c>
      <c r="U59" s="24">
        <f ca="1">SUMIF(流27葛小军!$A:$AL,$B59,流27葛小军!U:U)</f>
        <v>12</v>
      </c>
      <c r="V59" s="24">
        <f ca="1">SUMIF(流27葛小军!$A:$AL,$B59,流27葛小军!V:V)</f>
        <v>13</v>
      </c>
      <c r="W59" s="24">
        <f ca="1">SUMIF(流27葛小军!$A:$AL,$B59,流27葛小军!W:W)</f>
        <v>13</v>
      </c>
      <c r="X59" s="24">
        <f ca="1">SUMIF(流27葛小军!$A:$AL,$B59,流27葛小军!X:X)</f>
        <v>8.5</v>
      </c>
      <c r="Y59" s="24">
        <f ca="1">SUMIF(流27葛小军!$A:$AL,$B59,流27葛小军!Y:Y)</f>
        <v>12</v>
      </c>
      <c r="Z59" s="24">
        <f ca="1">SUMIF(流27葛小军!$A:$AL,$B59,流27葛小军!Z:Z)</f>
        <v>13</v>
      </c>
      <c r="AA59" s="24">
        <f ca="1">SUMIF(流27葛小军!$A:$AL,$B59,流27葛小军!AA:AA)</f>
        <v>13</v>
      </c>
      <c r="AB59" s="24">
        <f ca="1">SUMIF(流27葛小军!$A:$AL,$B59,流27葛小军!AB:AB)</f>
        <v>13</v>
      </c>
      <c r="AC59" s="24">
        <f ca="1">SUMIF(流27葛小军!$A:$AL,$B59,流27葛小军!AC:AC)</f>
        <v>13</v>
      </c>
      <c r="AD59" s="24">
        <f ca="1">SUMIF(流27葛小军!$A:$AL,$B59,流27葛小军!AD:AD)</f>
        <v>13</v>
      </c>
      <c r="AE59" s="24">
        <f ca="1">SUMIF(流27葛小军!$A:$AL,$B59,流27葛小军!AE:AE)</f>
        <v>8.5</v>
      </c>
      <c r="AF59" s="24">
        <f ca="1">SUMIF(流27葛小军!$A:$AL,$B59,流27葛小军!AF:AF)</f>
        <v>13</v>
      </c>
      <c r="AG59" s="24">
        <f ca="1">SUMIF(流27葛小军!$A:$AL,$B59,流27葛小军!AG:AG)</f>
        <v>13</v>
      </c>
      <c r="AH59" s="24">
        <f ca="1">SUMIF(流27葛小军!$A:$AL,$B59,流27葛小军!AH:AH)</f>
        <v>0</v>
      </c>
      <c r="AI59" s="68">
        <f t="shared" ca="1" si="44"/>
        <v>324</v>
      </c>
      <c r="AJ59" s="71">
        <f t="shared" ca="1" si="45"/>
        <v>40.5</v>
      </c>
    </row>
    <row r="60" spans="1:36" ht="19.5" customHeight="1" x14ac:dyDescent="0.3">
      <c r="A60" s="36" t="s">
        <v>404</v>
      </c>
      <c r="B60" s="52" t="s">
        <v>250</v>
      </c>
      <c r="C60" s="127" t="s">
        <v>249</v>
      </c>
      <c r="D60" s="24">
        <f ca="1">SUMIF(流27葛小军!$A:$AL,$B60,流27葛小军!D:D)</f>
        <v>0</v>
      </c>
      <c r="E60" s="24">
        <f ca="1">SUMIF(流27葛小军!$A:$AL,$B60,流27葛小军!E:E)</f>
        <v>0</v>
      </c>
      <c r="F60" s="24">
        <f ca="1">SUMIF(流27葛小军!$A:$AL,$B60,流27葛小军!F:F)</f>
        <v>0</v>
      </c>
      <c r="G60" s="24">
        <f ca="1">SUMIF(流27葛小军!$A:$AL,$B60,流27葛小军!G:G)</f>
        <v>0</v>
      </c>
      <c r="H60" s="24">
        <f ca="1">SUMIF(流27葛小军!$A:$AL,$B60,流27葛小军!H:H)</f>
        <v>13</v>
      </c>
      <c r="I60" s="24">
        <f ca="1">SUMIF(流27葛小军!$A:$AL,$B60,流27葛小军!I:I)</f>
        <v>13</v>
      </c>
      <c r="J60" s="24">
        <f ca="1">SUMIF(流27葛小军!$A:$AL,$B60,流27葛小军!J:J)</f>
        <v>11</v>
      </c>
      <c r="K60" s="24">
        <f ca="1">SUMIF(流27葛小军!$A:$AL,$B60,流27葛小军!K:K)</f>
        <v>13</v>
      </c>
      <c r="L60" s="24">
        <f ca="1">SUMIF(流27葛小军!$A:$AL,$B60,流27葛小军!L:L)</f>
        <v>12</v>
      </c>
      <c r="M60" s="24">
        <f ca="1">SUMIF(流27葛小军!$A:$AL,$B60,流27葛小军!M:M)</f>
        <v>13</v>
      </c>
      <c r="N60" s="24">
        <f ca="1">SUMIF(流27葛小军!$A:$AL,$B60,流27葛小军!N:N)</f>
        <v>13</v>
      </c>
      <c r="O60" s="24">
        <f ca="1">SUMIF(流27葛小军!$A:$AL,$B60,流27葛小军!O:O)</f>
        <v>13</v>
      </c>
      <c r="P60" s="24">
        <f ca="1">SUMIF(流27葛小军!$A:$AL,$B60,流27葛小军!P:P)</f>
        <v>13</v>
      </c>
      <c r="Q60" s="24">
        <f ca="1">SUMIF(流27葛小军!$A:$AL,$B60,流27葛小军!Q:Q)</f>
        <v>8.5</v>
      </c>
      <c r="R60" s="24">
        <f ca="1">SUMIF(流27葛小军!$A:$AL,$B60,流27葛小军!R:R)</f>
        <v>13</v>
      </c>
      <c r="S60" s="24">
        <f ca="1">SUMIF(流27葛小军!$A:$AL,$B60,流27葛小军!S:S)</f>
        <v>13</v>
      </c>
      <c r="T60" s="24">
        <f ca="1">SUMIF(流27葛小军!$A:$AL,$B60,流27葛小军!T:T)</f>
        <v>12</v>
      </c>
      <c r="U60" s="24">
        <f ca="1">SUMIF(流27葛小军!$A:$AL,$B60,流27葛小军!U:U)</f>
        <v>12</v>
      </c>
      <c r="V60" s="24">
        <f ca="1">SUMIF(流27葛小军!$A:$AL,$B60,流27葛小军!V:V)</f>
        <v>13</v>
      </c>
      <c r="W60" s="24">
        <f ca="1">SUMIF(流27葛小军!$A:$AL,$B60,流27葛小军!W:W)</f>
        <v>13</v>
      </c>
      <c r="X60" s="24">
        <f ca="1">SUMIF(流27葛小军!$A:$AL,$B60,流27葛小军!X:X)</f>
        <v>11</v>
      </c>
      <c r="Y60" s="24">
        <f ca="1">SUMIF(流27葛小军!$A:$AL,$B60,流27葛小军!Y:Y)</f>
        <v>13</v>
      </c>
      <c r="Z60" s="24">
        <f ca="1">SUMIF(流27葛小军!$A:$AL,$B60,流27葛小军!Z:Z)</f>
        <v>13</v>
      </c>
      <c r="AA60" s="24">
        <f ca="1">SUMIF(流27葛小军!$A:$AL,$B60,流27葛小军!AA:AA)</f>
        <v>13</v>
      </c>
      <c r="AB60" s="24">
        <f ca="1">SUMIF(流27葛小军!$A:$AL,$B60,流27葛小军!AB:AB)</f>
        <v>13</v>
      </c>
      <c r="AC60" s="24">
        <f ca="1">SUMIF(流27葛小军!$A:$AL,$B60,流27葛小军!AC:AC)</f>
        <v>13</v>
      </c>
      <c r="AD60" s="24">
        <f ca="1">SUMIF(流27葛小军!$A:$AL,$B60,流27葛小军!AD:AD)</f>
        <v>13</v>
      </c>
      <c r="AE60" s="24">
        <f ca="1">SUMIF(流27葛小军!$A:$AL,$B60,流27葛小军!AE:AE)</f>
        <v>8.5</v>
      </c>
      <c r="AF60" s="24">
        <f ca="1">SUMIF(流27葛小军!$A:$AL,$B60,流27葛小军!AF:AF)</f>
        <v>13</v>
      </c>
      <c r="AG60" s="24">
        <f ca="1">SUMIF(流27葛小军!$A:$AL,$B60,流27葛小军!AG:AG)</f>
        <v>13</v>
      </c>
      <c r="AH60" s="24">
        <f ca="1">SUMIF(流27葛小军!$A:$AL,$B60,流27葛小军!AH:AH)</f>
        <v>13</v>
      </c>
      <c r="AI60" s="68">
        <f ca="1">SUM(D60:AH60)</f>
        <v>335</v>
      </c>
      <c r="AJ60" s="71">
        <f ca="1">AI60/8</f>
        <v>41.875</v>
      </c>
    </row>
    <row r="61" spans="1:36" ht="19.5" customHeight="1" x14ac:dyDescent="0.3">
      <c r="A61" s="36" t="s">
        <v>404</v>
      </c>
      <c r="B61" s="52" t="s">
        <v>278</v>
      </c>
      <c r="C61" s="127" t="s">
        <v>655</v>
      </c>
      <c r="D61" s="24">
        <f ca="1">SUMIF(流27葛小军!$A:$AL,$B61,流27葛小军!D:D)</f>
        <v>0</v>
      </c>
      <c r="E61" s="24">
        <f ca="1">SUMIF(流27葛小军!$A:$AL,$B61,流27葛小军!E:E)</f>
        <v>8.5</v>
      </c>
      <c r="F61" s="24">
        <f ca="1">SUMIF(流27葛小军!$A:$AL,$B61,流27葛小军!F:F)</f>
        <v>13</v>
      </c>
      <c r="G61" s="24">
        <f ca="1">SUMIF(流27葛小军!$A:$AL,$B61,流27葛小军!G:G)</f>
        <v>12</v>
      </c>
      <c r="H61" s="24">
        <f ca="1">SUMIF(流27葛小军!$A:$AL,$B61,流27葛小军!H:H)</f>
        <v>13</v>
      </c>
      <c r="I61" s="24">
        <f ca="1">SUMIF(流27葛小军!$A:$AL,$B61,流27葛小军!I:I)</f>
        <v>12</v>
      </c>
      <c r="J61" s="24">
        <f ca="1">SUMIF(流27葛小军!$A:$AL,$B61,流27葛小军!J:J)</f>
        <v>8.5</v>
      </c>
      <c r="K61" s="24">
        <f ca="1">SUMIF(流27葛小军!$A:$AL,$B61,流27葛小军!K:K)</f>
        <v>13</v>
      </c>
      <c r="L61" s="24">
        <f ca="1">SUMIF(流27葛小军!$A:$AL,$B61,流27葛小军!L:L)</f>
        <v>12</v>
      </c>
      <c r="M61" s="24">
        <f ca="1">SUMIF(流27葛小军!$A:$AL,$B61,流27葛小军!M:M)</f>
        <v>13</v>
      </c>
      <c r="N61" s="24">
        <f ca="1">SUMIF(流27葛小军!$A:$AL,$B61,流27葛小军!N:N)</f>
        <v>13</v>
      </c>
      <c r="O61" s="24">
        <f ca="1">SUMIF(流27葛小军!$A:$AL,$B61,流27葛小军!O:O)</f>
        <v>13</v>
      </c>
      <c r="P61" s="24">
        <f ca="1">SUMIF(流27葛小军!$A:$AL,$B61,流27葛小军!P:P)</f>
        <v>13</v>
      </c>
      <c r="Q61" s="24">
        <f ca="1">SUMIF(流27葛小军!$A:$AL,$B61,流27葛小军!Q:Q)</f>
        <v>8.5</v>
      </c>
      <c r="R61" s="24">
        <f ca="1">SUMIF(流27葛小军!$A:$AL,$B61,流27葛小军!R:R)</f>
        <v>13</v>
      </c>
      <c r="S61" s="24">
        <f ca="1">SUMIF(流27葛小军!$A:$AL,$B61,流27葛小军!S:S)</f>
        <v>13</v>
      </c>
      <c r="T61" s="24">
        <f ca="1">SUMIF(流27葛小军!$A:$AL,$B61,流27葛小军!T:T)</f>
        <v>12</v>
      </c>
      <c r="U61" s="24">
        <f ca="1">SUMIF(流27葛小军!$A:$AL,$B61,流27葛小军!U:U)</f>
        <v>12</v>
      </c>
      <c r="V61" s="24">
        <f ca="1">SUMIF(流27葛小军!$A:$AL,$B61,流27葛小军!V:V)</f>
        <v>13</v>
      </c>
      <c r="W61" s="24">
        <f ca="1">SUMIF(流27葛小军!$A:$AL,$B61,流27葛小军!W:W)</f>
        <v>13</v>
      </c>
      <c r="X61" s="24">
        <f ca="1">SUMIF(流27葛小军!$A:$AL,$B61,流27葛小军!X:X)</f>
        <v>11</v>
      </c>
      <c r="Y61" s="24">
        <f ca="1">SUMIF(流27葛小军!$A:$AL,$B61,流27葛小军!Y:Y)</f>
        <v>13</v>
      </c>
      <c r="Z61" s="24">
        <f ca="1">SUMIF(流27葛小军!$A:$AL,$B61,流27葛小军!Z:Z)</f>
        <v>13</v>
      </c>
      <c r="AA61" s="24">
        <f ca="1">SUMIF(流27葛小军!$A:$AL,$B61,流27葛小军!AA:AA)</f>
        <v>13</v>
      </c>
      <c r="AB61" s="24">
        <f ca="1">SUMIF(流27葛小军!$A:$AL,$B61,流27葛小军!AB:AB)</f>
        <v>13</v>
      </c>
      <c r="AC61" s="24">
        <f ca="1">SUMIF(流27葛小军!$A:$AL,$B61,流27葛小军!AC:AC)</f>
        <v>13</v>
      </c>
      <c r="AD61" s="24">
        <f ca="1">SUMIF(流27葛小军!$A:$AL,$B61,流27葛小军!AD:AD)</f>
        <v>13</v>
      </c>
      <c r="AE61" s="24">
        <f ca="1">SUMIF(流27葛小军!$A:$AL,$B61,流27葛小军!AE:AE)</f>
        <v>8.5</v>
      </c>
      <c r="AF61" s="24">
        <f ca="1">SUMIF(流27葛小军!$A:$AL,$B61,流27葛小军!AF:AF)</f>
        <v>13</v>
      </c>
      <c r="AG61" s="24">
        <f ca="1">SUMIF(流27葛小军!$A:$AL,$B61,流27葛小军!AG:AG)</f>
        <v>13</v>
      </c>
      <c r="AH61" s="24">
        <f ca="1">SUMIF(流27葛小军!$A:$AL,$B61,流27葛小军!AH:AH)</f>
        <v>13</v>
      </c>
      <c r="AI61" s="68">
        <f ca="1">SUM(D61:AH61)</f>
        <v>365</v>
      </c>
      <c r="AJ61" s="71">
        <f ca="1">AI61/8</f>
        <v>45.625</v>
      </c>
    </row>
    <row r="62" spans="1:36" ht="19.5" customHeight="1" x14ac:dyDescent="0.3">
      <c r="A62" s="36" t="s">
        <v>404</v>
      </c>
      <c r="B62" s="52" t="s">
        <v>376</v>
      </c>
      <c r="C62" s="127" t="s">
        <v>390</v>
      </c>
      <c r="D62" s="24">
        <f ca="1">SUMIF(流27葛小军!$A:$AL,$B62,流27葛小军!D:D)</f>
        <v>0</v>
      </c>
      <c r="E62" s="24">
        <f ca="1">SUMIF(流27葛小军!$A:$AL,$B62,流27葛小军!E:E)</f>
        <v>0</v>
      </c>
      <c r="F62" s="24">
        <f ca="1">SUMIF(流27葛小军!$A:$AL,$B62,流27葛小军!F:F)</f>
        <v>0</v>
      </c>
      <c r="G62" s="24">
        <f ca="1">SUMIF(流27葛小军!$A:$AL,$B62,流27葛小军!G:G)</f>
        <v>0</v>
      </c>
      <c r="H62" s="24">
        <f ca="1">SUMIF(流27葛小军!$A:$AL,$B62,流27葛小军!H:H)</f>
        <v>13</v>
      </c>
      <c r="I62" s="24">
        <f ca="1">SUMIF(流27葛小军!$A:$AL,$B62,流27葛小军!I:I)</f>
        <v>13</v>
      </c>
      <c r="J62" s="24">
        <f ca="1">SUMIF(流27葛小军!$A:$AL,$B62,流27葛小军!J:J)</f>
        <v>11</v>
      </c>
      <c r="K62" s="24">
        <f ca="1">SUMIF(流27葛小军!$A:$AL,$B62,流27葛小军!K:K)</f>
        <v>13</v>
      </c>
      <c r="L62" s="24">
        <f ca="1">SUMIF(流27葛小军!$A:$AL,$B62,流27葛小军!L:L)</f>
        <v>12</v>
      </c>
      <c r="M62" s="24">
        <f ca="1">SUMIF(流27葛小军!$A:$AL,$B62,流27葛小军!M:M)</f>
        <v>13</v>
      </c>
      <c r="N62" s="24">
        <f ca="1">SUMIF(流27葛小军!$A:$AL,$B62,流27葛小军!N:N)</f>
        <v>13</v>
      </c>
      <c r="O62" s="24">
        <f ca="1">SUMIF(流27葛小军!$A:$AL,$B62,流27葛小军!O:O)</f>
        <v>13</v>
      </c>
      <c r="P62" s="24">
        <f ca="1">SUMIF(流27葛小军!$A:$AL,$B62,流27葛小军!P:P)</f>
        <v>13</v>
      </c>
      <c r="Q62" s="24">
        <f ca="1">SUMIF(流27葛小军!$A:$AL,$B62,流27葛小军!Q:Q)</f>
        <v>8.5</v>
      </c>
      <c r="R62" s="24">
        <f ca="1">SUMIF(流27葛小军!$A:$AL,$B62,流27葛小军!R:R)</f>
        <v>13</v>
      </c>
      <c r="S62" s="24">
        <f ca="1">SUMIF(流27葛小军!$A:$AL,$B62,流27葛小军!S:S)</f>
        <v>13</v>
      </c>
      <c r="T62" s="24">
        <f ca="1">SUMIF(流27葛小军!$A:$AL,$B62,流27葛小军!T:T)</f>
        <v>12</v>
      </c>
      <c r="U62" s="24">
        <f ca="1">SUMIF(流27葛小军!$A:$AL,$B62,流27葛小军!U:U)</f>
        <v>12</v>
      </c>
      <c r="V62" s="24">
        <f ca="1">SUMIF(流27葛小军!$A:$AL,$B62,流27葛小军!V:V)</f>
        <v>13</v>
      </c>
      <c r="W62" s="24">
        <f ca="1">SUMIF(流27葛小军!$A:$AL,$B62,流27葛小军!W:W)</f>
        <v>13</v>
      </c>
      <c r="X62" s="24">
        <f ca="1">SUMIF(流27葛小军!$A:$AL,$B62,流27葛小军!X:X)</f>
        <v>11</v>
      </c>
      <c r="Y62" s="24">
        <f ca="1">SUMIF(流27葛小军!$A:$AL,$B62,流27葛小军!Y:Y)</f>
        <v>13</v>
      </c>
      <c r="Z62" s="24">
        <f ca="1">SUMIF(流27葛小军!$A:$AL,$B62,流27葛小军!Z:Z)</f>
        <v>13</v>
      </c>
      <c r="AA62" s="24">
        <f ca="1">SUMIF(流27葛小军!$A:$AL,$B62,流27葛小军!AA:AA)</f>
        <v>13</v>
      </c>
      <c r="AB62" s="24">
        <f ca="1">SUMIF(流27葛小军!$A:$AL,$B62,流27葛小军!AB:AB)</f>
        <v>13</v>
      </c>
      <c r="AC62" s="24">
        <f ca="1">SUMIF(流27葛小军!$A:$AL,$B62,流27葛小军!AC:AC)</f>
        <v>13</v>
      </c>
      <c r="AD62" s="24">
        <f ca="1">SUMIF(流27葛小军!$A:$AL,$B62,流27葛小军!AD:AD)</f>
        <v>13</v>
      </c>
      <c r="AE62" s="24">
        <f ca="1">SUMIF(流27葛小军!$A:$AL,$B62,流27葛小军!AE:AE)</f>
        <v>8.5</v>
      </c>
      <c r="AF62" s="24">
        <f ca="1">SUMIF(流27葛小军!$A:$AL,$B62,流27葛小军!AF:AF)</f>
        <v>13</v>
      </c>
      <c r="AG62" s="24">
        <f ca="1">SUMIF(流27葛小军!$A:$AL,$B62,流27葛小军!AG:AG)</f>
        <v>13</v>
      </c>
      <c r="AH62" s="24">
        <f ca="1">SUMIF(流27葛小军!$A:$AL,$B62,流27葛小军!AH:AH)</f>
        <v>13</v>
      </c>
      <c r="AI62" s="68">
        <f ca="1">SUM(D62:AH62)</f>
        <v>335</v>
      </c>
      <c r="AJ62" s="71">
        <f ca="1">AI62/8</f>
        <v>41.875</v>
      </c>
    </row>
    <row r="63" spans="1:36" ht="19.5" customHeight="1" x14ac:dyDescent="0.3">
      <c r="A63" s="36" t="s">
        <v>404</v>
      </c>
      <c r="B63" s="52" t="s">
        <v>378</v>
      </c>
      <c r="C63" s="127" t="s">
        <v>391</v>
      </c>
      <c r="D63" s="24">
        <f ca="1">SUMIF(流27葛小军!$A:$AL,$B63,流27葛小军!D:D)</f>
        <v>0</v>
      </c>
      <c r="E63" s="24">
        <f ca="1">SUMIF(流27葛小军!$A:$AL,$B63,流27葛小军!E:E)</f>
        <v>0</v>
      </c>
      <c r="F63" s="24">
        <f ca="1">SUMIF(流27葛小军!$A:$AL,$B63,流27葛小军!F:F)</f>
        <v>0</v>
      </c>
      <c r="G63" s="24">
        <f ca="1">SUMIF(流27葛小军!$A:$AL,$B63,流27葛小军!G:G)</f>
        <v>0</v>
      </c>
      <c r="H63" s="24">
        <f ca="1">SUMIF(流27葛小军!$A:$AL,$B63,流27葛小军!H:H)</f>
        <v>0</v>
      </c>
      <c r="I63" s="24">
        <f ca="1">SUMIF(流27葛小军!$A:$AL,$B63,流27葛小军!I:I)</f>
        <v>13</v>
      </c>
      <c r="J63" s="24">
        <f ca="1">SUMIF(流27葛小军!$A:$AL,$B63,流27葛小军!J:J)</f>
        <v>11</v>
      </c>
      <c r="K63" s="24">
        <f ca="1">SUMIF(流27葛小军!$A:$AL,$B63,流27葛小军!K:K)</f>
        <v>12</v>
      </c>
      <c r="L63" s="24">
        <f ca="1">SUMIF(流27葛小军!$A:$AL,$B63,流27葛小军!L:L)</f>
        <v>12</v>
      </c>
      <c r="M63" s="24">
        <f ca="1">SUMIF(流27葛小军!$A:$AL,$B63,流27葛小军!M:M)</f>
        <v>13</v>
      </c>
      <c r="N63" s="24">
        <f ca="1">SUMIF(流27葛小军!$A:$AL,$B63,流27葛小军!N:N)</f>
        <v>13</v>
      </c>
      <c r="O63" s="24">
        <f ca="1">SUMIF(流27葛小军!$A:$AL,$B63,流27葛小军!O:O)</f>
        <v>13</v>
      </c>
      <c r="P63" s="24">
        <f ca="1">SUMIF(流27葛小军!$A:$AL,$B63,流27葛小军!P:P)</f>
        <v>13</v>
      </c>
      <c r="Q63" s="24">
        <f ca="1">SUMIF(流27葛小军!$A:$AL,$B63,流27葛小军!Q:Q)</f>
        <v>8.5</v>
      </c>
      <c r="R63" s="24">
        <f ca="1">SUMIF(流27葛小军!$A:$AL,$B63,流27葛小军!R:R)</f>
        <v>13</v>
      </c>
      <c r="S63" s="24">
        <f ca="1">SUMIF(流27葛小军!$A:$AL,$B63,流27葛小军!S:S)</f>
        <v>13</v>
      </c>
      <c r="T63" s="24">
        <f ca="1">SUMIF(流27葛小军!$A:$AL,$B63,流27葛小军!T:T)</f>
        <v>12</v>
      </c>
      <c r="U63" s="24">
        <f ca="1">SUMIF(流27葛小军!$A:$AL,$B63,流27葛小军!U:U)</f>
        <v>12</v>
      </c>
      <c r="V63" s="24">
        <f ca="1">SUMIF(流27葛小军!$A:$AL,$B63,流27葛小军!V:V)</f>
        <v>13</v>
      </c>
      <c r="W63" s="24">
        <f ca="1">SUMIF(流27葛小军!$A:$AL,$B63,流27葛小军!W:W)</f>
        <v>13</v>
      </c>
      <c r="X63" s="24">
        <f ca="1">SUMIF(流27葛小军!$A:$AL,$B63,流27葛小军!X:X)</f>
        <v>8.5</v>
      </c>
      <c r="Y63" s="24">
        <f ca="1">SUMIF(流27葛小军!$A:$AL,$B63,流27葛小军!Y:Y)</f>
        <v>13</v>
      </c>
      <c r="Z63" s="24">
        <f ca="1">SUMIF(流27葛小军!$A:$AL,$B63,流27葛小军!Z:Z)</f>
        <v>13</v>
      </c>
      <c r="AA63" s="24">
        <f ca="1">SUMIF(流27葛小军!$A:$AL,$B63,流27葛小军!AA:AA)</f>
        <v>13</v>
      </c>
      <c r="AB63" s="24">
        <f ca="1">SUMIF(流27葛小军!$A:$AL,$B63,流27葛小军!AB:AB)</f>
        <v>13</v>
      </c>
      <c r="AC63" s="24">
        <f ca="1">SUMIF(流27葛小军!$A:$AL,$B63,流27葛小军!AC:AC)</f>
        <v>0</v>
      </c>
      <c r="AD63" s="24">
        <f ca="1">SUMIF(流27葛小军!$A:$AL,$B63,流27葛小军!AD:AD)</f>
        <v>0</v>
      </c>
      <c r="AE63" s="24">
        <f ca="1">SUMIF(流27葛小军!$A:$AL,$B63,流27葛小军!AE:AE)</f>
        <v>0</v>
      </c>
      <c r="AF63" s="24">
        <f ca="1">SUMIF(流27葛小军!$A:$AL,$B63,流27葛小军!AF:AF)</f>
        <v>0</v>
      </c>
      <c r="AG63" s="24">
        <f ca="1">SUMIF(流27葛小军!$A:$AL,$B63,流27葛小军!AG:AG)</f>
        <v>0</v>
      </c>
      <c r="AH63" s="24">
        <f ca="1">SUMIF(流27葛小军!$A:$AL,$B63,流27葛小军!AH:AH)</f>
        <v>0</v>
      </c>
      <c r="AI63" s="68">
        <f ca="1">SUM(D63:AH63)</f>
        <v>245</v>
      </c>
      <c r="AJ63" s="71">
        <f ca="1">AI63/8</f>
        <v>30.625</v>
      </c>
    </row>
    <row r="64" spans="1:36" ht="19.5" customHeight="1" x14ac:dyDescent="0.3">
      <c r="A64" s="36" t="s">
        <v>404</v>
      </c>
      <c r="B64" s="52" t="s">
        <v>387</v>
      </c>
      <c r="C64" s="127" t="s">
        <v>392</v>
      </c>
      <c r="D64" s="24">
        <f ca="1">SUMIF(流27葛小军!$A:$AL,$B64,流27葛小军!D:D)</f>
        <v>0</v>
      </c>
      <c r="E64" s="24">
        <f ca="1">SUMIF(流27葛小军!$A:$AL,$B64,流27葛小军!E:E)</f>
        <v>8.5</v>
      </c>
      <c r="F64" s="24">
        <f ca="1">SUMIF(流27葛小军!$A:$AL,$B64,流27葛小军!F:F)</f>
        <v>0</v>
      </c>
      <c r="G64" s="24">
        <f ca="1">SUMIF(流27葛小军!$A:$AL,$B64,流27葛小军!G:G)</f>
        <v>0</v>
      </c>
      <c r="H64" s="24">
        <f ca="1">SUMIF(流27葛小军!$A:$AL,$B64,流27葛小军!H:H)</f>
        <v>13</v>
      </c>
      <c r="I64" s="24">
        <f ca="1">SUMIF(流27葛小军!$A:$AL,$B64,流27葛小军!I:I)</f>
        <v>12.5</v>
      </c>
      <c r="J64" s="24">
        <f ca="1">SUMIF(流27葛小军!$A:$AL,$B64,流27葛小军!J:J)</f>
        <v>11</v>
      </c>
      <c r="K64" s="24">
        <f ca="1">SUMIF(流27葛小军!$A:$AL,$B64,流27葛小军!K:K)</f>
        <v>11</v>
      </c>
      <c r="L64" s="24">
        <f ca="1">SUMIF(流27葛小军!$A:$AL,$B64,流27葛小军!L:L)</f>
        <v>12</v>
      </c>
      <c r="M64" s="24">
        <f ca="1">SUMIF(流27葛小军!$A:$AL,$B64,流27葛小军!M:M)</f>
        <v>13</v>
      </c>
      <c r="N64" s="24">
        <f ca="1">SUMIF(流27葛小军!$A:$AL,$B64,流27葛小军!N:N)</f>
        <v>8.5</v>
      </c>
      <c r="O64" s="24">
        <f ca="1">SUMIF(流27葛小军!$A:$AL,$B64,流27葛小军!O:O)</f>
        <v>13</v>
      </c>
      <c r="P64" s="24">
        <f ca="1">SUMIF(流27葛小军!$A:$AL,$B64,流27葛小军!P:P)</f>
        <v>13</v>
      </c>
      <c r="Q64" s="24">
        <f ca="1">SUMIF(流27葛小军!$A:$AL,$B64,流27葛小军!Q:Q)</f>
        <v>8.5</v>
      </c>
      <c r="R64" s="24">
        <f ca="1">SUMIF(流27葛小军!$A:$AL,$B64,流27葛小军!R:R)</f>
        <v>13</v>
      </c>
      <c r="S64" s="24">
        <f ca="1">SUMIF(流27葛小军!$A:$AL,$B64,流27葛小军!S:S)</f>
        <v>13</v>
      </c>
      <c r="T64" s="24">
        <f ca="1">SUMIF(流27葛小军!$A:$AL,$B64,流27葛小军!T:T)</f>
        <v>12</v>
      </c>
      <c r="U64" s="24">
        <f ca="1">SUMIF(流27葛小军!$A:$AL,$B64,流27葛小军!U:U)</f>
        <v>13</v>
      </c>
      <c r="V64" s="24">
        <f ca="1">SUMIF(流27葛小军!$A:$AL,$B64,流27葛小军!V:V)</f>
        <v>13</v>
      </c>
      <c r="W64" s="24">
        <f ca="1">SUMIF(流27葛小军!$A:$AL,$B64,流27葛小军!W:W)</f>
        <v>14</v>
      </c>
      <c r="X64" s="24">
        <f ca="1">SUMIF(流27葛小军!$A:$AL,$B64,流27葛小军!X:X)</f>
        <v>8.5</v>
      </c>
      <c r="Y64" s="24">
        <f ca="1">SUMIF(流27葛小军!$A:$AL,$B64,流27葛小军!Y:Y)</f>
        <v>11</v>
      </c>
      <c r="Z64" s="24">
        <f ca="1">SUMIF(流27葛小军!$A:$AL,$B64,流27葛小军!Z:Z)</f>
        <v>13</v>
      </c>
      <c r="AA64" s="24">
        <f ca="1">SUMIF(流27葛小军!$A:$AL,$B64,流27葛小军!AA:AA)</f>
        <v>13</v>
      </c>
      <c r="AB64" s="24">
        <f ca="1">SUMIF(流27葛小军!$A:$AL,$B64,流27葛小军!AB:AB)</f>
        <v>13</v>
      </c>
      <c r="AC64" s="24">
        <f ca="1">SUMIF(流27葛小军!$A:$AL,$B64,流27葛小军!AC:AC)</f>
        <v>8</v>
      </c>
      <c r="AD64" s="24">
        <f ca="1">SUMIF(流27葛小军!$A:$AL,$B64,流27葛小军!AD:AD)</f>
        <v>13</v>
      </c>
      <c r="AE64" s="24">
        <f ca="1">SUMIF(流27葛小军!$A:$AL,$B64,流27葛小军!AE:AE)</f>
        <v>8.5</v>
      </c>
      <c r="AF64" s="24">
        <f ca="1">SUMIF(流27葛小军!$A:$AL,$B64,流27葛小军!AF:AF)</f>
        <v>13</v>
      </c>
      <c r="AG64" s="24">
        <f ca="1">SUMIF(流27葛小军!$A:$AL,$B64,流27葛小军!AG:AG)</f>
        <v>13</v>
      </c>
      <c r="AH64" s="24">
        <f ca="1">SUMIF(流27葛小军!$A:$AL,$B64,流27葛小军!AH:AH)</f>
        <v>13</v>
      </c>
      <c r="AI64" s="68">
        <f t="shared" ref="AI64" ca="1" si="46">SUM(D64:AH64)</f>
        <v>329</v>
      </c>
      <c r="AJ64" s="71">
        <f t="shared" ref="AJ64" ca="1" si="47">AI64/8</f>
        <v>41.125</v>
      </c>
    </row>
    <row r="65" spans="1:36" ht="19.5" customHeight="1" x14ac:dyDescent="0.25">
      <c r="A65" s="36" t="s">
        <v>404</v>
      </c>
      <c r="B65" s="75" t="s">
        <v>712</v>
      </c>
      <c r="C65" s="127" t="s">
        <v>717</v>
      </c>
      <c r="D65" s="24">
        <f ca="1">SUMIF(流27葛小军!$A:$AL,$B65,流27葛小军!D:D)</f>
        <v>0</v>
      </c>
      <c r="E65" s="24">
        <f ca="1">SUMIF(流27葛小军!$A:$AL,$B65,流27葛小军!E:E)</f>
        <v>0</v>
      </c>
      <c r="F65" s="24">
        <f ca="1">SUMIF(流27葛小军!$A:$AL,$B65,流27葛小军!F:F)</f>
        <v>0</v>
      </c>
      <c r="G65" s="24">
        <f ca="1">SUMIF(流27葛小军!$A:$AL,$B65,流27葛小军!G:G)</f>
        <v>0</v>
      </c>
      <c r="H65" s="24">
        <f ca="1">SUMIF(流27葛小军!$A:$AL,$B65,流27葛小军!H:H)</f>
        <v>13</v>
      </c>
      <c r="I65" s="24">
        <f ca="1">SUMIF(流27葛小军!$A:$AL,$B65,流27葛小军!I:I)</f>
        <v>13</v>
      </c>
      <c r="J65" s="24">
        <f ca="1">SUMIF(流27葛小军!$A:$AL,$B65,流27葛小军!J:J)</f>
        <v>11</v>
      </c>
      <c r="K65" s="24">
        <f ca="1">SUMIF(流27葛小军!$A:$AL,$B65,流27葛小军!K:K)</f>
        <v>13</v>
      </c>
      <c r="L65" s="24">
        <f ca="1">SUMIF(流27葛小军!$A:$AL,$B65,流27葛小军!L:L)</f>
        <v>12</v>
      </c>
      <c r="M65" s="24">
        <f ca="1">SUMIF(流27葛小军!$A:$AL,$B65,流27葛小军!M:M)</f>
        <v>13</v>
      </c>
      <c r="N65" s="24">
        <f ca="1">SUMIF(流27葛小军!$A:$AL,$B65,流27葛小军!N:N)</f>
        <v>13</v>
      </c>
      <c r="O65" s="24">
        <f ca="1">SUMIF(流27葛小军!$A:$AL,$B65,流27葛小军!O:O)</f>
        <v>13</v>
      </c>
      <c r="P65" s="24">
        <f ca="1">SUMIF(流27葛小军!$A:$AL,$B65,流27葛小军!P:P)</f>
        <v>13</v>
      </c>
      <c r="Q65" s="24">
        <f ca="1">SUMIF(流27葛小军!$A:$AL,$B65,流27葛小军!Q:Q)</f>
        <v>8.5</v>
      </c>
      <c r="R65" s="24">
        <f ca="1">SUMIF(流27葛小军!$A:$AL,$B65,流27葛小军!R:R)</f>
        <v>13</v>
      </c>
      <c r="S65" s="24">
        <f ca="1">SUMIF(流27葛小军!$A:$AL,$B65,流27葛小军!S:S)</f>
        <v>13</v>
      </c>
      <c r="T65" s="24">
        <f ca="1">SUMIF(流27葛小军!$A:$AL,$B65,流27葛小军!T:T)</f>
        <v>12</v>
      </c>
      <c r="U65" s="24">
        <f ca="1">SUMIF(流27葛小军!$A:$AL,$B65,流27葛小军!U:U)</f>
        <v>12</v>
      </c>
      <c r="V65" s="24">
        <f ca="1">SUMIF(流27葛小军!$A:$AL,$B65,流27葛小军!V:V)</f>
        <v>13</v>
      </c>
      <c r="W65" s="24">
        <f ca="1">SUMIF(流27葛小军!$A:$AL,$B65,流27葛小军!W:W)</f>
        <v>13</v>
      </c>
      <c r="X65" s="24">
        <f ca="1">SUMIF(流27葛小军!$A:$AL,$B65,流27葛小军!X:X)</f>
        <v>11</v>
      </c>
      <c r="Y65" s="24">
        <f ca="1">SUMIF(流27葛小军!$A:$AL,$B65,流27葛小军!Y:Y)</f>
        <v>13</v>
      </c>
      <c r="Z65" s="24">
        <f ca="1">SUMIF(流27葛小军!$A:$AL,$B65,流27葛小军!Z:Z)</f>
        <v>0</v>
      </c>
      <c r="AA65" s="24">
        <f ca="1">SUMIF(流27葛小军!$A:$AL,$B65,流27葛小军!AA:AA)</f>
        <v>13</v>
      </c>
      <c r="AB65" s="24">
        <f ca="1">SUMIF(流27葛小军!$A:$AL,$B65,流27葛小军!AB:AB)</f>
        <v>13</v>
      </c>
      <c r="AC65" s="24">
        <f ca="1">SUMIF(流27葛小军!$A:$AL,$B65,流27葛小军!AC:AC)</f>
        <v>0</v>
      </c>
      <c r="AD65" s="24">
        <f ca="1">SUMIF(流27葛小军!$A:$AL,$B65,流27葛小军!AD:AD)</f>
        <v>13</v>
      </c>
      <c r="AE65" s="24">
        <f ca="1">SUMIF(流27葛小军!$A:$AL,$B65,流27葛小军!AE:AE)</f>
        <v>8.5</v>
      </c>
      <c r="AF65" s="24">
        <f ca="1">SUMIF(流27葛小军!$A:$AL,$B65,流27葛小军!AF:AF)</f>
        <v>13</v>
      </c>
      <c r="AG65" s="24">
        <f ca="1">SUMIF(流27葛小军!$A:$AL,$B65,流27葛小军!AG:AG)</f>
        <v>13</v>
      </c>
      <c r="AH65" s="24">
        <f ca="1">SUMIF(流27葛小军!$A:$AL,$B65,流27葛小军!AH:AH)</f>
        <v>13</v>
      </c>
      <c r="AI65" s="68">
        <f t="shared" ref="AI65" ca="1" si="48">SUM(D65:AH65)</f>
        <v>309</v>
      </c>
      <c r="AJ65" s="71">
        <f t="shared" ref="AJ65" ca="1" si="49">AI65/8</f>
        <v>38.625</v>
      </c>
    </row>
    <row r="66" spans="1:36" ht="19.5" customHeight="1" x14ac:dyDescent="0.25">
      <c r="A66" s="36" t="s">
        <v>404</v>
      </c>
      <c r="B66" s="75" t="s">
        <v>902</v>
      </c>
      <c r="C66" s="127" t="s">
        <v>901</v>
      </c>
      <c r="D66" s="24">
        <f ca="1">SUMIF(流27葛小军!$A:$AL,$B66,流27葛小军!D:D)</f>
        <v>0</v>
      </c>
      <c r="E66" s="24">
        <f ca="1">SUMIF(流27葛小军!$A:$AL,$B66,流27葛小军!E:E)</f>
        <v>0</v>
      </c>
      <c r="F66" s="24">
        <f ca="1">SUMIF(流27葛小军!$A:$AL,$B66,流27葛小军!F:F)</f>
        <v>0</v>
      </c>
      <c r="G66" s="24">
        <f ca="1">SUMIF(流27葛小军!$A:$AL,$B66,流27葛小军!G:G)</f>
        <v>0</v>
      </c>
      <c r="H66" s="24">
        <f ca="1">SUMIF(流27葛小军!$A:$AL,$B66,流27葛小军!H:H)</f>
        <v>0</v>
      </c>
      <c r="I66" s="24">
        <f ca="1">SUMIF(流27葛小军!$A:$AL,$B66,流27葛小军!I:I)</f>
        <v>0</v>
      </c>
      <c r="J66" s="24">
        <f ca="1">SUMIF(流27葛小军!$A:$AL,$B66,流27葛小军!J:J)</f>
        <v>0</v>
      </c>
      <c r="K66" s="24">
        <f ca="1">SUMIF(流27葛小军!$A:$AL,$B66,流27葛小军!K:K)</f>
        <v>0</v>
      </c>
      <c r="L66" s="24">
        <f ca="1">SUMIF(流27葛小军!$A:$AL,$B66,流27葛小军!L:L)</f>
        <v>0</v>
      </c>
      <c r="M66" s="24">
        <f ca="1">SUMIF(流27葛小军!$A:$AL,$B66,流27葛小军!M:M)</f>
        <v>0</v>
      </c>
      <c r="N66" s="24">
        <f ca="1">SUMIF(流27葛小军!$A:$AL,$B66,流27葛小军!N:N)</f>
        <v>0</v>
      </c>
      <c r="O66" s="24">
        <f ca="1">SUMIF(流27葛小军!$A:$AL,$B66,流27葛小军!O:O)</f>
        <v>0</v>
      </c>
      <c r="P66" s="24">
        <f ca="1">SUMIF(流27葛小军!$A:$AL,$B66,流27葛小军!P:P)</f>
        <v>0</v>
      </c>
      <c r="Q66" s="24">
        <f ca="1">SUMIF(流27葛小军!$A:$AL,$B66,流27葛小军!Q:Q)</f>
        <v>0</v>
      </c>
      <c r="R66" s="24">
        <f ca="1">SUMIF(流27葛小军!$A:$AL,$B66,流27葛小军!R:R)</f>
        <v>0</v>
      </c>
      <c r="S66" s="24">
        <f ca="1">SUMIF(流27葛小军!$A:$AL,$B66,流27葛小军!S:S)</f>
        <v>0</v>
      </c>
      <c r="T66" s="24">
        <f ca="1">SUMIF(流27葛小军!$A:$AL,$B66,流27葛小军!T:T)</f>
        <v>0</v>
      </c>
      <c r="U66" s="24">
        <f ca="1">SUMIF(流27葛小军!$A:$AL,$B66,流27葛小军!U:U)</f>
        <v>0</v>
      </c>
      <c r="V66" s="24">
        <f ca="1">SUMIF(流27葛小军!$A:$AL,$B66,流27葛小军!V:V)</f>
        <v>0</v>
      </c>
      <c r="W66" s="24">
        <f ca="1">SUMIF(流27葛小军!$A:$AL,$B66,流27葛小军!W:W)</f>
        <v>0</v>
      </c>
      <c r="X66" s="24">
        <f ca="1">SUMIF(流27葛小军!$A:$AL,$B66,流27葛小军!X:X)</f>
        <v>0</v>
      </c>
      <c r="Y66" s="24">
        <f ca="1">SUMIF(流27葛小军!$A:$AL,$B66,流27葛小军!Y:Y)</f>
        <v>0</v>
      </c>
      <c r="Z66" s="24">
        <f ca="1">SUMIF(流27葛小军!$A:$AL,$B66,流27葛小军!Z:Z)</f>
        <v>0</v>
      </c>
      <c r="AA66" s="24">
        <f ca="1">SUMIF(流27葛小军!$A:$AL,$B66,流27葛小军!AA:AA)</f>
        <v>0</v>
      </c>
      <c r="AB66" s="24">
        <f ca="1">SUMIF(流27葛小军!$A:$AL,$B66,流27葛小军!AB:AB)</f>
        <v>0</v>
      </c>
      <c r="AC66" s="24">
        <f ca="1">SUMIF(流27葛小军!$A:$AL,$B66,流27葛小军!AC:AC)</f>
        <v>0</v>
      </c>
      <c r="AD66" s="24">
        <f ca="1">SUMIF(流27葛小军!$A:$AL,$B66,流27葛小军!AD:AD)</f>
        <v>0</v>
      </c>
      <c r="AE66" s="24">
        <f ca="1">SUMIF(流27葛小军!$A:$AL,$B66,流27葛小军!AE:AE)</f>
        <v>0</v>
      </c>
      <c r="AF66" s="24">
        <f ca="1">SUMIF(流27葛小军!$A:$AL,$B66,流27葛小军!AF:AF)</f>
        <v>0</v>
      </c>
      <c r="AG66" s="24">
        <f ca="1">SUMIF(流27葛小军!$A:$AL,$B66,流27葛小军!AG:AG)</f>
        <v>0</v>
      </c>
      <c r="AH66" s="24">
        <f ca="1">SUMIF(流27葛小军!$A:$AL,$B66,流27葛小军!AH:AH)</f>
        <v>13</v>
      </c>
      <c r="AI66" s="68">
        <f t="shared" ref="AI66" ca="1" si="50">SUM(D66:AH66)</f>
        <v>13</v>
      </c>
      <c r="AJ66" s="71">
        <f t="shared" ref="AJ66" ca="1" si="51">AI66/8</f>
        <v>1.625</v>
      </c>
    </row>
    <row r="67" spans="1:36" ht="19.5" customHeight="1" x14ac:dyDescent="0.25">
      <c r="A67" s="36" t="s">
        <v>404</v>
      </c>
      <c r="B67" s="128" t="s">
        <v>656</v>
      </c>
      <c r="C67" s="129" t="s">
        <v>657</v>
      </c>
      <c r="D67" s="24">
        <f ca="1">SUMIF(流27葛小军!$A:$AL,$B67,流27葛小军!D:D)</f>
        <v>0</v>
      </c>
      <c r="E67" s="24">
        <f ca="1">SUMIF(流27葛小军!$A:$AL,$B67,流27葛小军!E:E)</f>
        <v>4</v>
      </c>
      <c r="F67" s="24">
        <f ca="1">SUMIF(流27葛小军!$A:$AL,$B67,流27葛小军!F:F)</f>
        <v>0</v>
      </c>
      <c r="G67" s="24">
        <f ca="1">SUMIF(流27葛小军!$A:$AL,$B67,流27葛小军!G:G)</f>
        <v>0</v>
      </c>
      <c r="H67" s="24">
        <f ca="1">SUMIF(流27葛小军!$A:$AL,$B67,流27葛小军!H:H)</f>
        <v>0</v>
      </c>
      <c r="I67" s="24">
        <f ca="1">SUMIF(流27葛小军!$A:$AL,$B67,流27葛小军!I:I)</f>
        <v>0</v>
      </c>
      <c r="J67" s="24">
        <f ca="1">SUMIF(流27葛小军!$A:$AL,$B67,流27葛小军!J:J)</f>
        <v>0</v>
      </c>
      <c r="K67" s="24">
        <f ca="1">SUMIF(流27葛小军!$A:$AL,$B67,流27葛小军!K:K)</f>
        <v>0</v>
      </c>
      <c r="L67" s="24">
        <f ca="1">SUMIF(流27葛小军!$A:$AL,$B67,流27葛小军!L:L)</f>
        <v>0</v>
      </c>
      <c r="M67" s="24">
        <f ca="1">SUMIF(流27葛小军!$A:$AL,$B67,流27葛小军!M:M)</f>
        <v>0</v>
      </c>
      <c r="N67" s="24">
        <f ca="1">SUMIF(流27葛小军!$A:$AL,$B67,流27葛小军!N:N)</f>
        <v>0</v>
      </c>
      <c r="O67" s="24">
        <f ca="1">SUMIF(流27葛小军!$A:$AL,$B67,流27葛小军!O:O)</f>
        <v>0</v>
      </c>
      <c r="P67" s="24">
        <f ca="1">SUMIF(流27葛小军!$A:$AL,$B67,流27葛小军!P:P)</f>
        <v>0</v>
      </c>
      <c r="Q67" s="24">
        <f ca="1">SUMIF(流27葛小军!$A:$AL,$B67,流27葛小军!Q:Q)</f>
        <v>0</v>
      </c>
      <c r="R67" s="24">
        <f ca="1">SUMIF(流27葛小军!$A:$AL,$B67,流27葛小军!R:R)</f>
        <v>0</v>
      </c>
      <c r="S67" s="24">
        <f ca="1">SUMIF(流27葛小军!$A:$AL,$B67,流27葛小军!S:S)</f>
        <v>0</v>
      </c>
      <c r="T67" s="24">
        <f ca="1">SUMIF(流27葛小军!$A:$AL,$B67,流27葛小军!T:T)</f>
        <v>0</v>
      </c>
      <c r="U67" s="24">
        <f ca="1">SUMIF(流27葛小军!$A:$AL,$B67,流27葛小军!U:U)</f>
        <v>0</v>
      </c>
      <c r="V67" s="24">
        <f ca="1">SUMIF(流27葛小军!$A:$AL,$B67,流27葛小军!V:V)</f>
        <v>0</v>
      </c>
      <c r="W67" s="24">
        <f ca="1">SUMIF(流27葛小军!$A:$AL,$B67,流27葛小军!W:W)</f>
        <v>0</v>
      </c>
      <c r="X67" s="24">
        <f ca="1">SUMIF(流27葛小军!$A:$AL,$B67,流27葛小军!X:X)</f>
        <v>0</v>
      </c>
      <c r="Y67" s="24">
        <f ca="1">SUMIF(流27葛小军!$A:$AL,$B67,流27葛小军!Y:Y)</f>
        <v>0</v>
      </c>
      <c r="Z67" s="24">
        <f ca="1">SUMIF(流27葛小军!$A:$AL,$B67,流27葛小军!Z:Z)</f>
        <v>0</v>
      </c>
      <c r="AA67" s="24">
        <f ca="1">SUMIF(流27葛小军!$A:$AL,$B67,流27葛小军!AA:AA)</f>
        <v>0</v>
      </c>
      <c r="AB67" s="24">
        <f ca="1">SUMIF(流27葛小军!$A:$AL,$B67,流27葛小军!AB:AB)</f>
        <v>0</v>
      </c>
      <c r="AC67" s="24">
        <f ca="1">SUMIF(流27葛小军!$A:$AL,$B67,流27葛小军!AC:AC)</f>
        <v>0</v>
      </c>
      <c r="AD67" s="24">
        <f ca="1">SUMIF(流27葛小军!$A:$AL,$B67,流27葛小军!AD:AD)</f>
        <v>0</v>
      </c>
      <c r="AE67" s="24">
        <f ca="1">SUMIF(流27葛小军!$A:$AL,$B67,流27葛小军!AE:AE)</f>
        <v>0</v>
      </c>
      <c r="AF67" s="24">
        <f ca="1">SUMIF(流27葛小军!$A:$AL,$B67,流27葛小军!AF:AF)</f>
        <v>0</v>
      </c>
      <c r="AG67" s="24">
        <f ca="1">SUMIF(流27葛小军!$A:$AL,$B67,流27葛小军!AG:AG)</f>
        <v>0</v>
      </c>
      <c r="AH67" s="24">
        <f ca="1">SUMIF(流27葛小军!$A:$AL,$B67,流27葛小军!AH:AH)</f>
        <v>0</v>
      </c>
      <c r="AI67" s="68">
        <f ca="1">SUM(D67:AH67)</f>
        <v>4</v>
      </c>
      <c r="AJ67" s="71">
        <f ca="1">AI67/8</f>
        <v>0.5</v>
      </c>
    </row>
    <row r="68" spans="1:36" ht="19.5" customHeight="1" x14ac:dyDescent="0.3">
      <c r="A68" s="36" t="s">
        <v>404</v>
      </c>
      <c r="B68" s="130" t="s">
        <v>607</v>
      </c>
      <c r="C68" s="129" t="s">
        <v>658</v>
      </c>
      <c r="D68" s="24">
        <f ca="1">SUMIF(流27葛小军!$A:$AL,$B68,流27葛小军!D:D)</f>
        <v>0</v>
      </c>
      <c r="E68" s="24">
        <f ca="1">SUMIF(流27葛小军!$A:$AL,$B68,流27葛小军!E:E)</f>
        <v>0</v>
      </c>
      <c r="F68" s="24">
        <f ca="1">SUMIF(流27葛小军!$A:$AL,$B68,流27葛小军!F:F)</f>
        <v>0</v>
      </c>
      <c r="G68" s="24">
        <f ca="1">SUMIF(流27葛小军!$A:$AL,$B68,流27葛小军!G:G)</f>
        <v>0</v>
      </c>
      <c r="H68" s="24">
        <f ca="1">SUMIF(流27葛小军!$A:$AL,$B68,流27葛小军!H:H)</f>
        <v>2</v>
      </c>
      <c r="I68" s="24">
        <f ca="1">SUMIF(流27葛小军!$A:$AL,$B68,流27葛小军!I:I)</f>
        <v>13</v>
      </c>
      <c r="J68" s="24">
        <f ca="1">SUMIF(流27葛小军!$A:$AL,$B68,流27葛小军!J:J)</f>
        <v>11</v>
      </c>
      <c r="K68" s="24">
        <f ca="1">SUMIF(流27葛小军!$A:$AL,$B68,流27葛小军!K:K)</f>
        <v>13</v>
      </c>
      <c r="L68" s="24">
        <f ca="1">SUMIF(流27葛小军!$A:$AL,$B68,流27葛小军!L:L)</f>
        <v>12</v>
      </c>
      <c r="M68" s="24">
        <f ca="1">SUMIF(流27葛小军!$A:$AL,$B68,流27葛小军!M:M)</f>
        <v>13</v>
      </c>
      <c r="N68" s="24">
        <f ca="1">SUMIF(流27葛小军!$A:$AL,$B68,流27葛小军!N:N)</f>
        <v>13</v>
      </c>
      <c r="O68" s="24">
        <f ca="1">SUMIF(流27葛小军!$A:$AL,$B68,流27葛小军!O:O)</f>
        <v>13</v>
      </c>
      <c r="P68" s="24">
        <f ca="1">SUMIF(流27葛小军!$A:$AL,$B68,流27葛小军!P:P)</f>
        <v>13</v>
      </c>
      <c r="Q68" s="24">
        <f ca="1">SUMIF(流27葛小军!$A:$AL,$B68,流27葛小军!Q:Q)</f>
        <v>8.5</v>
      </c>
      <c r="R68" s="24">
        <f ca="1">SUMIF(流27葛小军!$A:$AL,$B68,流27葛小军!R:R)</f>
        <v>13</v>
      </c>
      <c r="S68" s="24">
        <f ca="1">SUMIF(流27葛小军!$A:$AL,$B68,流27葛小军!S:S)</f>
        <v>13</v>
      </c>
      <c r="T68" s="24">
        <f ca="1">SUMIF(流27葛小军!$A:$AL,$B68,流27葛小军!T:T)</f>
        <v>12</v>
      </c>
      <c r="U68" s="24">
        <f ca="1">SUMIF(流27葛小军!$A:$AL,$B68,流27葛小军!U:U)</f>
        <v>12</v>
      </c>
      <c r="V68" s="24">
        <f ca="1">SUMIF(流27葛小军!$A:$AL,$B68,流27葛小军!V:V)</f>
        <v>13</v>
      </c>
      <c r="W68" s="24">
        <f ca="1">SUMIF(流27葛小军!$A:$AL,$B68,流27葛小军!W:W)</f>
        <v>13</v>
      </c>
      <c r="X68" s="24">
        <f ca="1">SUMIF(流27葛小军!$A:$AL,$B68,流27葛小军!X:X)</f>
        <v>11</v>
      </c>
      <c r="Y68" s="24">
        <f ca="1">SUMIF(流27葛小军!$A:$AL,$B68,流27葛小军!Y:Y)</f>
        <v>11</v>
      </c>
      <c r="Z68" s="24">
        <f ca="1">SUMIF(流27葛小军!$A:$AL,$B68,流27葛小军!Z:Z)</f>
        <v>13</v>
      </c>
      <c r="AA68" s="24">
        <f ca="1">SUMIF(流27葛小军!$A:$AL,$B68,流27葛小军!AA:AA)</f>
        <v>13</v>
      </c>
      <c r="AB68" s="24">
        <f ca="1">SUMIF(流27葛小军!$A:$AL,$B68,流27葛小军!AB:AB)</f>
        <v>13</v>
      </c>
      <c r="AC68" s="24">
        <f ca="1">SUMIF(流27葛小军!$A:$AL,$B68,流27葛小军!AC:AC)</f>
        <v>14</v>
      </c>
      <c r="AD68" s="24">
        <f ca="1">SUMIF(流27葛小军!$A:$AL,$B68,流27葛小军!AD:AD)</f>
        <v>13</v>
      </c>
      <c r="AE68" s="24">
        <f ca="1">SUMIF(流27葛小军!$A:$AL,$B68,流27葛小军!AE:AE)</f>
        <v>8.5</v>
      </c>
      <c r="AF68" s="24">
        <f ca="1">SUMIF(流27葛小军!$A:$AL,$B68,流27葛小军!AF:AF)</f>
        <v>13</v>
      </c>
      <c r="AG68" s="24">
        <f ca="1">SUMIF(流27葛小军!$A:$AL,$B68,流27葛小军!AG:AG)</f>
        <v>13</v>
      </c>
      <c r="AH68" s="24">
        <f ca="1">SUMIF(流27葛小军!$A:$AL,$B68,流27葛小军!AH:AH)</f>
        <v>8.5</v>
      </c>
      <c r="AI68" s="68">
        <f t="shared" ref="AI68" ca="1" si="52">SUM(D68:AH68)</f>
        <v>318.5</v>
      </c>
      <c r="AJ68" s="71">
        <f t="shared" ref="AJ68" ca="1" si="53">AI68/8</f>
        <v>39.8125</v>
      </c>
    </row>
    <row r="69" spans="1:36" ht="19.5" customHeight="1" x14ac:dyDescent="0.3">
      <c r="A69" s="36" t="s">
        <v>404</v>
      </c>
      <c r="B69" s="130" t="s">
        <v>608</v>
      </c>
      <c r="C69" s="129" t="s">
        <v>659</v>
      </c>
      <c r="D69" s="24">
        <f ca="1">SUMIF(流27葛小军!$A:$AL,$B69,流27葛小军!D:D)</f>
        <v>0</v>
      </c>
      <c r="E69" s="24">
        <f ca="1">SUMIF(流27葛小军!$A:$AL,$B69,流27葛小军!E:E)</f>
        <v>0</v>
      </c>
      <c r="F69" s="24">
        <f ca="1">SUMIF(流27葛小军!$A:$AL,$B69,流27葛小军!F:F)</f>
        <v>0</v>
      </c>
      <c r="G69" s="24">
        <f ca="1">SUMIF(流27葛小军!$A:$AL,$B69,流27葛小军!G:G)</f>
        <v>0</v>
      </c>
      <c r="H69" s="24">
        <f ca="1">SUMIF(流27葛小军!$A:$AL,$B69,流27葛小军!H:H)</f>
        <v>13</v>
      </c>
      <c r="I69" s="24">
        <f ca="1">SUMIF(流27葛小军!$A:$AL,$B69,流27葛小军!I:I)</f>
        <v>13</v>
      </c>
      <c r="J69" s="24">
        <f ca="1">SUMIF(流27葛小军!$A:$AL,$B69,流27葛小军!J:J)</f>
        <v>11</v>
      </c>
      <c r="K69" s="24">
        <f ca="1">SUMIF(流27葛小军!$A:$AL,$B69,流27葛小军!K:K)</f>
        <v>13</v>
      </c>
      <c r="L69" s="24">
        <f ca="1">SUMIF(流27葛小军!$A:$AL,$B69,流27葛小军!L:L)</f>
        <v>12</v>
      </c>
      <c r="M69" s="24">
        <f ca="1">SUMIF(流27葛小军!$A:$AL,$B69,流27葛小军!M:M)</f>
        <v>13</v>
      </c>
      <c r="N69" s="24">
        <f ca="1">SUMIF(流27葛小军!$A:$AL,$B69,流27葛小军!N:N)</f>
        <v>13</v>
      </c>
      <c r="O69" s="24">
        <f ca="1">SUMIF(流27葛小军!$A:$AL,$B69,流27葛小军!O:O)</f>
        <v>13</v>
      </c>
      <c r="P69" s="24">
        <f ca="1">SUMIF(流27葛小军!$A:$AL,$B69,流27葛小军!P:P)</f>
        <v>13</v>
      </c>
      <c r="Q69" s="24">
        <f ca="1">SUMIF(流27葛小军!$A:$AL,$B69,流27葛小军!Q:Q)</f>
        <v>8.5</v>
      </c>
      <c r="R69" s="24">
        <f ca="1">SUMIF(流27葛小军!$A:$AL,$B69,流27葛小军!R:R)</f>
        <v>13</v>
      </c>
      <c r="S69" s="24">
        <f ca="1">SUMIF(流27葛小军!$A:$AL,$B69,流27葛小军!S:S)</f>
        <v>13</v>
      </c>
      <c r="T69" s="24">
        <f ca="1">SUMIF(流27葛小军!$A:$AL,$B69,流27葛小军!T:T)</f>
        <v>12</v>
      </c>
      <c r="U69" s="24">
        <f ca="1">SUMIF(流27葛小军!$A:$AL,$B69,流27葛小军!U:U)</f>
        <v>12</v>
      </c>
      <c r="V69" s="24">
        <f ca="1">SUMIF(流27葛小军!$A:$AL,$B69,流27葛小军!V:V)</f>
        <v>13</v>
      </c>
      <c r="W69" s="24">
        <f ca="1">SUMIF(流27葛小军!$A:$AL,$B69,流27葛小军!W:W)</f>
        <v>13</v>
      </c>
      <c r="X69" s="24">
        <f ca="1">SUMIF(流27葛小军!$A:$AL,$B69,流27葛小军!X:X)</f>
        <v>0</v>
      </c>
      <c r="Y69" s="24">
        <f ca="1">SUMIF(流27葛小军!$A:$AL,$B69,流27葛小军!Y:Y)</f>
        <v>0</v>
      </c>
      <c r="Z69" s="24">
        <f ca="1">SUMIF(流27葛小军!$A:$AL,$B69,流27葛小军!Z:Z)</f>
        <v>0</v>
      </c>
      <c r="AA69" s="24">
        <f ca="1">SUMIF(流27葛小军!$A:$AL,$B69,流27葛小军!AA:AA)</f>
        <v>0</v>
      </c>
      <c r="AB69" s="24">
        <f ca="1">SUMIF(流27葛小军!$A:$AL,$B69,流27葛小军!AB:AB)</f>
        <v>0</v>
      </c>
      <c r="AC69" s="24">
        <f ca="1">SUMIF(流27葛小军!$A:$AL,$B69,流27葛小军!AC:AC)</f>
        <v>0</v>
      </c>
      <c r="AD69" s="24">
        <f ca="1">SUMIF(流27葛小军!$A:$AL,$B69,流27葛小军!AD:AD)</f>
        <v>0</v>
      </c>
      <c r="AE69" s="24">
        <f ca="1">SUMIF(流27葛小军!$A:$AL,$B69,流27葛小军!AE:AE)</f>
        <v>0</v>
      </c>
      <c r="AF69" s="24">
        <f ca="1">SUMIF(流27葛小军!$A:$AL,$B69,流27葛小军!AF:AF)</f>
        <v>0</v>
      </c>
      <c r="AG69" s="24">
        <f ca="1">SUMIF(流27葛小军!$A:$AL,$B69,流27葛小军!AG:AG)</f>
        <v>0</v>
      </c>
      <c r="AH69" s="24">
        <f ca="1">SUMIF(流27葛小军!$A:$AL,$B69,流27葛小军!AH:AH)</f>
        <v>0</v>
      </c>
      <c r="AI69" s="68">
        <f t="shared" ref="AI69" ca="1" si="54">SUM(D69:AH69)</f>
        <v>198.5</v>
      </c>
      <c r="AJ69" s="71">
        <f t="shared" ref="AJ69" ca="1" si="55">AI69/8</f>
        <v>24.8125</v>
      </c>
    </row>
    <row r="70" spans="1:36" ht="19.5" customHeight="1" x14ac:dyDescent="0.3">
      <c r="A70" s="36" t="s">
        <v>96</v>
      </c>
      <c r="B70" s="52" t="s">
        <v>660</v>
      </c>
      <c r="C70" s="127" t="s">
        <v>175</v>
      </c>
      <c r="D70" s="24">
        <f ca="1">SUMIF(流水线26祝广玲!$A:$AL,$B70,流水线26祝广玲!D:D)</f>
        <v>0</v>
      </c>
      <c r="E70" s="24">
        <f ca="1">SUMIF(流水线26祝广玲!$A:$AL,$B70,流水线26祝广玲!E:E)</f>
        <v>13</v>
      </c>
      <c r="F70" s="24">
        <f ca="1">SUMIF(流水线26祝广玲!$A:$AL,$B70,流水线26祝广玲!F:F)</f>
        <v>13</v>
      </c>
      <c r="G70" s="24">
        <f ca="1">SUMIF(流水线26祝广玲!$A:$AL,$B70,流水线26祝广玲!G:G)</f>
        <v>13</v>
      </c>
      <c r="H70" s="24">
        <f ca="1">SUMIF(流水线26祝广玲!$A:$AL,$B70,流水线26祝广玲!H:H)</f>
        <v>14</v>
      </c>
      <c r="I70" s="24">
        <f ca="1">SUMIF(流水线26祝广玲!$A:$AL,$B70,流水线26祝广玲!I:I)</f>
        <v>14</v>
      </c>
      <c r="J70" s="24">
        <f ca="1">SUMIF(流水线26祝广玲!$A:$AL,$B70,流水线26祝广玲!J:J)</f>
        <v>11</v>
      </c>
      <c r="K70" s="24">
        <f ca="1">SUMIF(流水线26祝广玲!$A:$AL,$B70,流水线26祝广玲!K:K)</f>
        <v>14</v>
      </c>
      <c r="L70" s="24">
        <f ca="1">SUMIF(流水线26祝广玲!$A:$AL,$B70,流水线26祝广玲!L:L)</f>
        <v>14</v>
      </c>
      <c r="M70" s="24">
        <f ca="1">SUMIF(流水线26祝广玲!$A:$AL,$B70,流水线26祝广玲!M:M)</f>
        <v>14</v>
      </c>
      <c r="N70" s="24">
        <f ca="1">SUMIF(流水线26祝广玲!$A:$AL,$B70,流水线26祝广玲!N:N)</f>
        <v>14</v>
      </c>
      <c r="O70" s="24">
        <f ca="1">SUMIF(流水线26祝广玲!$A:$AL,$B70,流水线26祝广玲!O:O)</f>
        <v>14</v>
      </c>
      <c r="P70" s="24">
        <f ca="1">SUMIF(流水线26祝广玲!$A:$AL,$B70,流水线26祝广玲!P:P)</f>
        <v>14</v>
      </c>
      <c r="Q70" s="24">
        <f ca="1">SUMIF(流水线26祝广玲!$A:$AL,$B70,流水线26祝广玲!Q:Q)</f>
        <v>13</v>
      </c>
      <c r="R70" s="24">
        <f ca="1">SUMIF(流水线26祝广玲!$A:$AL,$B70,流水线26祝广玲!R:R)</f>
        <v>14</v>
      </c>
      <c r="S70" s="24">
        <f ca="1">SUMIF(流水线26祝广玲!$A:$AL,$B70,流水线26祝广玲!S:S)</f>
        <v>12</v>
      </c>
      <c r="T70" s="24">
        <f ca="1">SUMIF(流水线26祝广玲!$A:$AL,$B70,流水线26祝广玲!T:T)</f>
        <v>13</v>
      </c>
      <c r="U70" s="24">
        <f ca="1">SUMIF(流水线26祝广玲!$A:$AL,$B70,流水线26祝广玲!U:U)</f>
        <v>14</v>
      </c>
      <c r="V70" s="24">
        <f ca="1">SUMIF(流水线26祝广玲!$A:$AL,$B70,流水线26祝广玲!V:V)</f>
        <v>14</v>
      </c>
      <c r="W70" s="24">
        <f ca="1">SUMIF(流水线26祝广玲!$A:$AL,$B70,流水线26祝广玲!W:W)</f>
        <v>14</v>
      </c>
      <c r="X70" s="24">
        <f ca="1">SUMIF(流水线26祝广玲!$A:$AL,$B70,流水线26祝广玲!X:X)</f>
        <v>13</v>
      </c>
      <c r="Y70" s="24">
        <f ca="1">SUMIF(流水线26祝广玲!$A:$AL,$B70,流水线26祝广玲!Y:Y)</f>
        <v>14</v>
      </c>
      <c r="Z70" s="24">
        <f ca="1">SUMIF(流水线26祝广玲!$A:$AL,$B70,流水线26祝广玲!Z:Z)</f>
        <v>13</v>
      </c>
      <c r="AA70" s="24">
        <f ca="1">SUMIF(流水线26祝广玲!$A:$AL,$B70,流水线26祝广玲!AA:AA)</f>
        <v>13</v>
      </c>
      <c r="AB70" s="24">
        <f ca="1">SUMIF(流水线26祝广玲!$A:$AL,$B70,流水线26祝广玲!AB:AB)</f>
        <v>13</v>
      </c>
      <c r="AC70" s="24">
        <f ca="1">SUMIF(流水线26祝广玲!$A:$AL,$B70,流水线26祝广玲!AC:AC)</f>
        <v>11</v>
      </c>
      <c r="AD70" s="24">
        <f ca="1">SUMIF(流水线26祝广玲!$A:$AL,$B70,流水线26祝广玲!AD:AD)</f>
        <v>11</v>
      </c>
      <c r="AE70" s="24">
        <f ca="1">SUMIF(流水线26祝广玲!$A:$AL,$B70,流水线26祝广玲!AE:AE)</f>
        <v>8.5</v>
      </c>
      <c r="AF70" s="24">
        <f ca="1">SUMIF(流水线26祝广玲!$A:$AL,$B70,流水线26祝广玲!AF:AF)</f>
        <v>8.5</v>
      </c>
      <c r="AG70" s="24">
        <f ca="1">SUMIF(流水线26祝广玲!$A:$AL,$B70,流水线26祝广玲!AG:AG)</f>
        <v>8.5</v>
      </c>
      <c r="AH70" s="24">
        <f ca="1">SUMIF(流水线26祝广玲!$A:$AL,$B70,流水线26祝广玲!AH:AH)</f>
        <v>8.5</v>
      </c>
      <c r="AI70" s="68">
        <f t="shared" ref="AI70:AI80" ca="1" si="56">SUM(D70:AH70)</f>
        <v>378</v>
      </c>
      <c r="AJ70" s="71">
        <f t="shared" ref="AJ70:AJ80" ca="1" si="57">AI70/8</f>
        <v>47.25</v>
      </c>
    </row>
    <row r="71" spans="1:36" ht="19.5" customHeight="1" x14ac:dyDescent="0.3">
      <c r="A71" s="36" t="s">
        <v>96</v>
      </c>
      <c r="B71" s="52" t="s">
        <v>65</v>
      </c>
      <c r="C71" s="127" t="s">
        <v>66</v>
      </c>
      <c r="D71" s="24">
        <f ca="1">SUMIF(流水线26祝广玲!$A:$AL,$B71,流水线26祝广玲!D:D)</f>
        <v>0</v>
      </c>
      <c r="E71" s="24">
        <f ca="1">SUMIF(流水线26祝广玲!$A:$AL,$B71,流水线26祝广玲!E:E)</f>
        <v>13</v>
      </c>
      <c r="F71" s="24">
        <f ca="1">SUMIF(流水线26祝广玲!$A:$AL,$B71,流水线26祝广玲!F:F)</f>
        <v>13</v>
      </c>
      <c r="G71" s="24">
        <f ca="1">SUMIF(流水线26祝广玲!$A:$AL,$B71,流水线26祝广玲!G:G)</f>
        <v>13</v>
      </c>
      <c r="H71" s="24">
        <f ca="1">SUMIF(流水线26祝广玲!$A:$AL,$B71,流水线26祝广玲!H:H)</f>
        <v>14</v>
      </c>
      <c r="I71" s="24">
        <f ca="1">SUMIF(流水线26祝广玲!$A:$AL,$B71,流水线26祝广玲!I:I)</f>
        <v>14</v>
      </c>
      <c r="J71" s="24">
        <f ca="1">SUMIF(流水线26祝广玲!$A:$AL,$B71,流水线26祝广玲!J:J)</f>
        <v>12</v>
      </c>
      <c r="K71" s="24">
        <f ca="1">SUMIF(流水线26祝广玲!$A:$AL,$B71,流水线26祝广玲!K:K)</f>
        <v>14</v>
      </c>
      <c r="L71" s="24">
        <f ca="1">SUMIF(流水线26祝广玲!$A:$AL,$B71,流水线26祝广玲!L:L)</f>
        <v>14</v>
      </c>
      <c r="M71" s="24">
        <f ca="1">SUMIF(流水线26祝广玲!$A:$AL,$B71,流水线26祝广玲!M:M)</f>
        <v>14</v>
      </c>
      <c r="N71" s="24">
        <f ca="1">SUMIF(流水线26祝广玲!$A:$AL,$B71,流水线26祝广玲!N:N)</f>
        <v>14</v>
      </c>
      <c r="O71" s="24">
        <f ca="1">SUMIF(流水线26祝广玲!$A:$AL,$B71,流水线26祝广玲!O:O)</f>
        <v>14</v>
      </c>
      <c r="P71" s="24">
        <f ca="1">SUMIF(流水线26祝广玲!$A:$AL,$B71,流水线26祝广玲!P:P)</f>
        <v>14</v>
      </c>
      <c r="Q71" s="24">
        <f ca="1">SUMIF(流水线26祝广玲!$A:$AL,$B71,流水线26祝广玲!Q:Q)</f>
        <v>13</v>
      </c>
      <c r="R71" s="24">
        <f ca="1">SUMIF(流水线26祝广玲!$A:$AL,$B71,流水线26祝广玲!R:R)</f>
        <v>14</v>
      </c>
      <c r="S71" s="24">
        <f ca="1">SUMIF(流水线26祝广玲!$A:$AL,$B71,流水线26祝广玲!S:S)</f>
        <v>12</v>
      </c>
      <c r="T71" s="24">
        <f ca="1">SUMIF(流水线26祝广玲!$A:$AL,$B71,流水线26祝广玲!T:T)</f>
        <v>14</v>
      </c>
      <c r="U71" s="24">
        <f ca="1">SUMIF(流水线26祝广玲!$A:$AL,$B71,流水线26祝广玲!U:U)</f>
        <v>14</v>
      </c>
      <c r="V71" s="24">
        <f ca="1">SUMIF(流水线26祝广玲!$A:$AL,$B71,流水线26祝广玲!V:V)</f>
        <v>14</v>
      </c>
      <c r="W71" s="24">
        <f ca="1">SUMIF(流水线26祝广玲!$A:$AL,$B71,流水线26祝广玲!W:W)</f>
        <v>14</v>
      </c>
      <c r="X71" s="24">
        <f ca="1">SUMIF(流水线26祝广玲!$A:$AL,$B71,流水线26祝广玲!X:X)</f>
        <v>13</v>
      </c>
      <c r="Y71" s="24">
        <f ca="1">SUMIF(流水线26祝广玲!$A:$AL,$B71,流水线26祝广玲!Y:Y)</f>
        <v>14</v>
      </c>
      <c r="Z71" s="24">
        <f ca="1">SUMIF(流水线26祝广玲!$A:$AL,$B71,流水线26祝广玲!Z:Z)</f>
        <v>14</v>
      </c>
      <c r="AA71" s="24">
        <f ca="1">SUMIF(流水线26祝广玲!$A:$AL,$B71,流水线26祝广玲!AA:AA)</f>
        <v>13</v>
      </c>
      <c r="AB71" s="24">
        <f ca="1">SUMIF(流水线26祝广玲!$A:$AL,$B71,流水线26祝广玲!AB:AB)</f>
        <v>13</v>
      </c>
      <c r="AC71" s="24">
        <f ca="1">SUMIF(流水线26祝广玲!$A:$AL,$B71,流水线26祝广玲!AC:AC)</f>
        <v>11</v>
      </c>
      <c r="AD71" s="24">
        <f ca="1">SUMIF(流水线26祝广玲!$A:$AL,$B71,流水线26祝广玲!AD:AD)</f>
        <v>11</v>
      </c>
      <c r="AE71" s="24">
        <f ca="1">SUMIF(流水线26祝广玲!$A:$AL,$B71,流水线26祝广玲!AE:AE)</f>
        <v>8.5</v>
      </c>
      <c r="AF71" s="24">
        <f ca="1">SUMIF(流水线26祝广玲!$A:$AL,$B71,流水线26祝广玲!AF:AF)</f>
        <v>8.5</v>
      </c>
      <c r="AG71" s="24">
        <f ca="1">SUMIF(流水线26祝广玲!$A:$AL,$B71,流水线26祝广玲!AG:AG)</f>
        <v>8.5</v>
      </c>
      <c r="AH71" s="24">
        <f ca="1">SUMIF(流水线26祝广玲!$A:$AL,$B71,流水线26祝广玲!AH:AH)</f>
        <v>8.5</v>
      </c>
      <c r="AI71" s="68">
        <f t="shared" ca="1" si="56"/>
        <v>381</v>
      </c>
      <c r="AJ71" s="71">
        <f t="shared" ca="1" si="57"/>
        <v>47.625</v>
      </c>
    </row>
    <row r="72" spans="1:36" ht="19.5" customHeight="1" x14ac:dyDescent="0.3">
      <c r="A72" s="36" t="s">
        <v>405</v>
      </c>
      <c r="B72" s="52" t="s">
        <v>92</v>
      </c>
      <c r="C72" s="127" t="s">
        <v>93</v>
      </c>
      <c r="D72" s="24">
        <f ca="1">SUMIF(流水线26祝广玲!$A:$AL,$B72,流水线26祝广玲!D:D)</f>
        <v>0</v>
      </c>
      <c r="E72" s="24">
        <f ca="1">SUMIF(流水线26祝广玲!$A:$AL,$B72,流水线26祝广玲!E:E)</f>
        <v>13</v>
      </c>
      <c r="F72" s="24">
        <f ca="1">SUMIF(流水线26祝广玲!$A:$AL,$B72,流水线26祝广玲!F:F)</f>
        <v>11.5</v>
      </c>
      <c r="G72" s="24">
        <f ca="1">SUMIF(流水线26祝广玲!$A:$AL,$B72,流水线26祝广玲!G:G)</f>
        <v>13</v>
      </c>
      <c r="H72" s="24">
        <f ca="1">SUMIF(流水线26祝广玲!$A:$AL,$B72,流水线26祝广玲!H:H)</f>
        <v>14</v>
      </c>
      <c r="I72" s="24">
        <f ca="1">SUMIF(流水线26祝广玲!$A:$AL,$B72,流水线26祝广玲!I:I)</f>
        <v>14</v>
      </c>
      <c r="J72" s="24">
        <f ca="1">SUMIF(流水线26祝广玲!$A:$AL,$B72,流水线26祝广玲!J:J)</f>
        <v>11</v>
      </c>
      <c r="K72" s="24">
        <f ca="1">SUMIF(流水线26祝广玲!$A:$AL,$B72,流水线26祝广玲!K:K)</f>
        <v>13</v>
      </c>
      <c r="L72" s="24">
        <f ca="1">SUMIF(流水线26祝广玲!$A:$AL,$B72,流水线26祝广玲!L:L)</f>
        <v>14</v>
      </c>
      <c r="M72" s="24">
        <f ca="1">SUMIF(流水线26祝广玲!$A:$AL,$B72,流水线26祝广玲!M:M)</f>
        <v>14</v>
      </c>
      <c r="N72" s="24">
        <f ca="1">SUMIF(流水线26祝广玲!$A:$AL,$B72,流水线26祝广玲!N:N)</f>
        <v>13.5</v>
      </c>
      <c r="O72" s="24">
        <f ca="1">SUMIF(流水线26祝广玲!$A:$AL,$B72,流水线26祝广玲!O:O)</f>
        <v>14</v>
      </c>
      <c r="P72" s="24">
        <f ca="1">SUMIF(流水线26祝广玲!$A:$AL,$B72,流水线26祝广玲!P:P)</f>
        <v>14</v>
      </c>
      <c r="Q72" s="24">
        <f ca="1">SUMIF(流水线26祝广玲!$A:$AL,$B72,流水线26祝广玲!Q:Q)</f>
        <v>13</v>
      </c>
      <c r="R72" s="24">
        <f ca="1">SUMIF(流水线26祝广玲!$A:$AL,$B72,流水线26祝广玲!R:R)</f>
        <v>13</v>
      </c>
      <c r="S72" s="24">
        <f ca="1">SUMIF(流水线26祝广玲!$A:$AL,$B72,流水线26祝广玲!S:S)</f>
        <v>12</v>
      </c>
      <c r="T72" s="24">
        <f ca="1">SUMIF(流水线26祝广玲!$A:$AL,$B72,流水线26祝广玲!T:T)</f>
        <v>14</v>
      </c>
      <c r="U72" s="24">
        <f ca="1">SUMIF(流水线26祝广玲!$A:$AL,$B72,流水线26祝广玲!U:U)</f>
        <v>13.5</v>
      </c>
      <c r="V72" s="24">
        <f ca="1">SUMIF(流水线26祝广玲!$A:$AL,$B72,流水线26祝广玲!V:V)</f>
        <v>14</v>
      </c>
      <c r="W72" s="24">
        <f ca="1">SUMIF(流水线26祝广玲!$A:$AL,$B72,流水线26祝广玲!W:W)</f>
        <v>14</v>
      </c>
      <c r="X72" s="24">
        <f ca="1">SUMIF(流水线26祝广玲!$A:$AL,$B72,流水线26祝广玲!X:X)</f>
        <v>13</v>
      </c>
      <c r="Y72" s="24">
        <f ca="1">SUMIF(流水线26祝广玲!$A:$AL,$B72,流水线26祝广玲!Y:Y)</f>
        <v>14</v>
      </c>
      <c r="Z72" s="24">
        <f ca="1">SUMIF(流水线26祝广玲!$A:$AL,$B72,流水线26祝广玲!Z:Z)</f>
        <v>13.5</v>
      </c>
      <c r="AA72" s="24">
        <f ca="1">SUMIF(流水线26祝广玲!$A:$AL,$B72,流水线26祝广玲!AA:AA)</f>
        <v>8.5</v>
      </c>
      <c r="AB72" s="24">
        <f ca="1">SUMIF(流水线26祝广玲!$A:$AL,$B72,流水线26祝广玲!AB:AB)</f>
        <v>13</v>
      </c>
      <c r="AC72" s="24">
        <f ca="1">SUMIF(流水线26祝广玲!$A:$AL,$B72,流水线26祝广玲!AC:AC)</f>
        <v>11</v>
      </c>
      <c r="AD72" s="24">
        <f ca="1">SUMIF(流水线26祝广玲!$A:$AL,$B72,流水线26祝广玲!AD:AD)</f>
        <v>10.5</v>
      </c>
      <c r="AE72" s="24">
        <f ca="1">SUMIF(流水线26祝广玲!$A:$AL,$B72,流水线26祝广玲!AE:AE)</f>
        <v>8.5</v>
      </c>
      <c r="AF72" s="24">
        <f ca="1">SUMIF(流水线26祝广玲!$A:$AL,$B72,流水线26祝广玲!AF:AF)</f>
        <v>8.5</v>
      </c>
      <c r="AG72" s="24">
        <f ca="1">SUMIF(流水线26祝广玲!$A:$AL,$B72,流水线26祝广玲!AG:AG)</f>
        <v>10.5</v>
      </c>
      <c r="AH72" s="24">
        <f ca="1">SUMIF(流水线26祝广玲!$A:$AL,$B72,流水线26祝广玲!AH:AH)</f>
        <v>9</v>
      </c>
      <c r="AI72" s="68">
        <f t="shared" ca="1" si="56"/>
        <v>372.5</v>
      </c>
      <c r="AJ72" s="71">
        <f t="shared" ca="1" si="57"/>
        <v>46.5625</v>
      </c>
    </row>
    <row r="73" spans="1:36" ht="19.5" customHeight="1" x14ac:dyDescent="0.3">
      <c r="A73" s="36" t="s">
        <v>405</v>
      </c>
      <c r="B73" s="52" t="s">
        <v>281</v>
      </c>
      <c r="C73" s="127" t="s">
        <v>294</v>
      </c>
      <c r="D73" s="24">
        <f ca="1">SUMIF(流水线26祝广玲!$A:$AL,$B73,流水线26祝广玲!D:D)</f>
        <v>0</v>
      </c>
      <c r="E73" s="24">
        <f ca="1">SUMIF(流水线26祝广玲!$A:$AL,$B73,流水线26祝广玲!E:E)</f>
        <v>13</v>
      </c>
      <c r="F73" s="24">
        <f ca="1">SUMIF(流水线26祝广玲!$A:$AL,$B73,流水线26祝广玲!F:F)</f>
        <v>13</v>
      </c>
      <c r="G73" s="24">
        <f ca="1">SUMIF(流水线26祝广玲!$A:$AL,$B73,流水线26祝广玲!G:G)</f>
        <v>13</v>
      </c>
      <c r="H73" s="24">
        <f ca="1">SUMIF(流水线26祝广玲!$A:$AL,$B73,流水线26祝广玲!H:H)</f>
        <v>14</v>
      </c>
      <c r="I73" s="24">
        <f ca="1">SUMIF(流水线26祝广玲!$A:$AL,$B73,流水线26祝广玲!I:I)</f>
        <v>14</v>
      </c>
      <c r="J73" s="24">
        <f ca="1">SUMIF(流水线26祝广玲!$A:$AL,$B73,流水线26祝广玲!J:J)</f>
        <v>11</v>
      </c>
      <c r="K73" s="24">
        <f ca="1">SUMIF(流水线26祝广玲!$A:$AL,$B73,流水线26祝广玲!K:K)</f>
        <v>14</v>
      </c>
      <c r="L73" s="24">
        <f ca="1">SUMIF(流水线26祝广玲!$A:$AL,$B73,流水线26祝广玲!L:L)</f>
        <v>14</v>
      </c>
      <c r="M73" s="24">
        <f ca="1">SUMIF(流水线26祝广玲!$A:$AL,$B73,流水线26祝广玲!M:M)</f>
        <v>14</v>
      </c>
      <c r="N73" s="24">
        <f ca="1">SUMIF(流水线26祝广玲!$A:$AL,$B73,流水线26祝广玲!N:N)</f>
        <v>14</v>
      </c>
      <c r="O73" s="24">
        <f ca="1">SUMIF(流水线26祝广玲!$A:$AL,$B73,流水线26祝广玲!O:O)</f>
        <v>14</v>
      </c>
      <c r="P73" s="24">
        <f ca="1">SUMIF(流水线26祝广玲!$A:$AL,$B73,流水线26祝广玲!P:P)</f>
        <v>14</v>
      </c>
      <c r="Q73" s="24">
        <f ca="1">SUMIF(流水线26祝广玲!$A:$AL,$B73,流水线26祝广玲!Q:Q)</f>
        <v>13</v>
      </c>
      <c r="R73" s="24">
        <f ca="1">SUMIF(流水线26祝广玲!$A:$AL,$B73,流水线26祝广玲!R:R)</f>
        <v>14</v>
      </c>
      <c r="S73" s="24">
        <f ca="1">SUMIF(流水线26祝广玲!$A:$AL,$B73,流水线26祝广玲!S:S)</f>
        <v>12</v>
      </c>
      <c r="T73" s="24">
        <f ca="1">SUMIF(流水线26祝广玲!$A:$AL,$B73,流水线26祝广玲!T:T)</f>
        <v>14</v>
      </c>
      <c r="U73" s="24">
        <f ca="1">SUMIF(流水线26祝广玲!$A:$AL,$B73,流水线26祝广玲!U:U)</f>
        <v>14</v>
      </c>
      <c r="V73" s="24">
        <f ca="1">SUMIF(流水线26祝广玲!$A:$AL,$B73,流水线26祝广玲!V:V)</f>
        <v>14</v>
      </c>
      <c r="W73" s="24">
        <f ca="1">SUMIF(流水线26祝广玲!$A:$AL,$B73,流水线26祝广玲!W:W)</f>
        <v>14</v>
      </c>
      <c r="X73" s="24">
        <f ca="1">SUMIF(流水线26祝广玲!$A:$AL,$B73,流水线26祝广玲!X:X)</f>
        <v>13</v>
      </c>
      <c r="Y73" s="24">
        <f ca="1">SUMIF(流水线26祝广玲!$A:$AL,$B73,流水线26祝广玲!Y:Y)</f>
        <v>14</v>
      </c>
      <c r="Z73" s="24">
        <f ca="1">SUMIF(流水线26祝广玲!$A:$AL,$B73,流水线26祝广玲!Z:Z)</f>
        <v>13</v>
      </c>
      <c r="AA73" s="24">
        <f ca="1">SUMIF(流水线26祝广玲!$A:$AL,$B73,流水线26祝广玲!AA:AA)</f>
        <v>13</v>
      </c>
      <c r="AB73" s="24">
        <f ca="1">SUMIF(流水线26祝广玲!$A:$AL,$B73,流水线26祝广玲!AB:AB)</f>
        <v>13</v>
      </c>
      <c r="AC73" s="24">
        <f ca="1">SUMIF(流水线26祝广玲!$A:$AL,$B73,流水线26祝广玲!AC:AC)</f>
        <v>11</v>
      </c>
      <c r="AD73" s="24">
        <f ca="1">SUMIF(流水线26祝广玲!$A:$AL,$B73,流水线26祝广玲!AD:AD)</f>
        <v>10</v>
      </c>
      <c r="AE73" s="24">
        <f ca="1">SUMIF(流水线26祝广玲!$A:$AL,$B73,流水线26祝广玲!AE:AE)</f>
        <v>8.5</v>
      </c>
      <c r="AF73" s="24">
        <f ca="1">SUMIF(流水线26祝广玲!$A:$AL,$B73,流水线26祝广玲!AF:AF)</f>
        <v>8.5</v>
      </c>
      <c r="AG73" s="24">
        <f ca="1">SUMIF(流水线26祝广玲!$A:$AL,$B73,流水线26祝广玲!AG:AG)</f>
        <v>8.5</v>
      </c>
      <c r="AH73" s="24">
        <f ca="1">SUMIF(流水线26祝广玲!$A:$AL,$B73,流水线26祝广玲!AH:AH)</f>
        <v>8.5</v>
      </c>
      <c r="AI73" s="68">
        <f t="shared" ca="1" si="56"/>
        <v>378</v>
      </c>
      <c r="AJ73" s="71">
        <f t="shared" ca="1" si="57"/>
        <v>47.25</v>
      </c>
    </row>
    <row r="74" spans="1:36" ht="19.5" customHeight="1" x14ac:dyDescent="0.3">
      <c r="A74" s="36" t="s">
        <v>405</v>
      </c>
      <c r="B74" s="52" t="s">
        <v>67</v>
      </c>
      <c r="C74" s="127" t="s">
        <v>68</v>
      </c>
      <c r="D74" s="24">
        <f ca="1">SUMIF(流水线26祝广玲!$A:$AL,$B74,流水线26祝广玲!D:D)</f>
        <v>0</v>
      </c>
      <c r="E74" s="24">
        <f ca="1">SUMIF(流水线26祝广玲!$A:$AL,$B74,流水线26祝广玲!E:E)</f>
        <v>13</v>
      </c>
      <c r="F74" s="24">
        <f ca="1">SUMIF(流水线26祝广玲!$A:$AL,$B74,流水线26祝广玲!F:F)</f>
        <v>13</v>
      </c>
      <c r="G74" s="24">
        <f ca="1">SUMIF(流水线26祝广玲!$A:$AL,$B74,流水线26祝广玲!G:G)</f>
        <v>13</v>
      </c>
      <c r="H74" s="24">
        <f ca="1">SUMIF(流水线26祝广玲!$A:$AL,$B74,流水线26祝广玲!H:H)</f>
        <v>14</v>
      </c>
      <c r="I74" s="24">
        <f ca="1">SUMIF(流水线26祝广玲!$A:$AL,$B74,流水线26祝广玲!I:I)</f>
        <v>14</v>
      </c>
      <c r="J74" s="24">
        <f ca="1">SUMIF(流水线26祝广玲!$A:$AL,$B74,流水线26祝广玲!J:J)</f>
        <v>11</v>
      </c>
      <c r="K74" s="24">
        <f ca="1">SUMIF(流水线26祝广玲!$A:$AL,$B74,流水线26祝广玲!K:K)</f>
        <v>14</v>
      </c>
      <c r="L74" s="24">
        <f ca="1">SUMIF(流水线26祝广玲!$A:$AL,$B74,流水线26祝广玲!L:L)</f>
        <v>14</v>
      </c>
      <c r="M74" s="24">
        <f ca="1">SUMIF(流水线26祝广玲!$A:$AL,$B74,流水线26祝广玲!M:M)</f>
        <v>14</v>
      </c>
      <c r="N74" s="24">
        <f ca="1">SUMIF(流水线26祝广玲!$A:$AL,$B74,流水线26祝广玲!N:N)</f>
        <v>14</v>
      </c>
      <c r="O74" s="24">
        <f ca="1">SUMIF(流水线26祝广玲!$A:$AL,$B74,流水线26祝广玲!O:O)</f>
        <v>14</v>
      </c>
      <c r="P74" s="24">
        <f ca="1">SUMIF(流水线26祝广玲!$A:$AL,$B74,流水线26祝广玲!P:P)</f>
        <v>14</v>
      </c>
      <c r="Q74" s="24">
        <f ca="1">SUMIF(流水线26祝广玲!$A:$AL,$B74,流水线26祝广玲!Q:Q)</f>
        <v>13</v>
      </c>
      <c r="R74" s="24">
        <f ca="1">SUMIF(流水线26祝广玲!$A:$AL,$B74,流水线26祝广玲!R:R)</f>
        <v>14</v>
      </c>
      <c r="S74" s="24">
        <f ca="1">SUMIF(流水线26祝广玲!$A:$AL,$B74,流水线26祝广玲!S:S)</f>
        <v>12</v>
      </c>
      <c r="T74" s="24">
        <f ca="1">SUMIF(流水线26祝广玲!$A:$AL,$B74,流水线26祝广玲!T:T)</f>
        <v>14</v>
      </c>
      <c r="U74" s="24">
        <f ca="1">SUMIF(流水线26祝广玲!$A:$AL,$B74,流水线26祝广玲!U:U)</f>
        <v>14.5</v>
      </c>
      <c r="V74" s="24">
        <f ca="1">SUMIF(流水线26祝广玲!$A:$AL,$B74,流水线26祝广玲!V:V)</f>
        <v>14</v>
      </c>
      <c r="W74" s="24">
        <f ca="1">SUMIF(流水线26祝广玲!$A:$AL,$B74,流水线26祝广玲!W:W)</f>
        <v>14</v>
      </c>
      <c r="X74" s="24">
        <f ca="1">SUMIF(流水线26祝广玲!$A:$AL,$B74,流水线26祝广玲!X:X)</f>
        <v>15</v>
      </c>
      <c r="Y74" s="24">
        <f ca="1">SUMIF(流水线26祝广玲!$A:$AL,$B74,流水线26祝广玲!Y:Y)</f>
        <v>14</v>
      </c>
      <c r="Z74" s="24">
        <f ca="1">SUMIF(流水线26祝广玲!$A:$AL,$B74,流水线26祝广玲!Z:Z)</f>
        <v>13</v>
      </c>
      <c r="AA74" s="24">
        <f ca="1">SUMIF(流水线26祝广玲!$A:$AL,$B74,流水线26祝广玲!AA:AA)</f>
        <v>13</v>
      </c>
      <c r="AB74" s="24">
        <f ca="1">SUMIF(流水线26祝广玲!$A:$AL,$B74,流水线26祝广玲!AB:AB)</f>
        <v>15</v>
      </c>
      <c r="AC74" s="24">
        <f ca="1">SUMIF(流水线26祝广玲!$A:$AL,$B74,流水线26祝广玲!AC:AC)</f>
        <v>13</v>
      </c>
      <c r="AD74" s="24">
        <f ca="1">SUMIF(流水线26祝广玲!$A:$AL,$B74,流水线26祝广玲!AD:AD)</f>
        <v>12</v>
      </c>
      <c r="AE74" s="24">
        <f ca="1">SUMIF(流水线26祝广玲!$A:$AL,$B74,流水线26祝广玲!AE:AE)</f>
        <v>8.5</v>
      </c>
      <c r="AF74" s="24">
        <f ca="1">SUMIF(流水线26祝广玲!$A:$AL,$B74,流水线26祝广玲!AF:AF)</f>
        <v>11</v>
      </c>
      <c r="AG74" s="24">
        <f ca="1">SUMIF(流水线26祝广玲!$A:$AL,$B74,流水线26祝广玲!AG:AG)</f>
        <v>13</v>
      </c>
      <c r="AH74" s="24">
        <f ca="1">SUMIF(流水线26祝广玲!$A:$AL,$B74,流水线26祝广玲!AH:AH)</f>
        <v>8.5</v>
      </c>
      <c r="AI74" s="68">
        <f t="shared" ca="1" si="56"/>
        <v>393.5</v>
      </c>
      <c r="AJ74" s="71">
        <f t="shared" ca="1" si="57"/>
        <v>49.1875</v>
      </c>
    </row>
    <row r="75" spans="1:36" ht="19.5" customHeight="1" x14ac:dyDescent="0.3">
      <c r="A75" s="36" t="s">
        <v>405</v>
      </c>
      <c r="B75" s="52" t="s">
        <v>166</v>
      </c>
      <c r="C75" s="127" t="s">
        <v>167</v>
      </c>
      <c r="D75" s="24">
        <f ca="1">SUMIF(流水线26祝广玲!$A:$AL,$B75,流水线26祝广玲!D:D)</f>
        <v>0</v>
      </c>
      <c r="E75" s="24">
        <f ca="1">SUMIF(流水线26祝广玲!$A:$AL,$B75,流水线26祝广玲!E:E)</f>
        <v>13</v>
      </c>
      <c r="F75" s="24">
        <f ca="1">SUMIF(流水线26祝广玲!$A:$AL,$B75,流水线26祝广玲!F:F)</f>
        <v>13</v>
      </c>
      <c r="G75" s="24">
        <f ca="1">SUMIF(流水线26祝广玲!$A:$AL,$B75,流水线26祝广玲!G:G)</f>
        <v>13</v>
      </c>
      <c r="H75" s="24">
        <f ca="1">SUMIF(流水线26祝广玲!$A:$AL,$B75,流水线26祝广玲!H:H)</f>
        <v>14</v>
      </c>
      <c r="I75" s="24">
        <f ca="1">SUMIF(流水线26祝广玲!$A:$AL,$B75,流水线26祝广玲!I:I)</f>
        <v>14</v>
      </c>
      <c r="J75" s="24">
        <f ca="1">SUMIF(流水线26祝广玲!$A:$AL,$B75,流水线26祝广玲!J:J)</f>
        <v>11</v>
      </c>
      <c r="K75" s="24">
        <f ca="1">SUMIF(流水线26祝广玲!$A:$AL,$B75,流水线26祝广玲!K:K)</f>
        <v>14</v>
      </c>
      <c r="L75" s="24">
        <f ca="1">SUMIF(流水线26祝广玲!$A:$AL,$B75,流水线26祝广玲!L:L)</f>
        <v>14</v>
      </c>
      <c r="M75" s="24">
        <f ca="1">SUMIF(流水线26祝广玲!$A:$AL,$B75,流水线26祝广玲!M:M)</f>
        <v>14</v>
      </c>
      <c r="N75" s="24">
        <f ca="1">SUMIF(流水线26祝广玲!$A:$AL,$B75,流水线26祝广玲!N:N)</f>
        <v>14</v>
      </c>
      <c r="O75" s="24">
        <f ca="1">SUMIF(流水线26祝广玲!$A:$AL,$B75,流水线26祝广玲!O:O)</f>
        <v>14</v>
      </c>
      <c r="P75" s="24">
        <f ca="1">SUMIF(流水线26祝广玲!$A:$AL,$B75,流水线26祝广玲!P:P)</f>
        <v>14</v>
      </c>
      <c r="Q75" s="24">
        <f ca="1">SUMIF(流水线26祝广玲!$A:$AL,$B75,流水线26祝广玲!Q:Q)</f>
        <v>13</v>
      </c>
      <c r="R75" s="24">
        <f ca="1">SUMIF(流水线26祝广玲!$A:$AL,$B75,流水线26祝广玲!R:R)</f>
        <v>14</v>
      </c>
      <c r="S75" s="24">
        <f ca="1">SUMIF(流水线26祝广玲!$A:$AL,$B75,流水线26祝广玲!S:S)</f>
        <v>12</v>
      </c>
      <c r="T75" s="24">
        <f ca="1">SUMIF(流水线26祝广玲!$A:$AL,$B75,流水线26祝广玲!T:T)</f>
        <v>14</v>
      </c>
      <c r="U75" s="24">
        <f ca="1">SUMIF(流水线26祝广玲!$A:$AL,$B75,流水线26祝广玲!U:U)</f>
        <v>14</v>
      </c>
      <c r="V75" s="24">
        <f ca="1">SUMIF(流水线26祝广玲!$A:$AL,$B75,流水线26祝广玲!V:V)</f>
        <v>14</v>
      </c>
      <c r="W75" s="24">
        <f ca="1">SUMIF(流水线26祝广玲!$A:$AL,$B75,流水线26祝广玲!W:W)</f>
        <v>14</v>
      </c>
      <c r="X75" s="24">
        <f ca="1">SUMIF(流水线26祝广玲!$A:$AL,$B75,流水线26祝广玲!X:X)</f>
        <v>13</v>
      </c>
      <c r="Y75" s="24">
        <f ca="1">SUMIF(流水线26祝广玲!$A:$AL,$B75,流水线26祝广玲!Y:Y)</f>
        <v>14</v>
      </c>
      <c r="Z75" s="24">
        <f ca="1">SUMIF(流水线26祝广玲!$A:$AL,$B75,流水线26祝广玲!Z:Z)</f>
        <v>13</v>
      </c>
      <c r="AA75" s="24">
        <f ca="1">SUMIF(流水线26祝广玲!$A:$AL,$B75,流水线26祝广玲!AA:AA)</f>
        <v>13</v>
      </c>
      <c r="AB75" s="24">
        <f ca="1">SUMIF(流水线26祝广玲!$A:$AL,$B75,流水线26祝广玲!AB:AB)</f>
        <v>13</v>
      </c>
      <c r="AC75" s="24">
        <f ca="1">SUMIF(流水线26祝广玲!$A:$AL,$B75,流水线26祝广玲!AC:AC)</f>
        <v>11</v>
      </c>
      <c r="AD75" s="24">
        <f ca="1">SUMIF(流水线26祝广玲!$A:$AL,$B75,流水线26祝广玲!AD:AD)</f>
        <v>11</v>
      </c>
      <c r="AE75" s="24">
        <f ca="1">SUMIF(流水线26祝广玲!$A:$AL,$B75,流水线26祝广玲!AE:AE)</f>
        <v>8.5</v>
      </c>
      <c r="AF75" s="24">
        <f ca="1">SUMIF(流水线26祝广玲!$A:$AL,$B75,流水线26祝广玲!AF:AF)</f>
        <v>8.5</v>
      </c>
      <c r="AG75" s="24">
        <f ca="1">SUMIF(流水线26祝广玲!$A:$AL,$B75,流水线26祝广玲!AG:AG)</f>
        <v>11</v>
      </c>
      <c r="AH75" s="24">
        <f ca="1">SUMIF(流水线26祝广玲!$A:$AL,$B75,流水线26祝广玲!AH:AH)</f>
        <v>8.5</v>
      </c>
      <c r="AI75" s="68">
        <f t="shared" ca="1" si="56"/>
        <v>381.5</v>
      </c>
      <c r="AJ75" s="71">
        <f t="shared" ca="1" si="57"/>
        <v>47.6875</v>
      </c>
    </row>
    <row r="76" spans="1:36" ht="19.5" customHeight="1" x14ac:dyDescent="0.3">
      <c r="A76" s="36" t="s">
        <v>405</v>
      </c>
      <c r="B76" s="52" t="s">
        <v>71</v>
      </c>
      <c r="C76" s="127" t="s">
        <v>72</v>
      </c>
      <c r="D76" s="24">
        <f ca="1">SUMIF(流水线26祝广玲!$A:$AL,$B76,流水线26祝广玲!D:D)</f>
        <v>0</v>
      </c>
      <c r="E76" s="24">
        <f ca="1">SUMIF(流水线26祝广玲!$A:$AL,$B76,流水线26祝广玲!E:E)</f>
        <v>0</v>
      </c>
      <c r="F76" s="24">
        <f ca="1">SUMIF(流水线26祝广玲!$A:$AL,$B76,流水线26祝广玲!F:F)</f>
        <v>0</v>
      </c>
      <c r="G76" s="24">
        <f ca="1">SUMIF(流水线26祝广玲!$A:$AL,$B76,流水线26祝广玲!G:G)</f>
        <v>0</v>
      </c>
      <c r="H76" s="24">
        <f ca="1">SUMIF(流水线26祝广玲!$A:$AL,$B76,流水线26祝广玲!H:H)</f>
        <v>0</v>
      </c>
      <c r="I76" s="24">
        <f ca="1">SUMIF(流水线26祝广玲!$A:$AL,$B76,流水线26祝广玲!I:I)</f>
        <v>0</v>
      </c>
      <c r="J76" s="24">
        <f ca="1">SUMIF(流水线26祝广玲!$A:$AL,$B76,流水线26祝广玲!J:J)</f>
        <v>0</v>
      </c>
      <c r="K76" s="24">
        <f ca="1">SUMIF(流水线26祝广玲!$A:$AL,$B76,流水线26祝广玲!K:K)</f>
        <v>0</v>
      </c>
      <c r="L76" s="24">
        <f ca="1">SUMIF(流水线26祝广玲!$A:$AL,$B76,流水线26祝广玲!L:L)</f>
        <v>0</v>
      </c>
      <c r="M76" s="24">
        <f ca="1">SUMIF(流水线26祝广玲!$A:$AL,$B76,流水线26祝广玲!M:M)</f>
        <v>0</v>
      </c>
      <c r="N76" s="24">
        <f ca="1">SUMIF(流水线26祝广玲!$A:$AL,$B76,流水线26祝广玲!N:N)</f>
        <v>0</v>
      </c>
      <c r="O76" s="24">
        <f ca="1">SUMIF(流水线26祝广玲!$A:$AL,$B76,流水线26祝广玲!O:O)</f>
        <v>0</v>
      </c>
      <c r="P76" s="24">
        <f ca="1">SUMIF(流水线26祝广玲!$A:$AL,$B76,流水线26祝广玲!P:P)</f>
        <v>0</v>
      </c>
      <c r="Q76" s="24">
        <f ca="1">SUMIF(流水线26祝广玲!$A:$AL,$B76,流水线26祝广玲!Q:Q)</f>
        <v>0</v>
      </c>
      <c r="R76" s="24">
        <f ca="1">SUMIF(流水线26祝广玲!$A:$AL,$B76,流水线26祝广玲!R:R)</f>
        <v>0</v>
      </c>
      <c r="S76" s="24">
        <f ca="1">SUMIF(流水线26祝广玲!$A:$AL,$B76,流水线26祝广玲!S:S)</f>
        <v>0</v>
      </c>
      <c r="T76" s="24">
        <f ca="1">SUMIF(流水线26祝广玲!$A:$AL,$B76,流水线26祝广玲!T:T)</f>
        <v>0</v>
      </c>
      <c r="U76" s="24">
        <f ca="1">SUMIF(流水线26祝广玲!$A:$AL,$B76,流水线26祝广玲!U:U)</f>
        <v>0</v>
      </c>
      <c r="V76" s="24">
        <f ca="1">SUMIF(流水线26祝广玲!$A:$AL,$B76,流水线26祝广玲!V:V)</f>
        <v>0</v>
      </c>
      <c r="W76" s="24">
        <f ca="1">SUMIF(流水线26祝广玲!$A:$AL,$B76,流水线26祝广玲!W:W)</f>
        <v>0</v>
      </c>
      <c r="X76" s="24">
        <f ca="1">SUMIF(流水线26祝广玲!$A:$AL,$B76,流水线26祝广玲!X:X)</f>
        <v>0</v>
      </c>
      <c r="Y76" s="24">
        <f ca="1">SUMIF(流水线26祝广玲!$A:$AL,$B76,流水线26祝广玲!Y:Y)</f>
        <v>0</v>
      </c>
      <c r="Z76" s="24">
        <f ca="1">SUMIF(流水线26祝广玲!$A:$AL,$B76,流水线26祝广玲!Z:Z)</f>
        <v>0</v>
      </c>
      <c r="AA76" s="24">
        <f ca="1">SUMIF(流水线26祝广玲!$A:$AL,$B76,流水线26祝广玲!AA:AA)</f>
        <v>0</v>
      </c>
      <c r="AB76" s="24">
        <f ca="1">SUMIF(流水线26祝广玲!$A:$AL,$B76,流水线26祝广玲!AB:AB)</f>
        <v>0</v>
      </c>
      <c r="AC76" s="24">
        <f ca="1">SUMIF(流水线26祝广玲!$A:$AL,$B76,流水线26祝广玲!AC:AC)</f>
        <v>0</v>
      </c>
      <c r="AD76" s="24">
        <f ca="1">SUMIF(流水线26祝广玲!$A:$AL,$B76,流水线26祝广玲!AD:AD)</f>
        <v>0</v>
      </c>
      <c r="AE76" s="24">
        <f ca="1">SUMIF(流水线26祝广玲!$A:$AL,$B76,流水线26祝广玲!AE:AE)</f>
        <v>0</v>
      </c>
      <c r="AF76" s="24">
        <f ca="1">SUMIF(流水线26祝广玲!$A:$AL,$B76,流水线26祝广玲!AF:AF)</f>
        <v>0</v>
      </c>
      <c r="AG76" s="24">
        <f ca="1">SUMIF(流水线26祝广玲!$A:$AL,$B76,流水线26祝广玲!AG:AG)</f>
        <v>0</v>
      </c>
      <c r="AH76" s="24">
        <f ca="1">SUMIF(流水线26祝广玲!$A:$AL,$B76,流水线26祝广玲!AH:AH)</f>
        <v>0</v>
      </c>
      <c r="AI76" s="68">
        <f t="shared" ca="1" si="56"/>
        <v>0</v>
      </c>
      <c r="AJ76" s="71">
        <f t="shared" ca="1" si="57"/>
        <v>0</v>
      </c>
    </row>
    <row r="77" spans="1:36" ht="19.5" customHeight="1" x14ac:dyDescent="0.3">
      <c r="A77" s="36" t="s">
        <v>405</v>
      </c>
      <c r="B77" s="52" t="s">
        <v>206</v>
      </c>
      <c r="C77" s="127" t="s">
        <v>165</v>
      </c>
      <c r="D77" s="24">
        <f ca="1">SUMIF(流水线26祝广玲!$A:$AL,$B77,流水线26祝广玲!D:D)</f>
        <v>0</v>
      </c>
      <c r="E77" s="24">
        <f ca="1">SUMIF(流水线26祝广玲!$A:$AL,$B77,流水线26祝广玲!E:E)</f>
        <v>13</v>
      </c>
      <c r="F77" s="24">
        <f ca="1">SUMIF(流水线26祝广玲!$A:$AL,$B77,流水线26祝广玲!F:F)</f>
        <v>13</v>
      </c>
      <c r="G77" s="24">
        <f ca="1">SUMIF(流水线26祝广玲!$A:$AL,$B77,流水线26祝广玲!G:G)</f>
        <v>13</v>
      </c>
      <c r="H77" s="24">
        <f ca="1">SUMIF(流水线26祝广玲!$A:$AL,$B77,流水线26祝广玲!H:H)</f>
        <v>14</v>
      </c>
      <c r="I77" s="24">
        <f ca="1">SUMIF(流水线26祝广玲!$A:$AL,$B77,流水线26祝广玲!I:I)</f>
        <v>14</v>
      </c>
      <c r="J77" s="24">
        <f ca="1">SUMIF(流水线26祝广玲!$A:$AL,$B77,流水线26祝广玲!J:J)</f>
        <v>11</v>
      </c>
      <c r="K77" s="24">
        <f ca="1">SUMIF(流水线26祝广玲!$A:$AL,$B77,流水线26祝广玲!K:K)</f>
        <v>14</v>
      </c>
      <c r="L77" s="24">
        <f ca="1">SUMIF(流水线26祝广玲!$A:$AL,$B77,流水线26祝广玲!L:L)</f>
        <v>14</v>
      </c>
      <c r="M77" s="24">
        <f ca="1">SUMIF(流水线26祝广玲!$A:$AL,$B77,流水线26祝广玲!M:M)</f>
        <v>14</v>
      </c>
      <c r="N77" s="24">
        <f ca="1">SUMIF(流水线26祝广玲!$A:$AL,$B77,流水线26祝广玲!N:N)</f>
        <v>14</v>
      </c>
      <c r="O77" s="24">
        <f ca="1">SUMIF(流水线26祝广玲!$A:$AL,$B77,流水线26祝广玲!O:O)</f>
        <v>14</v>
      </c>
      <c r="P77" s="24">
        <f ca="1">SUMIF(流水线26祝广玲!$A:$AL,$B77,流水线26祝广玲!P:P)</f>
        <v>14</v>
      </c>
      <c r="Q77" s="24">
        <f ca="1">SUMIF(流水线26祝广玲!$A:$AL,$B77,流水线26祝广玲!Q:Q)</f>
        <v>13</v>
      </c>
      <c r="R77" s="24">
        <f ca="1">SUMIF(流水线26祝广玲!$A:$AL,$B77,流水线26祝广玲!R:R)</f>
        <v>14</v>
      </c>
      <c r="S77" s="24">
        <f ca="1">SUMIF(流水线26祝广玲!$A:$AL,$B77,流水线26祝广玲!S:S)</f>
        <v>12</v>
      </c>
      <c r="T77" s="24">
        <f ca="1">SUMIF(流水线26祝广玲!$A:$AL,$B77,流水线26祝广玲!T:T)</f>
        <v>14</v>
      </c>
      <c r="U77" s="24">
        <f ca="1">SUMIF(流水线26祝广玲!$A:$AL,$B77,流水线26祝广玲!U:U)</f>
        <v>14</v>
      </c>
      <c r="V77" s="24">
        <f ca="1">SUMIF(流水线26祝广玲!$A:$AL,$B77,流水线26祝广玲!V:V)</f>
        <v>14</v>
      </c>
      <c r="W77" s="24">
        <f ca="1">SUMIF(流水线26祝广玲!$A:$AL,$B77,流水线26祝广玲!W:W)</f>
        <v>14</v>
      </c>
      <c r="X77" s="24">
        <f ca="1">SUMIF(流水线26祝广玲!$A:$AL,$B77,流水线26祝广玲!X:X)</f>
        <v>12</v>
      </c>
      <c r="Y77" s="24">
        <f ca="1">SUMIF(流水线26祝广玲!$A:$AL,$B77,流水线26祝广玲!Y:Y)</f>
        <v>8.5</v>
      </c>
      <c r="Z77" s="24">
        <f ca="1">SUMIF(流水线26祝广玲!$A:$AL,$B77,流水线26祝广玲!Z:Z)</f>
        <v>13</v>
      </c>
      <c r="AA77" s="24">
        <f ca="1">SUMIF(流水线26祝广玲!$A:$AL,$B77,流水线26祝广玲!AA:AA)</f>
        <v>13</v>
      </c>
      <c r="AB77" s="24">
        <f ca="1">SUMIF(流水线26祝广玲!$A:$AL,$B77,流水线26祝广玲!AB:AB)</f>
        <v>13</v>
      </c>
      <c r="AC77" s="24">
        <f ca="1">SUMIF(流水线26祝广玲!$A:$AL,$B77,流水线26祝广玲!AC:AC)</f>
        <v>11</v>
      </c>
      <c r="AD77" s="24">
        <f ca="1">SUMIF(流水线26祝广玲!$A:$AL,$B77,流水线26祝广玲!AD:AD)</f>
        <v>11</v>
      </c>
      <c r="AE77" s="24">
        <f ca="1">SUMIF(流水线26祝广玲!$A:$AL,$B77,流水线26祝广玲!AE:AE)</f>
        <v>8.5</v>
      </c>
      <c r="AF77" s="24">
        <f ca="1">SUMIF(流水线26祝广玲!$A:$AL,$B77,流水线26祝广玲!AF:AF)</f>
        <v>8.5</v>
      </c>
      <c r="AG77" s="24">
        <f ca="1">SUMIF(流水线26祝广玲!$A:$AL,$B77,流水线26祝广玲!AG:AG)</f>
        <v>8.5</v>
      </c>
      <c r="AH77" s="24">
        <f ca="1">SUMIF(流水线26祝广玲!$A:$AL,$B77,流水线26祝广玲!AH:AH)</f>
        <v>8.5</v>
      </c>
      <c r="AI77" s="68">
        <f t="shared" ca="1" si="56"/>
        <v>372.5</v>
      </c>
      <c r="AJ77" s="71">
        <f t="shared" ca="1" si="57"/>
        <v>46.5625</v>
      </c>
    </row>
    <row r="78" spans="1:36" ht="19.5" customHeight="1" x14ac:dyDescent="0.3">
      <c r="A78" s="36" t="s">
        <v>405</v>
      </c>
      <c r="B78" s="52" t="s">
        <v>284</v>
      </c>
      <c r="C78" s="127" t="s">
        <v>317</v>
      </c>
      <c r="D78" s="24">
        <f ca="1">SUMIF(流水线26祝广玲!$A:$AL,$B78,流水线26祝广玲!D:D)</f>
        <v>0</v>
      </c>
      <c r="E78" s="24">
        <f ca="1">SUMIF(流水线26祝广玲!$A:$AL,$B78,流水线26祝广玲!E:E)</f>
        <v>13</v>
      </c>
      <c r="F78" s="24">
        <f ca="1">SUMIF(流水线26祝广玲!$A:$AL,$B78,流水线26祝广玲!F:F)</f>
        <v>13</v>
      </c>
      <c r="G78" s="24">
        <f ca="1">SUMIF(流水线26祝广玲!$A:$AL,$B78,流水线26祝广玲!G:G)</f>
        <v>13</v>
      </c>
      <c r="H78" s="24">
        <f ca="1">SUMIF(流水线26祝广玲!$A:$AL,$B78,流水线26祝广玲!H:H)</f>
        <v>14</v>
      </c>
      <c r="I78" s="24">
        <f ca="1">SUMIF(流水线26祝广玲!$A:$AL,$B78,流水线26祝广玲!I:I)</f>
        <v>14</v>
      </c>
      <c r="J78" s="24">
        <f ca="1">SUMIF(流水线26祝广玲!$A:$AL,$B78,流水线26祝广玲!J:J)</f>
        <v>11</v>
      </c>
      <c r="K78" s="24">
        <f ca="1">SUMIF(流水线26祝广玲!$A:$AL,$B78,流水线26祝广玲!K:K)</f>
        <v>14</v>
      </c>
      <c r="L78" s="24">
        <f ca="1">SUMIF(流水线26祝广玲!$A:$AL,$B78,流水线26祝广玲!L:L)</f>
        <v>14</v>
      </c>
      <c r="M78" s="24">
        <f ca="1">SUMIF(流水线26祝广玲!$A:$AL,$B78,流水线26祝广玲!M:M)</f>
        <v>14</v>
      </c>
      <c r="N78" s="24">
        <f ca="1">SUMIF(流水线26祝广玲!$A:$AL,$B78,流水线26祝广玲!N:N)</f>
        <v>14</v>
      </c>
      <c r="O78" s="24">
        <f ca="1">SUMIF(流水线26祝广玲!$A:$AL,$B78,流水线26祝广玲!O:O)</f>
        <v>14</v>
      </c>
      <c r="P78" s="24">
        <f ca="1">SUMIF(流水线26祝广玲!$A:$AL,$B78,流水线26祝广玲!P:P)</f>
        <v>14</v>
      </c>
      <c r="Q78" s="24">
        <f ca="1">SUMIF(流水线26祝广玲!$A:$AL,$B78,流水线26祝广玲!Q:Q)</f>
        <v>13</v>
      </c>
      <c r="R78" s="24">
        <f ca="1">SUMIF(流水线26祝广玲!$A:$AL,$B78,流水线26祝广玲!R:R)</f>
        <v>14</v>
      </c>
      <c r="S78" s="24">
        <f ca="1">SUMIF(流水线26祝广玲!$A:$AL,$B78,流水线26祝广玲!S:S)</f>
        <v>12</v>
      </c>
      <c r="T78" s="24">
        <f ca="1">SUMIF(流水线26祝广玲!$A:$AL,$B78,流水线26祝广玲!T:T)</f>
        <v>14</v>
      </c>
      <c r="U78" s="24">
        <f ca="1">SUMIF(流水线26祝广玲!$A:$AL,$B78,流水线26祝广玲!U:U)</f>
        <v>14</v>
      </c>
      <c r="V78" s="24">
        <f ca="1">SUMIF(流水线26祝广玲!$A:$AL,$B78,流水线26祝广玲!V:V)</f>
        <v>14</v>
      </c>
      <c r="W78" s="24">
        <f ca="1">SUMIF(流水线26祝广玲!$A:$AL,$B78,流水线26祝广玲!W:W)</f>
        <v>14</v>
      </c>
      <c r="X78" s="24">
        <f ca="1">SUMIF(流水线26祝广玲!$A:$AL,$B78,流水线26祝广玲!X:X)</f>
        <v>13</v>
      </c>
      <c r="Y78" s="24">
        <f ca="1">SUMIF(流水线26祝广玲!$A:$AL,$B78,流水线26祝广玲!Y:Y)</f>
        <v>14</v>
      </c>
      <c r="Z78" s="24">
        <f ca="1">SUMIF(流水线26祝广玲!$A:$AL,$B78,流水线26祝广玲!Z:Z)</f>
        <v>13</v>
      </c>
      <c r="AA78" s="24">
        <f ca="1">SUMIF(流水线26祝广玲!$A:$AL,$B78,流水线26祝广玲!AA:AA)</f>
        <v>13</v>
      </c>
      <c r="AB78" s="24">
        <f ca="1">SUMIF(流水线26祝广玲!$A:$AL,$B78,流水线26祝广玲!AB:AB)</f>
        <v>13</v>
      </c>
      <c r="AC78" s="24">
        <f ca="1">SUMIF(流水线26祝广玲!$A:$AL,$B78,流水线26祝广玲!AC:AC)</f>
        <v>11</v>
      </c>
      <c r="AD78" s="24">
        <f ca="1">SUMIF(流水线26祝广玲!$A:$AL,$B78,流水线26祝广玲!AD:AD)</f>
        <v>11</v>
      </c>
      <c r="AE78" s="24">
        <f ca="1">SUMIF(流水线26祝广玲!$A:$AL,$B78,流水线26祝广玲!AE:AE)</f>
        <v>8.5</v>
      </c>
      <c r="AF78" s="24">
        <f ca="1">SUMIF(流水线26祝广玲!$A:$AL,$B78,流水线26祝广玲!AF:AF)</f>
        <v>8.5</v>
      </c>
      <c r="AG78" s="24">
        <f ca="1">SUMIF(流水线26祝广玲!$A:$AL,$B78,流水线26祝广玲!AG:AG)</f>
        <v>8.5</v>
      </c>
      <c r="AH78" s="24">
        <f ca="1">SUMIF(流水线26祝广玲!$A:$AL,$B78,流水线26祝广玲!AH:AH)</f>
        <v>8.5</v>
      </c>
      <c r="AI78" s="68">
        <f t="shared" ca="1" si="56"/>
        <v>379</v>
      </c>
      <c r="AJ78" s="71">
        <f t="shared" ca="1" si="57"/>
        <v>47.375</v>
      </c>
    </row>
    <row r="79" spans="1:36" ht="19.5" customHeight="1" x14ac:dyDescent="0.3">
      <c r="A79" s="36" t="s">
        <v>405</v>
      </c>
      <c r="B79" s="52" t="s">
        <v>176</v>
      </c>
      <c r="C79" s="127" t="s">
        <v>177</v>
      </c>
      <c r="D79" s="24">
        <f ca="1">SUMIF(流水线26祝广玲!$A:$AL,$B79,流水线26祝广玲!D:D)</f>
        <v>0</v>
      </c>
      <c r="E79" s="24">
        <f ca="1">SUMIF(流水线26祝广玲!$A:$AL,$B79,流水线26祝广玲!E:E)</f>
        <v>13</v>
      </c>
      <c r="F79" s="24">
        <f ca="1">SUMIF(流水线26祝广玲!$A:$AL,$B79,流水线26祝广玲!F:F)</f>
        <v>13</v>
      </c>
      <c r="G79" s="24">
        <f ca="1">SUMIF(流水线26祝广玲!$A:$AL,$B79,流水线26祝广玲!G:G)</f>
        <v>13</v>
      </c>
      <c r="H79" s="24">
        <f ca="1">SUMIF(流水线26祝广玲!$A:$AL,$B79,流水线26祝广玲!H:H)</f>
        <v>14</v>
      </c>
      <c r="I79" s="24">
        <f ca="1">SUMIF(流水线26祝广玲!$A:$AL,$B79,流水线26祝广玲!I:I)</f>
        <v>14</v>
      </c>
      <c r="J79" s="24">
        <f ca="1">SUMIF(流水线26祝广玲!$A:$AL,$B79,流水线26祝广玲!J:J)</f>
        <v>11</v>
      </c>
      <c r="K79" s="24">
        <f ca="1">SUMIF(流水线26祝广玲!$A:$AL,$B79,流水线26祝广玲!K:K)</f>
        <v>14</v>
      </c>
      <c r="L79" s="24">
        <f ca="1">SUMIF(流水线26祝广玲!$A:$AL,$B79,流水线26祝广玲!L:L)</f>
        <v>14</v>
      </c>
      <c r="M79" s="24">
        <f ca="1">SUMIF(流水线26祝广玲!$A:$AL,$B79,流水线26祝广玲!M:M)</f>
        <v>14</v>
      </c>
      <c r="N79" s="24">
        <f ca="1">SUMIF(流水线26祝广玲!$A:$AL,$B79,流水线26祝广玲!N:N)</f>
        <v>14</v>
      </c>
      <c r="O79" s="24">
        <f ca="1">SUMIF(流水线26祝广玲!$A:$AL,$B79,流水线26祝广玲!O:O)</f>
        <v>14</v>
      </c>
      <c r="P79" s="24">
        <f ca="1">SUMIF(流水线26祝广玲!$A:$AL,$B79,流水线26祝广玲!P:P)</f>
        <v>14</v>
      </c>
      <c r="Q79" s="24">
        <f ca="1">SUMIF(流水线26祝广玲!$A:$AL,$B79,流水线26祝广玲!Q:Q)</f>
        <v>8.5</v>
      </c>
      <c r="R79" s="24">
        <f ca="1">SUMIF(流水线26祝广玲!$A:$AL,$B79,流水线26祝广玲!R:R)</f>
        <v>14</v>
      </c>
      <c r="S79" s="24">
        <f ca="1">SUMIF(流水线26祝广玲!$A:$AL,$B79,流水线26祝广玲!S:S)</f>
        <v>12</v>
      </c>
      <c r="T79" s="24">
        <f ca="1">SUMIF(流水线26祝广玲!$A:$AL,$B79,流水线26祝广玲!T:T)</f>
        <v>14</v>
      </c>
      <c r="U79" s="24">
        <f ca="1">SUMIF(流水线26祝广玲!$A:$AL,$B79,流水线26祝广玲!U:U)</f>
        <v>14</v>
      </c>
      <c r="V79" s="24">
        <f ca="1">SUMIF(流水线26祝广玲!$A:$AL,$B79,流水线26祝广玲!V:V)</f>
        <v>14</v>
      </c>
      <c r="W79" s="24">
        <f ca="1">SUMIF(流水线26祝广玲!$A:$AL,$B79,流水线26祝广玲!W:W)</f>
        <v>14</v>
      </c>
      <c r="X79" s="24">
        <f ca="1">SUMIF(流水线26祝广玲!$A:$AL,$B79,流水线26祝广玲!X:X)</f>
        <v>13</v>
      </c>
      <c r="Y79" s="24">
        <f ca="1">SUMIF(流水线26祝广玲!$A:$AL,$B79,流水线26祝广玲!Y:Y)</f>
        <v>14</v>
      </c>
      <c r="Z79" s="24">
        <f ca="1">SUMIF(流水线26祝广玲!$A:$AL,$B79,流水线26祝广玲!Z:Z)</f>
        <v>13</v>
      </c>
      <c r="AA79" s="24">
        <f ca="1">SUMIF(流水线26祝广玲!$A:$AL,$B79,流水线26祝广玲!AA:AA)</f>
        <v>13</v>
      </c>
      <c r="AB79" s="24">
        <f ca="1">SUMIF(流水线26祝广玲!$A:$AL,$B79,流水线26祝广玲!AB:AB)</f>
        <v>13</v>
      </c>
      <c r="AC79" s="24">
        <f ca="1">SUMIF(流水线26祝广玲!$A:$AL,$B79,流水线26祝广玲!AC:AC)</f>
        <v>11</v>
      </c>
      <c r="AD79" s="24">
        <f ca="1">SUMIF(流水线26祝广玲!$A:$AL,$B79,流水线26祝广玲!AD:AD)</f>
        <v>11</v>
      </c>
      <c r="AE79" s="24">
        <f ca="1">SUMIF(流水线26祝广玲!$A:$AL,$B79,流水线26祝广玲!AE:AE)</f>
        <v>8.5</v>
      </c>
      <c r="AF79" s="24">
        <f ca="1">SUMIF(流水线26祝广玲!$A:$AL,$B79,流水线26祝广玲!AF:AF)</f>
        <v>8.5</v>
      </c>
      <c r="AG79" s="24">
        <f ca="1">SUMIF(流水线26祝广玲!$A:$AL,$B79,流水线26祝广玲!AG:AG)</f>
        <v>8.5</v>
      </c>
      <c r="AH79" s="24">
        <f ca="1">SUMIF(流水线26祝广玲!$A:$AL,$B79,流水线26祝广玲!AH:AH)</f>
        <v>8.5</v>
      </c>
      <c r="AI79" s="68">
        <f t="shared" ca="1" si="56"/>
        <v>374.5</v>
      </c>
      <c r="AJ79" s="71">
        <f t="shared" ca="1" si="57"/>
        <v>46.8125</v>
      </c>
    </row>
    <row r="80" spans="1:36" ht="19.5" customHeight="1" x14ac:dyDescent="0.3">
      <c r="A80" s="36" t="s">
        <v>405</v>
      </c>
      <c r="B80" s="52" t="s">
        <v>285</v>
      </c>
      <c r="C80" s="127" t="s">
        <v>289</v>
      </c>
      <c r="D80" s="24">
        <f ca="1">SUMIF(流水线26祝广玲!$A:$AL,$B80,流水线26祝广玲!D:D)</f>
        <v>0</v>
      </c>
      <c r="E80" s="24">
        <f ca="1">SUMIF(流水线26祝广玲!$A:$AL,$B80,流水线26祝广玲!E:E)</f>
        <v>13</v>
      </c>
      <c r="F80" s="24">
        <f ca="1">SUMIF(流水线26祝广玲!$A:$AL,$B80,流水线26祝广玲!F:F)</f>
        <v>13</v>
      </c>
      <c r="G80" s="24">
        <f ca="1">SUMIF(流水线26祝广玲!$A:$AL,$B80,流水线26祝广玲!G:G)</f>
        <v>13</v>
      </c>
      <c r="H80" s="24">
        <f ca="1">SUMIF(流水线26祝广玲!$A:$AL,$B80,流水线26祝广玲!H:H)</f>
        <v>14</v>
      </c>
      <c r="I80" s="24">
        <f ca="1">SUMIF(流水线26祝广玲!$A:$AL,$B80,流水线26祝广玲!I:I)</f>
        <v>14</v>
      </c>
      <c r="J80" s="24">
        <f ca="1">SUMIF(流水线26祝广玲!$A:$AL,$B80,流水线26祝广玲!J:J)</f>
        <v>11</v>
      </c>
      <c r="K80" s="24">
        <f ca="1">SUMIF(流水线26祝广玲!$A:$AL,$B80,流水线26祝广玲!K:K)</f>
        <v>14</v>
      </c>
      <c r="L80" s="24">
        <f ca="1">SUMIF(流水线26祝广玲!$A:$AL,$B80,流水线26祝广玲!L:L)</f>
        <v>14</v>
      </c>
      <c r="M80" s="24">
        <f ca="1">SUMIF(流水线26祝广玲!$A:$AL,$B80,流水线26祝广玲!M:M)</f>
        <v>14</v>
      </c>
      <c r="N80" s="24">
        <f ca="1">SUMIF(流水线26祝广玲!$A:$AL,$B80,流水线26祝广玲!N:N)</f>
        <v>14</v>
      </c>
      <c r="O80" s="24">
        <f ca="1">SUMIF(流水线26祝广玲!$A:$AL,$B80,流水线26祝广玲!O:O)</f>
        <v>14</v>
      </c>
      <c r="P80" s="24">
        <f ca="1">SUMIF(流水线26祝广玲!$A:$AL,$B80,流水线26祝广玲!P:P)</f>
        <v>14</v>
      </c>
      <c r="Q80" s="24">
        <f ca="1">SUMIF(流水线26祝广玲!$A:$AL,$B80,流水线26祝广玲!Q:Q)</f>
        <v>13</v>
      </c>
      <c r="R80" s="24">
        <f ca="1">SUMIF(流水线26祝广玲!$A:$AL,$B80,流水线26祝广玲!R:R)</f>
        <v>14</v>
      </c>
      <c r="S80" s="24">
        <f ca="1">SUMIF(流水线26祝广玲!$A:$AL,$B80,流水线26祝广玲!S:S)</f>
        <v>12</v>
      </c>
      <c r="T80" s="24">
        <f ca="1">SUMIF(流水线26祝广玲!$A:$AL,$B80,流水线26祝广玲!T:T)</f>
        <v>14</v>
      </c>
      <c r="U80" s="24">
        <f ca="1">SUMIF(流水线26祝广玲!$A:$AL,$B80,流水线26祝广玲!U:U)</f>
        <v>14</v>
      </c>
      <c r="V80" s="24">
        <f ca="1">SUMIF(流水线26祝广玲!$A:$AL,$B80,流水线26祝广玲!V:V)</f>
        <v>14</v>
      </c>
      <c r="W80" s="24">
        <f ca="1">SUMIF(流水线26祝广玲!$A:$AL,$B80,流水线26祝广玲!W:W)</f>
        <v>14</v>
      </c>
      <c r="X80" s="24">
        <f ca="1">SUMIF(流水线26祝广玲!$A:$AL,$B80,流水线26祝广玲!X:X)</f>
        <v>13</v>
      </c>
      <c r="Y80" s="24">
        <f ca="1">SUMIF(流水线26祝广玲!$A:$AL,$B80,流水线26祝广玲!Y:Y)</f>
        <v>14</v>
      </c>
      <c r="Z80" s="24">
        <f ca="1">SUMIF(流水线26祝广玲!$A:$AL,$B80,流水线26祝广玲!Z:Z)</f>
        <v>13</v>
      </c>
      <c r="AA80" s="24">
        <f ca="1">SUMIF(流水线26祝广玲!$A:$AL,$B80,流水线26祝广玲!AA:AA)</f>
        <v>13</v>
      </c>
      <c r="AB80" s="24">
        <f ca="1">SUMIF(流水线26祝广玲!$A:$AL,$B80,流水线26祝广玲!AB:AB)</f>
        <v>13</v>
      </c>
      <c r="AC80" s="24">
        <f ca="1">SUMIF(流水线26祝广玲!$A:$AL,$B80,流水线26祝广玲!AC:AC)</f>
        <v>11</v>
      </c>
      <c r="AD80" s="24">
        <f ca="1">SUMIF(流水线26祝广玲!$A:$AL,$B80,流水线26祝广玲!AD:AD)</f>
        <v>8.5</v>
      </c>
      <c r="AE80" s="24">
        <f ca="1">SUMIF(流水线26祝广玲!$A:$AL,$B80,流水线26祝广玲!AE:AE)</f>
        <v>8.5</v>
      </c>
      <c r="AF80" s="24">
        <f ca="1">SUMIF(流水线26祝广玲!$A:$AL,$B80,流水线26祝广玲!AF:AF)</f>
        <v>8.5</v>
      </c>
      <c r="AG80" s="24">
        <f ca="1">SUMIF(流水线26祝广玲!$A:$AL,$B80,流水线26祝广玲!AG:AG)</f>
        <v>8.5</v>
      </c>
      <c r="AH80" s="24">
        <f ca="1">SUMIF(流水线26祝广玲!$A:$AL,$B80,流水线26祝广玲!AH:AH)</f>
        <v>8.5</v>
      </c>
      <c r="AI80" s="68">
        <f t="shared" ca="1" si="56"/>
        <v>376.5</v>
      </c>
      <c r="AJ80" s="71">
        <f t="shared" ca="1" si="57"/>
        <v>47.0625</v>
      </c>
    </row>
    <row r="81" spans="1:36" ht="19.5" customHeight="1" x14ac:dyDescent="0.3">
      <c r="A81" s="36" t="s">
        <v>405</v>
      </c>
      <c r="B81" s="52" t="s">
        <v>63</v>
      </c>
      <c r="C81" s="127" t="s">
        <v>64</v>
      </c>
      <c r="D81" s="24">
        <f ca="1">SUMIF(流水线26祝广玲!$A:$AL,$B81,流水线26祝广玲!D:D)</f>
        <v>0</v>
      </c>
      <c r="E81" s="24">
        <f ca="1">SUMIF(流水线26祝广玲!$A:$AL,$B81,流水线26祝广玲!E:E)</f>
        <v>13</v>
      </c>
      <c r="F81" s="24">
        <f ca="1">SUMIF(流水线26祝广玲!$A:$AL,$B81,流水线26祝广玲!F:F)</f>
        <v>13</v>
      </c>
      <c r="G81" s="24">
        <f ca="1">SUMIF(流水线26祝广玲!$A:$AL,$B81,流水线26祝广玲!G:G)</f>
        <v>13</v>
      </c>
      <c r="H81" s="24">
        <f ca="1">SUMIF(流水线26祝广玲!$A:$AL,$B81,流水线26祝广玲!H:H)</f>
        <v>14</v>
      </c>
      <c r="I81" s="24">
        <f ca="1">SUMIF(流水线26祝广玲!$A:$AL,$B81,流水线26祝广玲!I:I)</f>
        <v>14</v>
      </c>
      <c r="J81" s="24">
        <f ca="1">SUMIF(流水线26祝广玲!$A:$AL,$B81,流水线26祝广玲!J:J)</f>
        <v>11</v>
      </c>
      <c r="K81" s="24">
        <f ca="1">SUMIF(流水线26祝广玲!$A:$AL,$B81,流水线26祝广玲!K:K)</f>
        <v>14</v>
      </c>
      <c r="L81" s="24">
        <f ca="1">SUMIF(流水线26祝广玲!$A:$AL,$B81,流水线26祝广玲!L:L)</f>
        <v>14</v>
      </c>
      <c r="M81" s="24">
        <f ca="1">SUMIF(流水线26祝广玲!$A:$AL,$B81,流水线26祝广玲!M:M)</f>
        <v>14</v>
      </c>
      <c r="N81" s="24">
        <f ca="1">SUMIF(流水线26祝广玲!$A:$AL,$B81,流水线26祝广玲!N:N)</f>
        <v>14</v>
      </c>
      <c r="O81" s="24">
        <f ca="1">SUMIF(流水线26祝广玲!$A:$AL,$B81,流水线26祝广玲!O:O)</f>
        <v>12</v>
      </c>
      <c r="P81" s="24">
        <f ca="1">SUMIF(流水线26祝广玲!$A:$AL,$B81,流水线26祝广玲!P:P)</f>
        <v>14</v>
      </c>
      <c r="Q81" s="24">
        <f ca="1">SUMIF(流水线26祝广玲!$A:$AL,$B81,流水线26祝广玲!Q:Q)</f>
        <v>11</v>
      </c>
      <c r="R81" s="24">
        <f ca="1">SUMIF(流水线26祝广玲!$A:$AL,$B81,流水线26祝广玲!R:R)</f>
        <v>14</v>
      </c>
      <c r="S81" s="24">
        <f ca="1">SUMIF(流水线26祝广玲!$A:$AL,$B81,流水线26祝广玲!S:S)</f>
        <v>13</v>
      </c>
      <c r="T81" s="24">
        <f ca="1">SUMIF(流水线26祝广玲!$A:$AL,$B81,流水线26祝广玲!T:T)</f>
        <v>10</v>
      </c>
      <c r="U81" s="24">
        <f ca="1">SUMIF(流水线26祝广玲!$A:$AL,$B81,流水线26祝广玲!U:U)</f>
        <v>0</v>
      </c>
      <c r="V81" s="24">
        <f ca="1">SUMIF(流水线26祝广玲!$A:$AL,$B81,流水线26祝广玲!V:V)</f>
        <v>0</v>
      </c>
      <c r="W81" s="24">
        <f ca="1">SUMIF(流水线26祝广玲!$A:$AL,$B81,流水线26祝广玲!W:W)</f>
        <v>14</v>
      </c>
      <c r="X81" s="24">
        <f ca="1">SUMIF(流水线26祝广玲!$A:$AL,$B81,流水线26祝广玲!X:X)</f>
        <v>12</v>
      </c>
      <c r="Y81" s="24">
        <f ca="1">SUMIF(流水线26祝广玲!$A:$AL,$B81,流水线26祝广玲!Y:Y)</f>
        <v>8.5</v>
      </c>
      <c r="Z81" s="24">
        <f ca="1">SUMIF(流水线26祝广玲!$A:$AL,$B81,流水线26祝广玲!Z:Z)</f>
        <v>13</v>
      </c>
      <c r="AA81" s="24">
        <f ca="1">SUMIF(流水线26祝广玲!$A:$AL,$B81,流水线26祝广玲!AA:AA)</f>
        <v>13</v>
      </c>
      <c r="AB81" s="24">
        <f ca="1">SUMIF(流水线26祝广玲!$A:$AL,$B81,流水线26祝广玲!AB:AB)</f>
        <v>12</v>
      </c>
      <c r="AC81" s="24">
        <f ca="1">SUMIF(流水线26祝广玲!$A:$AL,$B81,流水线26祝广玲!AC:AC)</f>
        <v>11</v>
      </c>
      <c r="AD81" s="24">
        <f ca="1">SUMIF(流水线26祝广玲!$A:$AL,$B81,流水线26祝广玲!AD:AD)</f>
        <v>10.5</v>
      </c>
      <c r="AE81" s="24">
        <f ca="1">SUMIF(流水线26祝广玲!$A:$AL,$B81,流水线26祝广玲!AE:AE)</f>
        <v>8.5</v>
      </c>
      <c r="AF81" s="24">
        <f ca="1">SUMIF(流水线26祝广玲!$A:$AL,$B81,流水线26祝广玲!AF:AF)</f>
        <v>0</v>
      </c>
      <c r="AG81" s="24">
        <f ca="1">SUMIF(流水线26祝广玲!$A:$AL,$B81,流水线26祝广玲!AG:AG)</f>
        <v>0</v>
      </c>
      <c r="AH81" s="24">
        <f ca="1">SUMIF(流水线26祝广玲!$A:$AL,$B81,流水线26祝广玲!AH:AH)</f>
        <v>8.5</v>
      </c>
      <c r="AI81" s="68">
        <f t="shared" ref="AI81" ca="1" si="58">SUM(D81:AH81)</f>
        <v>319</v>
      </c>
      <c r="AJ81" s="71">
        <f t="shared" ref="AJ81" ca="1" si="59">AI81/8</f>
        <v>39.875</v>
      </c>
    </row>
    <row r="82" spans="1:36" ht="19.5" customHeight="1" x14ac:dyDescent="0.3">
      <c r="A82" s="36" t="s">
        <v>405</v>
      </c>
      <c r="B82" s="52" t="s">
        <v>311</v>
      </c>
      <c r="C82" s="127" t="s">
        <v>319</v>
      </c>
      <c r="D82" s="24">
        <f ca="1">SUMIF(流水线26祝广玲!$A:$AL,$B82,流水线26祝广玲!D:D)</f>
        <v>0</v>
      </c>
      <c r="E82" s="24">
        <f ca="1">SUMIF(流水线26祝广玲!$A:$AL,$B82,流水线26祝广玲!E:E)</f>
        <v>13</v>
      </c>
      <c r="F82" s="24">
        <f ca="1">SUMIF(流水线26祝广玲!$A:$AL,$B82,流水线26祝广玲!F:F)</f>
        <v>13</v>
      </c>
      <c r="G82" s="24">
        <f ca="1">SUMIF(流水线26祝广玲!$A:$AL,$B82,流水线26祝广玲!G:G)</f>
        <v>13</v>
      </c>
      <c r="H82" s="24">
        <f ca="1">SUMIF(流水线26祝广玲!$A:$AL,$B82,流水线26祝广玲!H:H)</f>
        <v>14</v>
      </c>
      <c r="I82" s="24">
        <f ca="1">SUMIF(流水线26祝广玲!$A:$AL,$B82,流水线26祝广玲!I:I)</f>
        <v>14</v>
      </c>
      <c r="J82" s="24">
        <f ca="1">SUMIF(流水线26祝广玲!$A:$AL,$B82,流水线26祝广玲!J:J)</f>
        <v>11</v>
      </c>
      <c r="K82" s="24">
        <f ca="1">SUMIF(流水线26祝广玲!$A:$AL,$B82,流水线26祝广玲!K:K)</f>
        <v>14</v>
      </c>
      <c r="L82" s="24">
        <f ca="1">SUMIF(流水线26祝广玲!$A:$AL,$B82,流水线26祝广玲!L:L)</f>
        <v>14</v>
      </c>
      <c r="M82" s="24">
        <f ca="1">SUMIF(流水线26祝广玲!$A:$AL,$B82,流水线26祝广玲!M:M)</f>
        <v>14</v>
      </c>
      <c r="N82" s="24">
        <f ca="1">SUMIF(流水线26祝广玲!$A:$AL,$B82,流水线26祝广玲!N:N)</f>
        <v>14</v>
      </c>
      <c r="O82" s="24">
        <f ca="1">SUMIF(流水线26祝广玲!$A:$AL,$B82,流水线26祝广玲!O:O)</f>
        <v>14</v>
      </c>
      <c r="P82" s="24">
        <f ca="1">SUMIF(流水线26祝广玲!$A:$AL,$B82,流水线26祝广玲!P:P)</f>
        <v>14</v>
      </c>
      <c r="Q82" s="24">
        <f ca="1">SUMIF(流水线26祝广玲!$A:$AL,$B82,流水线26祝广玲!Q:Q)</f>
        <v>13</v>
      </c>
      <c r="R82" s="24">
        <f ca="1">SUMIF(流水线26祝广玲!$A:$AL,$B82,流水线26祝广玲!R:R)</f>
        <v>14</v>
      </c>
      <c r="S82" s="24">
        <f ca="1">SUMIF(流水线26祝广玲!$A:$AL,$B82,流水线26祝广玲!S:S)</f>
        <v>12</v>
      </c>
      <c r="T82" s="24">
        <f ca="1">SUMIF(流水线26祝广玲!$A:$AL,$B82,流水线26祝广玲!T:T)</f>
        <v>14</v>
      </c>
      <c r="U82" s="24">
        <f ca="1">SUMIF(流水线26祝广玲!$A:$AL,$B82,流水线26祝广玲!U:U)</f>
        <v>14</v>
      </c>
      <c r="V82" s="24">
        <f ca="1">SUMIF(流水线26祝广玲!$A:$AL,$B82,流水线26祝广玲!V:V)</f>
        <v>14</v>
      </c>
      <c r="W82" s="24">
        <f ca="1">SUMIF(流水线26祝广玲!$A:$AL,$B82,流水线26祝广玲!W:W)</f>
        <v>14</v>
      </c>
      <c r="X82" s="24">
        <f ca="1">SUMIF(流水线26祝广玲!$A:$AL,$B82,流水线26祝广玲!X:X)</f>
        <v>13</v>
      </c>
      <c r="Y82" s="24">
        <f ca="1">SUMIF(流水线26祝广玲!$A:$AL,$B82,流水线26祝广玲!Y:Y)</f>
        <v>14</v>
      </c>
      <c r="Z82" s="24">
        <f ca="1">SUMIF(流水线26祝广玲!$A:$AL,$B82,流水线26祝广玲!Z:Z)</f>
        <v>13</v>
      </c>
      <c r="AA82" s="24">
        <f ca="1">SUMIF(流水线26祝广玲!$A:$AL,$B82,流水线26祝广玲!AA:AA)</f>
        <v>13</v>
      </c>
      <c r="AB82" s="24">
        <f ca="1">SUMIF(流水线26祝广玲!$A:$AL,$B82,流水线26祝广玲!AB:AB)</f>
        <v>13</v>
      </c>
      <c r="AC82" s="24">
        <f ca="1">SUMIF(流水线26祝广玲!$A:$AL,$B82,流水线26祝广玲!AC:AC)</f>
        <v>11</v>
      </c>
      <c r="AD82" s="24">
        <f ca="1">SUMIF(流水线26祝广玲!$A:$AL,$B82,流水线26祝广玲!AD:AD)</f>
        <v>11</v>
      </c>
      <c r="AE82" s="24">
        <f ca="1">SUMIF(流水线26祝广玲!$A:$AL,$B82,流水线26祝广玲!AE:AE)</f>
        <v>8.5</v>
      </c>
      <c r="AF82" s="24">
        <f ca="1">SUMIF(流水线26祝广玲!$A:$AL,$B82,流水线26祝广玲!AF:AF)</f>
        <v>8.5</v>
      </c>
      <c r="AG82" s="24">
        <f ca="1">SUMIF(流水线26祝广玲!$A:$AL,$B82,流水线26祝广玲!AG:AG)</f>
        <v>8.5</v>
      </c>
      <c r="AH82" s="24">
        <f ca="1">SUMIF(流水线26祝广玲!$A:$AL,$B82,流水线26祝广玲!AH:AH)</f>
        <v>8.5</v>
      </c>
      <c r="AI82" s="68">
        <f ca="1">SUM(D82:AH82)</f>
        <v>379</v>
      </c>
      <c r="AJ82" s="71">
        <f ca="1">AI82/8</f>
        <v>47.375</v>
      </c>
    </row>
    <row r="83" spans="1:36" ht="19.5" customHeight="1" x14ac:dyDescent="0.3">
      <c r="A83" s="36" t="s">
        <v>405</v>
      </c>
      <c r="B83" s="52" t="s">
        <v>401</v>
      </c>
      <c r="C83" s="127" t="s">
        <v>400</v>
      </c>
      <c r="D83" s="24">
        <f ca="1">SUMIF(流水线26祝广玲!$A:$AL,$B83,流水线26祝广玲!D:D)</f>
        <v>0</v>
      </c>
      <c r="E83" s="24">
        <f ca="1">SUMIF(流水线26祝广玲!$A:$AL,$B83,流水线26祝广玲!E:E)</f>
        <v>13</v>
      </c>
      <c r="F83" s="24">
        <f ca="1">SUMIF(流水线26祝广玲!$A:$AL,$B83,流水线26祝广玲!F:F)</f>
        <v>13</v>
      </c>
      <c r="G83" s="24">
        <f ca="1">SUMIF(流水线26祝广玲!$A:$AL,$B83,流水线26祝广玲!G:G)</f>
        <v>13</v>
      </c>
      <c r="H83" s="24">
        <f ca="1">SUMIF(流水线26祝广玲!$A:$AL,$B83,流水线26祝广玲!H:H)</f>
        <v>14</v>
      </c>
      <c r="I83" s="24">
        <f ca="1">SUMIF(流水线26祝广玲!$A:$AL,$B83,流水线26祝广玲!I:I)</f>
        <v>14</v>
      </c>
      <c r="J83" s="24">
        <f ca="1">SUMIF(流水线26祝广玲!$A:$AL,$B83,流水线26祝广玲!J:J)</f>
        <v>11</v>
      </c>
      <c r="K83" s="24">
        <f ca="1">SUMIF(流水线26祝广玲!$A:$AL,$B83,流水线26祝广玲!K:K)</f>
        <v>14</v>
      </c>
      <c r="L83" s="24">
        <f ca="1">SUMIF(流水线26祝广玲!$A:$AL,$B83,流水线26祝广玲!L:L)</f>
        <v>14</v>
      </c>
      <c r="M83" s="24">
        <f ca="1">SUMIF(流水线26祝广玲!$A:$AL,$B83,流水线26祝广玲!M:M)</f>
        <v>14</v>
      </c>
      <c r="N83" s="24">
        <f ca="1">SUMIF(流水线26祝广玲!$A:$AL,$B83,流水线26祝广玲!N:N)</f>
        <v>14</v>
      </c>
      <c r="O83" s="24">
        <f ca="1">SUMIF(流水线26祝广玲!$A:$AL,$B83,流水线26祝广玲!O:O)</f>
        <v>14</v>
      </c>
      <c r="P83" s="24">
        <f ca="1">SUMIF(流水线26祝广玲!$A:$AL,$B83,流水线26祝广玲!P:P)</f>
        <v>14</v>
      </c>
      <c r="Q83" s="24">
        <f ca="1">SUMIF(流水线26祝广玲!$A:$AL,$B83,流水线26祝广玲!Q:Q)</f>
        <v>8.5</v>
      </c>
      <c r="R83" s="24">
        <f ca="1">SUMIF(流水线26祝广玲!$A:$AL,$B83,流水线26祝广玲!R:R)</f>
        <v>14</v>
      </c>
      <c r="S83" s="24">
        <f ca="1">SUMIF(流水线26祝广玲!$A:$AL,$B83,流水线26祝广玲!S:S)</f>
        <v>13</v>
      </c>
      <c r="T83" s="24">
        <f ca="1">SUMIF(流水线26祝广玲!$A:$AL,$B83,流水线26祝广玲!T:T)</f>
        <v>14</v>
      </c>
      <c r="U83" s="24">
        <f ca="1">SUMIF(流水线26祝广玲!$A:$AL,$B83,流水线26祝广玲!U:U)</f>
        <v>14</v>
      </c>
      <c r="V83" s="24">
        <f ca="1">SUMIF(流水线26祝广玲!$A:$AL,$B83,流水线26祝广玲!V:V)</f>
        <v>14</v>
      </c>
      <c r="W83" s="24">
        <f ca="1">SUMIF(流水线26祝广玲!$A:$AL,$B83,流水线26祝广玲!W:W)</f>
        <v>14</v>
      </c>
      <c r="X83" s="24">
        <f ca="1">SUMIF(流水线26祝广玲!$A:$AL,$B83,流水线26祝广玲!X:X)</f>
        <v>13</v>
      </c>
      <c r="Y83" s="24">
        <f ca="1">SUMIF(流水线26祝广玲!$A:$AL,$B83,流水线26祝广玲!Y:Y)</f>
        <v>14</v>
      </c>
      <c r="Z83" s="24">
        <f ca="1">SUMIF(流水线26祝广玲!$A:$AL,$B83,流水线26祝广玲!Z:Z)</f>
        <v>13</v>
      </c>
      <c r="AA83" s="24">
        <f ca="1">SUMIF(流水线26祝广玲!$A:$AL,$B83,流水线26祝广玲!AA:AA)</f>
        <v>11</v>
      </c>
      <c r="AB83" s="24">
        <f ca="1">SUMIF(流水线26祝广玲!$A:$AL,$B83,流水线26祝广玲!AB:AB)</f>
        <v>11</v>
      </c>
      <c r="AC83" s="24">
        <f ca="1">SUMIF(流水线26祝广玲!$A:$AL,$B83,流水线26祝广玲!AC:AC)</f>
        <v>14.5</v>
      </c>
      <c r="AD83" s="24">
        <f ca="1">SUMIF(流水线26祝广玲!$A:$AL,$B83,流水线26祝广玲!AD:AD)</f>
        <v>11</v>
      </c>
      <c r="AE83" s="24">
        <f ca="1">SUMIF(流水线26祝广玲!$A:$AL,$B83,流水线26祝广玲!AE:AE)</f>
        <v>8.5</v>
      </c>
      <c r="AF83" s="24">
        <f ca="1">SUMIF(流水线26祝广玲!$A:$AL,$B83,流水线26祝广玲!AF:AF)</f>
        <v>4</v>
      </c>
      <c r="AG83" s="24">
        <f ca="1">SUMIF(流水线26祝广玲!$A:$AL,$B83,流水线26祝广玲!AG:AG)</f>
        <v>11.5</v>
      </c>
      <c r="AH83" s="24">
        <f ca="1">SUMIF(流水线26祝广玲!$A:$AL,$B83,流水线26祝广玲!AH:AH)</f>
        <v>11</v>
      </c>
      <c r="AI83" s="68">
        <f ca="1">SUM(D83:AH83)</f>
        <v>376</v>
      </c>
      <c r="AJ83" s="71">
        <f ca="1">AI83/8</f>
        <v>47</v>
      </c>
    </row>
    <row r="84" spans="1:36" ht="19.5" customHeight="1" x14ac:dyDescent="0.25">
      <c r="A84" s="36" t="s">
        <v>405</v>
      </c>
      <c r="B84" s="53" t="s">
        <v>661</v>
      </c>
      <c r="C84" s="127" t="s">
        <v>662</v>
      </c>
      <c r="D84" s="24">
        <f ca="1">SUMIF(流水线26祝广玲!$A:$AL,$B84,流水线26祝广玲!D:D)</f>
        <v>0</v>
      </c>
      <c r="E84" s="24">
        <f ca="1">SUMIF(流水线26祝广玲!$A:$AL,$B84,流水线26祝广玲!E:E)</f>
        <v>13</v>
      </c>
      <c r="F84" s="24">
        <f ca="1">SUMIF(流水线26祝广玲!$A:$AL,$B84,流水线26祝广玲!F:F)</f>
        <v>13</v>
      </c>
      <c r="G84" s="24">
        <f ca="1">SUMIF(流水线26祝广玲!$A:$AL,$B84,流水线26祝广玲!G:G)</f>
        <v>13</v>
      </c>
      <c r="H84" s="24">
        <f ca="1">SUMIF(流水线26祝广玲!$A:$AL,$B84,流水线26祝广玲!H:H)</f>
        <v>14</v>
      </c>
      <c r="I84" s="24">
        <f ca="1">SUMIF(流水线26祝广玲!$A:$AL,$B84,流水线26祝广玲!I:I)</f>
        <v>14</v>
      </c>
      <c r="J84" s="24">
        <f ca="1">SUMIF(流水线26祝广玲!$A:$AL,$B84,流水线26祝广玲!J:J)</f>
        <v>11</v>
      </c>
      <c r="K84" s="24">
        <f ca="1">SUMIF(流水线26祝广玲!$A:$AL,$B84,流水线26祝广玲!K:K)</f>
        <v>14</v>
      </c>
      <c r="L84" s="24">
        <f ca="1">SUMIF(流水线26祝广玲!$A:$AL,$B84,流水线26祝广玲!L:L)</f>
        <v>11</v>
      </c>
      <c r="M84" s="24">
        <f ca="1">SUMIF(流水线26祝广玲!$A:$AL,$B84,流水线26祝广玲!M:M)</f>
        <v>14</v>
      </c>
      <c r="N84" s="24">
        <f ca="1">SUMIF(流水线26祝广玲!$A:$AL,$B84,流水线26祝广玲!N:N)</f>
        <v>14</v>
      </c>
      <c r="O84" s="24">
        <f ca="1">SUMIF(流水线26祝广玲!$A:$AL,$B84,流水线26祝广玲!O:O)</f>
        <v>14</v>
      </c>
      <c r="P84" s="24">
        <f ca="1">SUMIF(流水线26祝广玲!$A:$AL,$B84,流水线26祝广玲!P:P)</f>
        <v>14</v>
      </c>
      <c r="Q84" s="24">
        <f ca="1">SUMIF(流水线26祝广玲!$A:$AL,$B84,流水线26祝广玲!Q:Q)</f>
        <v>13</v>
      </c>
      <c r="R84" s="24">
        <f ca="1">SUMIF(流水线26祝广玲!$A:$AL,$B84,流水线26祝广玲!R:R)</f>
        <v>14</v>
      </c>
      <c r="S84" s="24">
        <f ca="1">SUMIF(流水线26祝广玲!$A:$AL,$B84,流水线26祝广玲!S:S)</f>
        <v>12</v>
      </c>
      <c r="T84" s="24">
        <f ca="1">SUMIF(流水线26祝广玲!$A:$AL,$B84,流水线26祝广玲!T:T)</f>
        <v>14</v>
      </c>
      <c r="U84" s="24">
        <f ca="1">SUMIF(流水线26祝广玲!$A:$AL,$B84,流水线26祝广玲!U:U)</f>
        <v>12</v>
      </c>
      <c r="V84" s="24">
        <f ca="1">SUMIF(流水线26祝广玲!$A:$AL,$B84,流水线26祝广玲!V:V)</f>
        <v>14</v>
      </c>
      <c r="W84" s="24">
        <f ca="1">SUMIF(流水线26祝广玲!$A:$AL,$B84,流水线26祝广玲!W:W)</f>
        <v>14</v>
      </c>
      <c r="X84" s="24">
        <f ca="1">SUMIF(流水线26祝广玲!$A:$AL,$B84,流水线26祝广玲!X:X)</f>
        <v>13</v>
      </c>
      <c r="Y84" s="24">
        <f ca="1">SUMIF(流水线26祝广玲!$A:$AL,$B84,流水线26祝广玲!Y:Y)</f>
        <v>0</v>
      </c>
      <c r="Z84" s="24">
        <f ca="1">SUMIF(流水线26祝广玲!$A:$AL,$B84,流水线26祝广玲!Z:Z)</f>
        <v>13</v>
      </c>
      <c r="AA84" s="24">
        <f ca="1">SUMIF(流水线26祝广玲!$A:$AL,$B84,流水线26祝广玲!AA:AA)</f>
        <v>13</v>
      </c>
      <c r="AB84" s="24">
        <f ca="1">SUMIF(流水线26祝广玲!$A:$AL,$B84,流水线26祝广玲!AB:AB)</f>
        <v>13</v>
      </c>
      <c r="AC84" s="24">
        <f ca="1">SUMIF(流水线26祝广玲!$A:$AL,$B84,流水线26祝广玲!AC:AC)</f>
        <v>11</v>
      </c>
      <c r="AD84" s="24">
        <f ca="1">SUMIF(流水线26祝广玲!$A:$AL,$B84,流水线26祝广玲!AD:AD)</f>
        <v>11</v>
      </c>
      <c r="AE84" s="24">
        <f ca="1">SUMIF(流水线26祝广玲!$A:$AL,$B84,流水线26祝广玲!AE:AE)</f>
        <v>8.5</v>
      </c>
      <c r="AF84" s="24">
        <f ca="1">SUMIF(流水线26祝广玲!$A:$AL,$B84,流水线26祝广玲!AF:AF)</f>
        <v>8.5</v>
      </c>
      <c r="AG84" s="24">
        <f ca="1">SUMIF(流水线26祝广玲!$A:$AL,$B84,流水线26祝广玲!AG:AG)</f>
        <v>8.5</v>
      </c>
      <c r="AH84" s="24">
        <f ca="1">SUMIF(流水线26祝广玲!$A:$AL,$B84,流水线26祝广玲!AH:AH)</f>
        <v>8.5</v>
      </c>
      <c r="AI84" s="68">
        <f t="shared" ref="AI84" ca="1" si="60">SUM(D84:AH84)</f>
        <v>360</v>
      </c>
      <c r="AJ84" s="71">
        <f t="shared" ref="AJ84" ca="1" si="61">AI84/8</f>
        <v>45</v>
      </c>
    </row>
    <row r="85" spans="1:36" ht="19.5" customHeight="1" x14ac:dyDescent="0.3">
      <c r="A85" s="36" t="s">
        <v>405</v>
      </c>
      <c r="B85" s="52" t="s">
        <v>612</v>
      </c>
      <c r="C85" s="127" t="s">
        <v>663</v>
      </c>
      <c r="D85" s="24">
        <f ca="1">SUMIF(流水线26祝广玲!$A:$AL,$B85,流水线26祝广玲!D:D)</f>
        <v>0</v>
      </c>
      <c r="E85" s="24">
        <f ca="1">SUMIF(流水线26祝广玲!$A:$AL,$B85,流水线26祝广玲!E:E)</f>
        <v>13</v>
      </c>
      <c r="F85" s="24">
        <f ca="1">SUMIF(流水线26祝广玲!$A:$AL,$B85,流水线26祝广玲!F:F)</f>
        <v>13</v>
      </c>
      <c r="G85" s="24">
        <f ca="1">SUMIF(流水线26祝广玲!$A:$AL,$B85,流水线26祝广玲!G:G)</f>
        <v>13</v>
      </c>
      <c r="H85" s="24">
        <f ca="1">SUMIF(流水线26祝广玲!$A:$AL,$B85,流水线26祝广玲!H:H)</f>
        <v>14</v>
      </c>
      <c r="I85" s="24">
        <f ca="1">SUMIF(流水线26祝广玲!$A:$AL,$B85,流水线26祝广玲!I:I)</f>
        <v>14</v>
      </c>
      <c r="J85" s="24">
        <f ca="1">SUMIF(流水线26祝广玲!$A:$AL,$B85,流水线26祝广玲!J:J)</f>
        <v>11</v>
      </c>
      <c r="K85" s="24">
        <f ca="1">SUMIF(流水线26祝广玲!$A:$AL,$B85,流水线26祝广玲!K:K)</f>
        <v>14</v>
      </c>
      <c r="L85" s="24">
        <f ca="1">SUMIF(流水线26祝广玲!$A:$AL,$B85,流水线26祝广玲!L:L)</f>
        <v>0</v>
      </c>
      <c r="M85" s="24">
        <f ca="1">SUMIF(流水线26祝广玲!$A:$AL,$B85,流水线26祝广玲!M:M)</f>
        <v>0</v>
      </c>
      <c r="N85" s="24">
        <f ca="1">SUMIF(流水线26祝广玲!$A:$AL,$B85,流水线26祝广玲!N:N)</f>
        <v>0</v>
      </c>
      <c r="O85" s="24">
        <f ca="1">SUMIF(流水线26祝广玲!$A:$AL,$B85,流水线26祝广玲!O:O)</f>
        <v>0</v>
      </c>
      <c r="P85" s="24">
        <f ca="1">SUMIF(流水线26祝广玲!$A:$AL,$B85,流水线26祝广玲!P:P)</f>
        <v>0</v>
      </c>
      <c r="Q85" s="24">
        <f ca="1">SUMIF(流水线26祝广玲!$A:$AL,$B85,流水线26祝广玲!Q:Q)</f>
        <v>0</v>
      </c>
      <c r="R85" s="24">
        <f ca="1">SUMIF(流水线26祝广玲!$A:$AL,$B85,流水线26祝广玲!R:R)</f>
        <v>9.5</v>
      </c>
      <c r="S85" s="24">
        <f ca="1">SUMIF(流水线26祝广玲!$A:$AL,$B85,流水线26祝广玲!S:S)</f>
        <v>12</v>
      </c>
      <c r="T85" s="24">
        <f ca="1">SUMIF(流水线26祝广玲!$A:$AL,$B85,流水线26祝广玲!T:T)</f>
        <v>14</v>
      </c>
      <c r="U85" s="24">
        <f ca="1">SUMIF(流水线26祝广玲!$A:$AL,$B85,流水线26祝广玲!U:U)</f>
        <v>14</v>
      </c>
      <c r="V85" s="24">
        <f ca="1">SUMIF(流水线26祝广玲!$A:$AL,$B85,流水线26祝广玲!V:V)</f>
        <v>14</v>
      </c>
      <c r="W85" s="24">
        <f ca="1">SUMIF(流水线26祝广玲!$A:$AL,$B85,流水线26祝广玲!W:W)</f>
        <v>14</v>
      </c>
      <c r="X85" s="24">
        <f ca="1">SUMIF(流水线26祝广玲!$A:$AL,$B85,流水线26祝广玲!X:X)</f>
        <v>13</v>
      </c>
      <c r="Y85" s="24">
        <f ca="1">SUMIF(流水线26祝广玲!$A:$AL,$B85,流水线26祝广玲!Y:Y)</f>
        <v>14</v>
      </c>
      <c r="Z85" s="24">
        <f ca="1">SUMIF(流水线26祝广玲!$A:$AL,$B85,流水线26祝广玲!Z:Z)</f>
        <v>13</v>
      </c>
      <c r="AA85" s="24">
        <f ca="1">SUMIF(流水线26祝广玲!$A:$AL,$B85,流水线26祝广玲!AA:AA)</f>
        <v>13</v>
      </c>
      <c r="AB85" s="24">
        <f ca="1">SUMIF(流水线26祝广玲!$A:$AL,$B85,流水线26祝广玲!AB:AB)</f>
        <v>13</v>
      </c>
      <c r="AC85" s="24">
        <f ca="1">SUMIF(流水线26祝广玲!$A:$AL,$B85,流水线26祝广玲!AC:AC)</f>
        <v>11</v>
      </c>
      <c r="AD85" s="24">
        <f ca="1">SUMIF(流水线26祝广玲!$A:$AL,$B85,流水线26祝广玲!AD:AD)</f>
        <v>11</v>
      </c>
      <c r="AE85" s="24">
        <f ca="1">SUMIF(流水线26祝广玲!$A:$AL,$B85,流水线26祝广玲!AE:AE)</f>
        <v>8.5</v>
      </c>
      <c r="AF85" s="24">
        <f ca="1">SUMIF(流水线26祝广玲!$A:$AL,$B85,流水线26祝广玲!AF:AF)</f>
        <v>8.5</v>
      </c>
      <c r="AG85" s="24">
        <f ca="1">SUMIF(流水线26祝广玲!$A:$AL,$B85,流水线26祝广玲!AG:AG)</f>
        <v>9.5</v>
      </c>
      <c r="AH85" s="24">
        <f ca="1">SUMIF(流水线26祝广玲!$A:$AL,$B85,流水线26祝广玲!AH:AH)</f>
        <v>8.5</v>
      </c>
      <c r="AI85" s="68">
        <f ca="1">SUM(D85:AH85)</f>
        <v>292.5</v>
      </c>
      <c r="AJ85" s="71">
        <f ca="1">AI85/8</f>
        <v>36.5625</v>
      </c>
    </row>
    <row r="86" spans="1:36" ht="19.5" customHeight="1" x14ac:dyDescent="0.3">
      <c r="A86" s="36" t="s">
        <v>405</v>
      </c>
      <c r="B86" s="52" t="s">
        <v>609</v>
      </c>
      <c r="C86" s="127" t="s">
        <v>318</v>
      </c>
      <c r="D86" s="24">
        <f ca="1">SUMIF(流水线26祝广玲!$A:$AL,$B86,流水线26祝广玲!D:D)</f>
        <v>0</v>
      </c>
      <c r="E86" s="24">
        <f ca="1">SUMIF(流水线26祝广玲!$A:$AL,$B86,流水线26祝广玲!E:E)</f>
        <v>13</v>
      </c>
      <c r="F86" s="24">
        <f ca="1">SUMIF(流水线26祝广玲!$A:$AL,$B86,流水线26祝广玲!F:F)</f>
        <v>0</v>
      </c>
      <c r="G86" s="24">
        <f ca="1">SUMIF(流水线26祝广玲!$A:$AL,$B86,流水线26祝广玲!G:G)</f>
        <v>0</v>
      </c>
      <c r="H86" s="24">
        <f ca="1">SUMIF(流水线26祝广玲!$A:$AL,$B86,流水线26祝广玲!H:H)</f>
        <v>12</v>
      </c>
      <c r="I86" s="24">
        <f ca="1">SUMIF(流水线26祝广玲!$A:$AL,$B86,流水线26祝广玲!I:I)</f>
        <v>14</v>
      </c>
      <c r="J86" s="24">
        <f ca="1">SUMIF(流水线26祝广玲!$A:$AL,$B86,流水线26祝广玲!J:J)</f>
        <v>9</v>
      </c>
      <c r="K86" s="24">
        <f ca="1">SUMIF(流水线26祝广玲!$A:$AL,$B86,流水线26祝广玲!K:K)</f>
        <v>14</v>
      </c>
      <c r="L86" s="24">
        <f ca="1">SUMIF(流水线26祝广玲!$A:$AL,$B86,流水线26祝广玲!L:L)</f>
        <v>14</v>
      </c>
      <c r="M86" s="24">
        <f ca="1">SUMIF(流水线26祝广玲!$A:$AL,$B86,流水线26祝广玲!M:M)</f>
        <v>0</v>
      </c>
      <c r="N86" s="24">
        <f ca="1">SUMIF(流水线26祝广玲!$A:$AL,$B86,流水线26祝广玲!N:N)</f>
        <v>0</v>
      </c>
      <c r="O86" s="24">
        <f ca="1">SUMIF(流水线26祝广玲!$A:$AL,$B86,流水线26祝广玲!O:O)</f>
        <v>0</v>
      </c>
      <c r="P86" s="24">
        <f ca="1">SUMIF(流水线26祝广玲!$A:$AL,$B86,流水线26祝广玲!P:P)</f>
        <v>0</v>
      </c>
      <c r="Q86" s="24">
        <f ca="1">SUMIF(流水线26祝广玲!$A:$AL,$B86,流水线26祝广玲!Q:Q)</f>
        <v>0</v>
      </c>
      <c r="R86" s="24">
        <f ca="1">SUMIF(流水线26祝广玲!$A:$AL,$B86,流水线26祝广玲!R:R)</f>
        <v>0</v>
      </c>
      <c r="S86" s="24">
        <f ca="1">SUMIF(流水线26祝广玲!$A:$AL,$B86,流水线26祝广玲!S:S)</f>
        <v>12</v>
      </c>
      <c r="T86" s="24">
        <f ca="1">SUMIF(流水线26祝广玲!$A:$AL,$B86,流水线26祝广玲!T:T)</f>
        <v>14</v>
      </c>
      <c r="U86" s="24">
        <f ca="1">SUMIF(流水线26祝广玲!$A:$AL,$B86,流水线26祝广玲!U:U)</f>
        <v>13</v>
      </c>
      <c r="V86" s="24">
        <f ca="1">SUMIF(流水线26祝广玲!$A:$AL,$B86,流水线26祝广玲!V:V)</f>
        <v>14</v>
      </c>
      <c r="W86" s="24">
        <f ca="1">SUMIF(流水线26祝广玲!$A:$AL,$B86,流水线26祝广玲!W:W)</f>
        <v>8.5</v>
      </c>
      <c r="X86" s="24">
        <f ca="1">SUMIF(流水线26祝广玲!$A:$AL,$B86,流水线26祝广玲!X:X)</f>
        <v>13</v>
      </c>
      <c r="Y86" s="24">
        <f ca="1">SUMIF(流水线26祝广玲!$A:$AL,$B86,流水线26祝广玲!Y:Y)</f>
        <v>14</v>
      </c>
      <c r="Z86" s="24">
        <f ca="1">SUMIF(流水线26祝广玲!$A:$AL,$B86,流水线26祝广玲!Z:Z)</f>
        <v>13</v>
      </c>
      <c r="AA86" s="24">
        <f ca="1">SUMIF(流水线26祝广玲!$A:$AL,$B86,流水线26祝广玲!AA:AA)</f>
        <v>11</v>
      </c>
      <c r="AB86" s="24">
        <f ca="1">SUMIF(流水线26祝广玲!$A:$AL,$B86,流水线26祝广玲!AB:AB)</f>
        <v>0</v>
      </c>
      <c r="AC86" s="24">
        <f ca="1">SUMIF(流水线26祝广玲!$A:$AL,$B86,流水线26祝广玲!AC:AC)</f>
        <v>11</v>
      </c>
      <c r="AD86" s="24">
        <f ca="1">SUMIF(流水线26祝广玲!$A:$AL,$B86,流水线26祝广玲!AD:AD)</f>
        <v>8.5</v>
      </c>
      <c r="AE86" s="24">
        <f ca="1">SUMIF(流水线26祝广玲!$A:$AL,$B86,流水线26祝广玲!AE:AE)</f>
        <v>8.5</v>
      </c>
      <c r="AF86" s="24">
        <f ca="1">SUMIF(流水线26祝广玲!$A:$AL,$B86,流水线26祝广玲!AF:AF)</f>
        <v>0</v>
      </c>
      <c r="AG86" s="24">
        <f ca="1">SUMIF(流水线26祝广玲!$A:$AL,$B86,流水线26祝广玲!AG:AG)</f>
        <v>8.5</v>
      </c>
      <c r="AH86" s="24">
        <f ca="1">SUMIF(流水线26祝广玲!$A:$AL,$B86,流水线26祝广玲!AH:AH)</f>
        <v>8.5</v>
      </c>
      <c r="AI86" s="68">
        <f t="shared" ref="AI86" ca="1" si="62">SUM(D86:AH86)</f>
        <v>233.5</v>
      </c>
      <c r="AJ86" s="71">
        <f t="shared" ref="AJ86" ca="1" si="63">AI86/8</f>
        <v>29.1875</v>
      </c>
    </row>
    <row r="87" spans="1:36" ht="19.5" customHeight="1" x14ac:dyDescent="0.3">
      <c r="A87" s="36" t="s">
        <v>405</v>
      </c>
      <c r="B87" s="52" t="s">
        <v>610</v>
      </c>
      <c r="C87" s="127" t="s">
        <v>664</v>
      </c>
      <c r="D87" s="24">
        <f ca="1">SUMIF(流水线26祝广玲!$A:$AL,$B87,流水线26祝广玲!D:D)</f>
        <v>0</v>
      </c>
      <c r="E87" s="24">
        <f ca="1">SUMIF(流水线26祝广玲!$A:$AL,$B87,流水线26祝广玲!E:E)</f>
        <v>8.5</v>
      </c>
      <c r="F87" s="24">
        <f ca="1">SUMIF(流水线26祝广玲!$A:$AL,$B87,流水线26祝广玲!F:F)</f>
        <v>8.5</v>
      </c>
      <c r="G87" s="24">
        <f ca="1">SUMIF(流水线26祝广玲!$A:$AL,$B87,流水线26祝广玲!G:G)</f>
        <v>13</v>
      </c>
      <c r="H87" s="24">
        <f ca="1">SUMIF(流水线26祝广玲!$A:$AL,$B87,流水线26祝广玲!H:H)</f>
        <v>14</v>
      </c>
      <c r="I87" s="24">
        <f ca="1">SUMIF(流水线26祝广玲!$A:$AL,$B87,流水线26祝广玲!I:I)</f>
        <v>14</v>
      </c>
      <c r="J87" s="24">
        <f ca="1">SUMIF(流水线26祝广玲!$A:$AL,$B87,流水线26祝广玲!J:J)</f>
        <v>10</v>
      </c>
      <c r="K87" s="24">
        <f ca="1">SUMIF(流水线26祝广玲!$A:$AL,$B87,流水线26祝广玲!K:K)</f>
        <v>14</v>
      </c>
      <c r="L87" s="24">
        <f ca="1">SUMIF(流水线26祝广玲!$A:$AL,$B87,流水线26祝广玲!L:L)</f>
        <v>0</v>
      </c>
      <c r="M87" s="24">
        <f ca="1">SUMIF(流水线26祝广玲!$A:$AL,$B87,流水线26祝广玲!M:M)</f>
        <v>0</v>
      </c>
      <c r="N87" s="24">
        <f ca="1">SUMIF(流水线26祝广玲!$A:$AL,$B87,流水线26祝广玲!N:N)</f>
        <v>0</v>
      </c>
      <c r="O87" s="24">
        <f ca="1">SUMIF(流水线26祝广玲!$A:$AL,$B87,流水线26祝广玲!O:O)</f>
        <v>14</v>
      </c>
      <c r="P87" s="24">
        <f ca="1">SUMIF(流水线26祝广玲!$A:$AL,$B87,流水线26祝广玲!P:P)</f>
        <v>14</v>
      </c>
      <c r="Q87" s="24">
        <f ca="1">SUMIF(流水线26祝广玲!$A:$AL,$B87,流水线26祝广玲!Q:Q)</f>
        <v>13</v>
      </c>
      <c r="R87" s="24">
        <f ca="1">SUMIF(流水线26祝广玲!$A:$AL,$B87,流水线26祝广玲!R:R)</f>
        <v>14</v>
      </c>
      <c r="S87" s="24">
        <f ca="1">SUMIF(流水线26祝广玲!$A:$AL,$B87,流水线26祝广玲!S:S)</f>
        <v>12</v>
      </c>
      <c r="T87" s="24">
        <f ca="1">SUMIF(流水线26祝广玲!$A:$AL,$B87,流水线26祝广玲!T:T)</f>
        <v>14</v>
      </c>
      <c r="U87" s="24">
        <f ca="1">SUMIF(流水线26祝广玲!$A:$AL,$B87,流水线26祝广玲!U:U)</f>
        <v>13</v>
      </c>
      <c r="V87" s="24">
        <f ca="1">SUMIF(流水线26祝广玲!$A:$AL,$B87,流水线26祝广玲!V:V)</f>
        <v>8.5</v>
      </c>
      <c r="W87" s="24">
        <f ca="1">SUMIF(流水线26祝广玲!$A:$AL,$B87,流水线26祝广玲!W:W)</f>
        <v>14</v>
      </c>
      <c r="X87" s="24">
        <f ca="1">SUMIF(流水线26祝广玲!$A:$AL,$B87,流水线26祝广玲!X:X)</f>
        <v>13</v>
      </c>
      <c r="Y87" s="24">
        <f ca="1">SUMIF(流水线26祝广玲!$A:$AL,$B87,流水线26祝广玲!Y:Y)</f>
        <v>14</v>
      </c>
      <c r="Z87" s="24">
        <f ca="1">SUMIF(流水线26祝广玲!$A:$AL,$B87,流水线26祝广玲!Z:Z)</f>
        <v>13</v>
      </c>
      <c r="AA87" s="24">
        <f ca="1">SUMIF(流水线26祝广玲!$A:$AL,$B87,流水线26祝广玲!AA:AA)</f>
        <v>13</v>
      </c>
      <c r="AB87" s="24">
        <f ca="1">SUMIF(流水线26祝广玲!$A:$AL,$B87,流水线26祝广玲!AB:AB)</f>
        <v>9</v>
      </c>
      <c r="AC87" s="24">
        <f ca="1">SUMIF(流水线26祝广玲!$A:$AL,$B87,流水线26祝广玲!AC:AC)</f>
        <v>11</v>
      </c>
      <c r="AD87" s="24">
        <f ca="1">SUMIF(流水线26祝广玲!$A:$AL,$B87,流水线26祝广玲!AD:AD)</f>
        <v>0</v>
      </c>
      <c r="AE87" s="24">
        <f ca="1">SUMIF(流水线26祝广玲!$A:$AL,$B87,流水线26祝广玲!AE:AE)</f>
        <v>8.5</v>
      </c>
      <c r="AF87" s="24">
        <f ca="1">SUMIF(流水线26祝广玲!$A:$AL,$B87,流水线26祝广玲!AF:AF)</f>
        <v>0</v>
      </c>
      <c r="AG87" s="24">
        <f ca="1">SUMIF(流水线26祝广玲!$A:$AL,$B87,流水线26祝广玲!AG:AG)</f>
        <v>0</v>
      </c>
      <c r="AH87" s="24">
        <f ca="1">SUMIF(流水线26祝广玲!$A:$AL,$B87,流水线26祝广玲!AH:AH)</f>
        <v>0</v>
      </c>
      <c r="AI87" s="68">
        <f ca="1">SUM(D87:AH87)</f>
        <v>280</v>
      </c>
      <c r="AJ87" s="71">
        <f ca="1">AI87/8</f>
        <v>35</v>
      </c>
    </row>
    <row r="88" spans="1:36" ht="19.5" customHeight="1" x14ac:dyDescent="0.3">
      <c r="A88" s="36" t="s">
        <v>405</v>
      </c>
      <c r="B88" s="130" t="s">
        <v>665</v>
      </c>
      <c r="C88" s="129" t="s">
        <v>666</v>
      </c>
      <c r="D88" s="24">
        <f ca="1">SUMIF(流水线26祝广玲!$A:$AL,$B88,流水线26祝广玲!D:D)</f>
        <v>0</v>
      </c>
      <c r="E88" s="24">
        <f ca="1">SUMIF(流水线26祝广玲!$A:$AL,$B88,流水线26祝广玲!E:E)</f>
        <v>12</v>
      </c>
      <c r="F88" s="24">
        <f ca="1">SUMIF(流水线26祝广玲!$A:$AL,$B88,流水线26祝广玲!F:F)</f>
        <v>12</v>
      </c>
      <c r="G88" s="24">
        <f ca="1">SUMIF(流水线26祝广玲!$A:$AL,$B88,流水线26祝广玲!G:G)</f>
        <v>12</v>
      </c>
      <c r="H88" s="24">
        <f ca="1">SUMIF(流水线26祝广玲!$A:$AL,$B88,流水线26祝广玲!H:H)</f>
        <v>12</v>
      </c>
      <c r="I88" s="24">
        <f ca="1">SUMIF(流水线26祝广玲!$A:$AL,$B88,流水线26祝广玲!I:I)</f>
        <v>12</v>
      </c>
      <c r="J88" s="24">
        <f ca="1">SUMIF(流水线26祝广玲!$A:$AL,$B88,流水线26祝广玲!J:J)</f>
        <v>11</v>
      </c>
      <c r="K88" s="24">
        <f ca="1">SUMIF(流水线26祝广玲!$A:$AL,$B88,流水线26祝广玲!K:K)</f>
        <v>12</v>
      </c>
      <c r="L88" s="24">
        <f ca="1">SUMIF(流水线26祝广玲!$A:$AL,$B88,流水线26祝广玲!L:L)</f>
        <v>12</v>
      </c>
      <c r="M88" s="24">
        <f ca="1">SUMIF(流水线26祝广玲!$A:$AL,$B88,流水线26祝广玲!M:M)</f>
        <v>12</v>
      </c>
      <c r="N88" s="24">
        <f ca="1">SUMIF(流水线26祝广玲!$A:$AL,$B88,流水线26祝广玲!N:N)</f>
        <v>12</v>
      </c>
      <c r="O88" s="24">
        <f ca="1">SUMIF(流水线26祝广玲!$A:$AL,$B88,流水线26祝广玲!O:O)</f>
        <v>12</v>
      </c>
      <c r="P88" s="24">
        <f ca="1">SUMIF(流水线26祝广玲!$A:$AL,$B88,流水线26祝广玲!P:P)</f>
        <v>12</v>
      </c>
      <c r="Q88" s="24">
        <f ca="1">SUMIF(流水线26祝广玲!$A:$AL,$B88,流水线26祝广玲!Q:Q)</f>
        <v>12</v>
      </c>
      <c r="R88" s="24">
        <f ca="1">SUMIF(流水线26祝广玲!$A:$AL,$B88,流水线26祝广玲!R:R)</f>
        <v>12</v>
      </c>
      <c r="S88" s="24">
        <f ca="1">SUMIF(流水线26祝广玲!$A:$AL,$B88,流水线26祝广玲!S:S)</f>
        <v>12</v>
      </c>
      <c r="T88" s="24">
        <f ca="1">SUMIF(流水线26祝广玲!$A:$AL,$B88,流水线26祝广玲!T:T)</f>
        <v>12</v>
      </c>
      <c r="U88" s="24">
        <f ca="1">SUMIF(流水线26祝广玲!$A:$AL,$B88,流水线26祝广玲!U:U)</f>
        <v>12</v>
      </c>
      <c r="V88" s="24">
        <f ca="1">SUMIF(流水线26祝广玲!$A:$AL,$B88,流水线26祝广玲!V:V)</f>
        <v>12</v>
      </c>
      <c r="W88" s="24">
        <f ca="1">SUMIF(流水线26祝广玲!$A:$AL,$B88,流水线26祝广玲!W:W)</f>
        <v>12</v>
      </c>
      <c r="X88" s="24">
        <f ca="1">SUMIF(流水线26祝广玲!$A:$AL,$B88,流水线26祝广玲!X:X)</f>
        <v>11</v>
      </c>
      <c r="Y88" s="24">
        <f ca="1">SUMIF(流水线26祝广玲!$A:$AL,$B88,流水线26祝广玲!Y:Y)</f>
        <v>12</v>
      </c>
      <c r="Z88" s="24">
        <f ca="1">SUMIF(流水线26祝广玲!$A:$AL,$B88,流水线26祝广玲!Z:Z)</f>
        <v>12</v>
      </c>
      <c r="AA88" s="24">
        <f ca="1">SUMIF(流水线26祝广玲!$A:$AL,$B88,流水线26祝广玲!AA:AA)</f>
        <v>12</v>
      </c>
      <c r="AB88" s="24">
        <f ca="1">SUMIF(流水线26祝广玲!$A:$AL,$B88,流水线26祝广玲!AB:AB)</f>
        <v>12</v>
      </c>
      <c r="AC88" s="24">
        <f ca="1">SUMIF(流水线26祝广玲!$A:$AL,$B88,流水线26祝广玲!AC:AC)</f>
        <v>11</v>
      </c>
      <c r="AD88" s="24">
        <f ca="1">SUMIF(流水线26祝广玲!$A:$AL,$B88,流水线26祝广玲!AD:AD)</f>
        <v>11</v>
      </c>
      <c r="AE88" s="24">
        <f ca="1">SUMIF(流水线26祝广玲!$A:$AL,$B88,流水线26祝广玲!AE:AE)</f>
        <v>8.5</v>
      </c>
      <c r="AF88" s="24">
        <f ca="1">SUMIF(流水线26祝广玲!$A:$AL,$B88,流水线26祝广玲!AF:AF)</f>
        <v>8.5</v>
      </c>
      <c r="AG88" s="24">
        <f ca="1">SUMIF(流水线26祝广玲!$A:$AL,$B88,流水线26祝广玲!AG:AG)</f>
        <v>8.5</v>
      </c>
      <c r="AH88" s="24">
        <f ca="1">SUMIF(流水线26祝广玲!$A:$AL,$B88,流水线26祝广玲!AH:AH)</f>
        <v>8.5</v>
      </c>
      <c r="AI88" s="68">
        <f ca="1">SUM(D88:AH88)</f>
        <v>342</v>
      </c>
      <c r="AJ88" s="71">
        <f ca="1">AI88/8</f>
        <v>42.75</v>
      </c>
    </row>
    <row r="89" spans="1:36" ht="19.5" customHeight="1" x14ac:dyDescent="0.3">
      <c r="A89" s="36" t="s">
        <v>405</v>
      </c>
      <c r="B89" s="130" t="s">
        <v>503</v>
      </c>
      <c r="C89" s="129" t="s">
        <v>501</v>
      </c>
      <c r="D89" s="24">
        <f ca="1">SUMIF(流水线26祝广玲!$A:$AL,$B89,流水线26祝广玲!D:D)</f>
        <v>0</v>
      </c>
      <c r="E89" s="24">
        <f ca="1">SUMIF(流水线26祝广玲!$A:$AL,$B89,流水线26祝广玲!E:E)</f>
        <v>13</v>
      </c>
      <c r="F89" s="24">
        <f ca="1">SUMIF(流水线26祝广玲!$A:$AL,$B89,流水线26祝广玲!F:F)</f>
        <v>13</v>
      </c>
      <c r="G89" s="24">
        <f ca="1">SUMIF(流水线26祝广玲!$A:$AL,$B89,流水线26祝广玲!G:G)</f>
        <v>13</v>
      </c>
      <c r="H89" s="24">
        <f ca="1">SUMIF(流水线26祝广玲!$A:$AL,$B89,流水线26祝广玲!H:H)</f>
        <v>14</v>
      </c>
      <c r="I89" s="24">
        <f ca="1">SUMIF(流水线26祝广玲!$A:$AL,$B89,流水线26祝广玲!I:I)</f>
        <v>14</v>
      </c>
      <c r="J89" s="24">
        <f ca="1">SUMIF(流水线26祝广玲!$A:$AL,$B89,流水线26祝广玲!J:J)</f>
        <v>11</v>
      </c>
      <c r="K89" s="24">
        <f ca="1">SUMIF(流水线26祝广玲!$A:$AL,$B89,流水线26祝广玲!K:K)</f>
        <v>14</v>
      </c>
      <c r="L89" s="24">
        <f ca="1">SUMIF(流水线26祝广玲!$A:$AL,$B89,流水线26祝广玲!L:L)</f>
        <v>14</v>
      </c>
      <c r="M89" s="24">
        <f ca="1">SUMIF(流水线26祝广玲!$A:$AL,$B89,流水线26祝广玲!M:M)</f>
        <v>14</v>
      </c>
      <c r="N89" s="24">
        <f ca="1">SUMIF(流水线26祝广玲!$A:$AL,$B89,流水线26祝广玲!N:N)</f>
        <v>14</v>
      </c>
      <c r="O89" s="24">
        <f ca="1">SUMIF(流水线26祝广玲!$A:$AL,$B89,流水线26祝广玲!O:O)</f>
        <v>14</v>
      </c>
      <c r="P89" s="24">
        <f ca="1">SUMIF(流水线26祝广玲!$A:$AL,$B89,流水线26祝广玲!P:P)</f>
        <v>14</v>
      </c>
      <c r="Q89" s="24">
        <f ca="1">SUMIF(流水线26祝广玲!$A:$AL,$B89,流水线26祝广玲!Q:Q)</f>
        <v>13</v>
      </c>
      <c r="R89" s="24">
        <f ca="1">SUMIF(流水线26祝广玲!$A:$AL,$B89,流水线26祝广玲!R:R)</f>
        <v>14</v>
      </c>
      <c r="S89" s="24">
        <f ca="1">SUMIF(流水线26祝广玲!$A:$AL,$B89,流水线26祝广玲!S:S)</f>
        <v>12</v>
      </c>
      <c r="T89" s="24">
        <f ca="1">SUMIF(流水线26祝广玲!$A:$AL,$B89,流水线26祝广玲!T:T)</f>
        <v>14</v>
      </c>
      <c r="U89" s="24">
        <f ca="1">SUMIF(流水线26祝广玲!$A:$AL,$B89,流水线26祝广玲!U:U)</f>
        <v>12</v>
      </c>
      <c r="V89" s="24">
        <f ca="1">SUMIF(流水线26祝广玲!$A:$AL,$B89,流水线26祝广玲!V:V)</f>
        <v>14</v>
      </c>
      <c r="W89" s="24">
        <f ca="1">SUMIF(流水线26祝广玲!$A:$AL,$B89,流水线26祝广玲!W:W)</f>
        <v>11</v>
      </c>
      <c r="X89" s="24">
        <f ca="1">SUMIF(流水线26祝广玲!$A:$AL,$B89,流水线26祝广玲!X:X)</f>
        <v>13</v>
      </c>
      <c r="Y89" s="24">
        <f ca="1">SUMIF(流水线26祝广玲!$A:$AL,$B89,流水线26祝广玲!Y:Y)</f>
        <v>14</v>
      </c>
      <c r="Z89" s="24">
        <f ca="1">SUMIF(流水线26祝广玲!$A:$AL,$B89,流水线26祝广玲!Z:Z)</f>
        <v>13</v>
      </c>
      <c r="AA89" s="24">
        <f ca="1">SUMIF(流水线26祝广玲!$A:$AL,$B89,流水线26祝广玲!AA:AA)</f>
        <v>13</v>
      </c>
      <c r="AB89" s="24">
        <f ca="1">SUMIF(流水线26祝广玲!$A:$AL,$B89,流水线26祝广玲!AB:AB)</f>
        <v>13</v>
      </c>
      <c r="AC89" s="24">
        <f ca="1">SUMIF(流水线26祝广玲!$A:$AL,$B89,流水线26祝广玲!AC:AC)</f>
        <v>11</v>
      </c>
      <c r="AD89" s="24">
        <f ca="1">SUMIF(流水线26祝广玲!$A:$AL,$B89,流水线26祝广玲!AD:AD)</f>
        <v>11</v>
      </c>
      <c r="AE89" s="24">
        <f ca="1">SUMIF(流水线26祝广玲!$A:$AL,$B89,流水线26祝广玲!AE:AE)</f>
        <v>8.5</v>
      </c>
      <c r="AF89" s="24">
        <f ca="1">SUMIF(流水线26祝广玲!$A:$AL,$B89,流水线26祝广玲!AF:AF)</f>
        <v>8.5</v>
      </c>
      <c r="AG89" s="24">
        <f ca="1">SUMIF(流水线26祝广玲!$A:$AL,$B89,流水线26祝广玲!AG:AG)</f>
        <v>8.5</v>
      </c>
      <c r="AH89" s="24">
        <f ca="1">SUMIF(流水线26祝广玲!$A:$AL,$B89,流水线26祝广玲!AH:AH)</f>
        <v>8.5</v>
      </c>
      <c r="AI89" s="68">
        <f t="shared" ref="AI89" ca="1" si="64">SUM(D89:AH89)</f>
        <v>374</v>
      </c>
      <c r="AJ89" s="71">
        <f t="shared" ref="AJ89:AJ90" ca="1" si="65">AI89/8</f>
        <v>46.75</v>
      </c>
    </row>
    <row r="90" spans="1:36" ht="19.5" customHeight="1" x14ac:dyDescent="0.3">
      <c r="A90" s="36" t="s">
        <v>405</v>
      </c>
      <c r="B90" s="130" t="s">
        <v>504</v>
      </c>
      <c r="C90" s="129" t="s">
        <v>502</v>
      </c>
      <c r="D90" s="24">
        <f ca="1">SUMIF(流水线26祝广玲!$A:$AL,$B90,流水线26祝广玲!D:D)</f>
        <v>0</v>
      </c>
      <c r="E90" s="24">
        <f ca="1">SUMIF(流水线26祝广玲!$A:$AL,$B90,流水线26祝广玲!E:E)</f>
        <v>13</v>
      </c>
      <c r="F90" s="24">
        <f ca="1">SUMIF(流水线26祝广玲!$A:$AL,$B90,流水线26祝广玲!F:F)</f>
        <v>13</v>
      </c>
      <c r="G90" s="24">
        <f ca="1">SUMIF(流水线26祝广玲!$A:$AL,$B90,流水线26祝广玲!G:G)</f>
        <v>13</v>
      </c>
      <c r="H90" s="24">
        <f ca="1">SUMIF(流水线26祝广玲!$A:$AL,$B90,流水线26祝广玲!H:H)</f>
        <v>14</v>
      </c>
      <c r="I90" s="24">
        <f ca="1">SUMIF(流水线26祝广玲!$A:$AL,$B90,流水线26祝广玲!I:I)</f>
        <v>14</v>
      </c>
      <c r="J90" s="24">
        <f ca="1">SUMIF(流水线26祝广玲!$A:$AL,$B90,流水线26祝广玲!J:J)</f>
        <v>12</v>
      </c>
      <c r="K90" s="24">
        <f ca="1">SUMIF(流水线26祝广玲!$A:$AL,$B90,流水线26祝广玲!K:K)</f>
        <v>14</v>
      </c>
      <c r="L90" s="24">
        <f ca="1">SUMIF(流水线26祝广玲!$A:$AL,$B90,流水线26祝广玲!L:L)</f>
        <v>14</v>
      </c>
      <c r="M90" s="24">
        <f ca="1">SUMIF(流水线26祝广玲!$A:$AL,$B90,流水线26祝广玲!M:M)</f>
        <v>14</v>
      </c>
      <c r="N90" s="24">
        <f ca="1">SUMIF(流水线26祝广玲!$A:$AL,$B90,流水线26祝广玲!N:N)</f>
        <v>14</v>
      </c>
      <c r="O90" s="24">
        <f ca="1">SUMIF(流水线26祝广玲!$A:$AL,$B90,流水线26祝广玲!O:O)</f>
        <v>14</v>
      </c>
      <c r="P90" s="24">
        <f ca="1">SUMIF(流水线26祝广玲!$A:$AL,$B90,流水线26祝广玲!P:P)</f>
        <v>14</v>
      </c>
      <c r="Q90" s="24">
        <f ca="1">SUMIF(流水线26祝广玲!$A:$AL,$B90,流水线26祝广玲!Q:Q)</f>
        <v>13</v>
      </c>
      <c r="R90" s="24">
        <f ca="1">SUMIF(流水线26祝广玲!$A:$AL,$B90,流水线26祝广玲!R:R)</f>
        <v>14</v>
      </c>
      <c r="S90" s="24">
        <f ca="1">SUMIF(流水线26祝广玲!$A:$AL,$B90,流水线26祝广玲!S:S)</f>
        <v>12</v>
      </c>
      <c r="T90" s="24">
        <f ca="1">SUMIF(流水线26祝广玲!$A:$AL,$B90,流水线26祝广玲!T:T)</f>
        <v>14</v>
      </c>
      <c r="U90" s="24">
        <f ca="1">SUMIF(流水线26祝广玲!$A:$AL,$B90,流水线26祝广玲!U:U)</f>
        <v>14</v>
      </c>
      <c r="V90" s="24">
        <f ca="1">SUMIF(流水线26祝广玲!$A:$AL,$B90,流水线26祝广玲!V:V)</f>
        <v>14</v>
      </c>
      <c r="W90" s="24">
        <f ca="1">SUMIF(流水线26祝广玲!$A:$AL,$B90,流水线26祝广玲!W:W)</f>
        <v>14</v>
      </c>
      <c r="X90" s="24">
        <f ca="1">SUMIF(流水线26祝广玲!$A:$AL,$B90,流水线26祝广玲!X:X)</f>
        <v>13</v>
      </c>
      <c r="Y90" s="24">
        <f ca="1">SUMIF(流水线26祝广玲!$A:$AL,$B90,流水线26祝广玲!Y:Y)</f>
        <v>14</v>
      </c>
      <c r="Z90" s="24">
        <f ca="1">SUMIF(流水线26祝广玲!$A:$AL,$B90,流水线26祝广玲!Z:Z)</f>
        <v>13</v>
      </c>
      <c r="AA90" s="24">
        <f ca="1">SUMIF(流水线26祝广玲!$A:$AL,$B90,流水线26祝广玲!AA:AA)</f>
        <v>13</v>
      </c>
      <c r="AB90" s="24">
        <f ca="1">SUMIF(流水线26祝广玲!$A:$AL,$B90,流水线26祝广玲!AB:AB)</f>
        <v>13</v>
      </c>
      <c r="AC90" s="24">
        <f ca="1">SUMIF(流水线26祝广玲!$A:$AL,$B90,流水线26祝广玲!AC:AC)</f>
        <v>11</v>
      </c>
      <c r="AD90" s="24">
        <f ca="1">SUMIF(流水线26祝广玲!$A:$AL,$B90,流水线26祝广玲!AD:AD)</f>
        <v>11</v>
      </c>
      <c r="AE90" s="24">
        <f ca="1">SUMIF(流水线26祝广玲!$A:$AL,$B90,流水线26祝广玲!AE:AE)</f>
        <v>8.5</v>
      </c>
      <c r="AF90" s="24">
        <f ca="1">SUMIF(流水线26祝广玲!$A:$AL,$B90,流水线26祝广玲!AF:AF)</f>
        <v>8.5</v>
      </c>
      <c r="AG90" s="24">
        <f ca="1">SUMIF(流水线26祝广玲!$A:$AL,$B90,流水线26祝广玲!AG:AG)</f>
        <v>8.5</v>
      </c>
      <c r="AH90" s="24">
        <f ca="1">SUMIF(流水线26祝广玲!$A:$AL,$B90,流水线26祝广玲!AH:AH)</f>
        <v>8.5</v>
      </c>
      <c r="AI90" s="68">
        <f t="shared" ref="AI90" ca="1" si="66">SUM(D90:AH90)</f>
        <v>380</v>
      </c>
      <c r="AJ90" s="71">
        <f t="shared" ca="1" si="65"/>
        <v>47.5</v>
      </c>
    </row>
    <row r="91" spans="1:36" ht="19.5" customHeight="1" x14ac:dyDescent="0.3">
      <c r="A91" s="36" t="s">
        <v>405</v>
      </c>
      <c r="B91" s="130" t="s">
        <v>838</v>
      </c>
      <c r="C91" s="129" t="s">
        <v>843</v>
      </c>
      <c r="D91" s="24">
        <f ca="1">SUMIF(流水线26祝广玲!$A:$AL,$B91,流水线26祝广玲!D:D)</f>
        <v>0</v>
      </c>
      <c r="E91" s="24">
        <f ca="1">SUMIF(流水线26祝广玲!$A:$AL,$B91,流水线26祝广玲!E:E)</f>
        <v>0</v>
      </c>
      <c r="F91" s="24">
        <f ca="1">SUMIF(流水线26祝广玲!$A:$AL,$B91,流水线26祝广玲!F:F)</f>
        <v>0</v>
      </c>
      <c r="G91" s="24">
        <f ca="1">SUMIF(流水线26祝广玲!$A:$AL,$B91,流水线26祝广玲!G:G)</f>
        <v>0</v>
      </c>
      <c r="H91" s="24">
        <f ca="1">SUMIF(流水线26祝广玲!$A:$AL,$B91,流水线26祝广玲!H:H)</f>
        <v>0</v>
      </c>
      <c r="I91" s="24">
        <f ca="1">SUMIF(流水线26祝广玲!$A:$AL,$B91,流水线26祝广玲!I:I)</f>
        <v>0</v>
      </c>
      <c r="J91" s="24">
        <f ca="1">SUMIF(流水线26祝广玲!$A:$AL,$B91,流水线26祝广玲!J:J)</f>
        <v>0</v>
      </c>
      <c r="K91" s="24">
        <f ca="1">SUMIF(流水线26祝广玲!$A:$AL,$B91,流水线26祝广玲!K:K)</f>
        <v>0</v>
      </c>
      <c r="L91" s="24">
        <f ca="1">SUMIF(流水线26祝广玲!$A:$AL,$B91,流水线26祝广玲!L:L)</f>
        <v>0</v>
      </c>
      <c r="M91" s="24">
        <f ca="1">SUMIF(流水线26祝广玲!$A:$AL,$B91,流水线26祝广玲!M:M)</f>
        <v>0</v>
      </c>
      <c r="N91" s="24">
        <f ca="1">SUMIF(流水线26祝广玲!$A:$AL,$B91,流水线26祝广玲!N:N)</f>
        <v>0</v>
      </c>
      <c r="O91" s="24">
        <f ca="1">SUMIF(流水线26祝广玲!$A:$AL,$B91,流水线26祝广玲!O:O)</f>
        <v>0</v>
      </c>
      <c r="P91" s="24">
        <f ca="1">SUMIF(流水线26祝广玲!$A:$AL,$B91,流水线26祝广玲!P:P)</f>
        <v>0</v>
      </c>
      <c r="Q91" s="24">
        <f ca="1">SUMIF(流水线26祝广玲!$A:$AL,$B91,流水线26祝广玲!Q:Q)</f>
        <v>0</v>
      </c>
      <c r="R91" s="24">
        <f ca="1">SUMIF(流水线26祝广玲!$A:$AL,$B91,流水线26祝广玲!R:R)</f>
        <v>0</v>
      </c>
      <c r="S91" s="24">
        <f ca="1">SUMIF(流水线26祝广玲!$A:$AL,$B91,流水线26祝广玲!S:S)</f>
        <v>12</v>
      </c>
      <c r="T91" s="24">
        <f ca="1">SUMIF(流水线26祝广玲!$A:$AL,$B91,流水线26祝广玲!T:T)</f>
        <v>8.5</v>
      </c>
      <c r="U91" s="24">
        <f ca="1">SUMIF(流水线26祝广玲!$A:$AL,$B91,流水线26祝广玲!U:U)</f>
        <v>14</v>
      </c>
      <c r="V91" s="24">
        <f ca="1">SUMIF(流水线26祝广玲!$A:$AL,$B91,流水线26祝广玲!V:V)</f>
        <v>14</v>
      </c>
      <c r="W91" s="24">
        <f ca="1">SUMIF(流水线26祝广玲!$A:$AL,$B91,流水线26祝广玲!W:W)</f>
        <v>8.5</v>
      </c>
      <c r="X91" s="24">
        <f ca="1">SUMIF(流水线26祝广玲!$A:$AL,$B91,流水线26祝广玲!X:X)</f>
        <v>13</v>
      </c>
      <c r="Y91" s="24">
        <f ca="1">SUMIF(流水线26祝广玲!$A:$AL,$B91,流水线26祝广玲!Y:Y)</f>
        <v>8.5</v>
      </c>
      <c r="Z91" s="24">
        <f ca="1">SUMIF(流水线26祝广玲!$A:$AL,$B91,流水线26祝广玲!Z:Z)</f>
        <v>8.5</v>
      </c>
      <c r="AA91" s="24">
        <f ca="1">SUMIF(流水线26祝广玲!$A:$AL,$B91,流水线26祝广玲!AA:AA)</f>
        <v>11</v>
      </c>
      <c r="AB91" s="24">
        <f ca="1">SUMIF(流水线26祝广玲!$A:$AL,$B91,流水线26祝广玲!AB:AB)</f>
        <v>11</v>
      </c>
      <c r="AC91" s="24">
        <f ca="1">SUMIF(流水线26祝广玲!$A:$AL,$B91,流水线26祝广玲!AC:AC)</f>
        <v>8.5</v>
      </c>
      <c r="AD91" s="24">
        <f ca="1">SUMIF(流水线26祝广玲!$A:$AL,$B91,流水线26祝广玲!AD:AD)</f>
        <v>8.5</v>
      </c>
      <c r="AE91" s="24">
        <f ca="1">SUMIF(流水线26祝广玲!$A:$AL,$B91,流水线26祝广玲!AE:AE)</f>
        <v>8.5</v>
      </c>
      <c r="AF91" s="24">
        <f ca="1">SUMIF(流水线26祝广玲!$A:$AL,$B91,流水线26祝广玲!AF:AF)</f>
        <v>8.5</v>
      </c>
      <c r="AG91" s="24">
        <f ca="1">SUMIF(流水线26祝广玲!$A:$AL,$B91,流水线26祝广玲!AG:AG)</f>
        <v>8.5</v>
      </c>
      <c r="AH91" s="24">
        <f ca="1">SUMIF(流水线26祝广玲!$A:$AL,$B91,流水线26祝广玲!AH:AH)</f>
        <v>8.5</v>
      </c>
      <c r="AI91" s="68">
        <f t="shared" ref="AI91:AI96" ca="1" si="67">SUM(D91:AH91)</f>
        <v>160</v>
      </c>
      <c r="AJ91" s="71">
        <f t="shared" ref="AJ91:AJ96" ca="1" si="68">AI91/8</f>
        <v>20</v>
      </c>
    </row>
    <row r="92" spans="1:36" ht="19.5" customHeight="1" x14ac:dyDescent="0.3">
      <c r="A92" s="36" t="s">
        <v>405</v>
      </c>
      <c r="B92" s="130" t="s">
        <v>839</v>
      </c>
      <c r="C92" s="129" t="s">
        <v>844</v>
      </c>
      <c r="D92" s="24">
        <f ca="1">SUMIF(流水线26祝广玲!$A:$AL,$B92,流水线26祝广玲!D:D)</f>
        <v>0</v>
      </c>
      <c r="E92" s="24">
        <f ca="1">SUMIF(流水线26祝广玲!$A:$AL,$B92,流水线26祝广玲!E:E)</f>
        <v>0</v>
      </c>
      <c r="F92" s="24">
        <f ca="1">SUMIF(流水线26祝广玲!$A:$AL,$B92,流水线26祝广玲!F:F)</f>
        <v>0</v>
      </c>
      <c r="G92" s="24">
        <f ca="1">SUMIF(流水线26祝广玲!$A:$AL,$B92,流水线26祝广玲!G:G)</f>
        <v>0</v>
      </c>
      <c r="H92" s="24">
        <f ca="1">SUMIF(流水线26祝广玲!$A:$AL,$B92,流水线26祝广玲!H:H)</f>
        <v>0</v>
      </c>
      <c r="I92" s="24">
        <f ca="1">SUMIF(流水线26祝广玲!$A:$AL,$B92,流水线26祝广玲!I:I)</f>
        <v>0</v>
      </c>
      <c r="J92" s="24">
        <f ca="1">SUMIF(流水线26祝广玲!$A:$AL,$B92,流水线26祝广玲!J:J)</f>
        <v>0</v>
      </c>
      <c r="K92" s="24">
        <f ca="1">SUMIF(流水线26祝广玲!$A:$AL,$B92,流水线26祝广玲!K:K)</f>
        <v>0</v>
      </c>
      <c r="L92" s="24">
        <f ca="1">SUMIF(流水线26祝广玲!$A:$AL,$B92,流水线26祝广玲!L:L)</f>
        <v>0</v>
      </c>
      <c r="M92" s="24">
        <f ca="1">SUMIF(流水线26祝广玲!$A:$AL,$B92,流水线26祝广玲!M:M)</f>
        <v>0</v>
      </c>
      <c r="N92" s="24">
        <f ca="1">SUMIF(流水线26祝广玲!$A:$AL,$B92,流水线26祝广玲!N:N)</f>
        <v>0</v>
      </c>
      <c r="O92" s="24">
        <f ca="1">SUMIF(流水线26祝广玲!$A:$AL,$B92,流水线26祝广玲!O:O)</f>
        <v>0</v>
      </c>
      <c r="P92" s="24">
        <f ca="1">SUMIF(流水线26祝广玲!$A:$AL,$B92,流水线26祝广玲!P:P)</f>
        <v>0</v>
      </c>
      <c r="Q92" s="24">
        <f ca="1">SUMIF(流水线26祝广玲!$A:$AL,$B92,流水线26祝广玲!Q:Q)</f>
        <v>0</v>
      </c>
      <c r="R92" s="24">
        <f ca="1">SUMIF(流水线26祝广玲!$A:$AL,$B92,流水线26祝广玲!R:R)</f>
        <v>0</v>
      </c>
      <c r="S92" s="24">
        <f ca="1">SUMIF(流水线26祝广玲!$A:$AL,$B92,流水线26祝广玲!S:S)</f>
        <v>12</v>
      </c>
      <c r="T92" s="24">
        <f ca="1">SUMIF(流水线26祝广玲!$A:$AL,$B92,流水线26祝广玲!T:T)</f>
        <v>14</v>
      </c>
      <c r="U92" s="24">
        <f ca="1">SUMIF(流水线26祝广玲!$A:$AL,$B92,流水线26祝广玲!U:U)</f>
        <v>14</v>
      </c>
      <c r="V92" s="24">
        <f ca="1">SUMIF(流水线26祝广玲!$A:$AL,$B92,流水线26祝广玲!V:V)</f>
        <v>14</v>
      </c>
      <c r="W92" s="24">
        <f ca="1">SUMIF(流水线26祝广玲!$A:$AL,$B92,流水线26祝广玲!W:W)</f>
        <v>14</v>
      </c>
      <c r="X92" s="24">
        <f ca="1">SUMIF(流水线26祝广玲!$A:$AL,$B92,流水线26祝广玲!X:X)</f>
        <v>13</v>
      </c>
      <c r="Y92" s="24">
        <f ca="1">SUMIF(流水线26祝广玲!$A:$AL,$B92,流水线26祝广玲!Y:Y)</f>
        <v>14</v>
      </c>
      <c r="Z92" s="24">
        <f ca="1">SUMIF(流水线26祝广玲!$A:$AL,$B92,流水线26祝广玲!Z:Z)</f>
        <v>13</v>
      </c>
      <c r="AA92" s="24">
        <f ca="1">SUMIF(流水线26祝广玲!$A:$AL,$B92,流水线26祝广玲!AA:AA)</f>
        <v>13</v>
      </c>
      <c r="AB92" s="24">
        <f ca="1">SUMIF(流水线26祝广玲!$A:$AL,$B92,流水线26祝广玲!AB:AB)</f>
        <v>13</v>
      </c>
      <c r="AC92" s="24">
        <f ca="1">SUMIF(流水线26祝广玲!$A:$AL,$B92,流水线26祝广玲!AC:AC)</f>
        <v>11</v>
      </c>
      <c r="AD92" s="24">
        <f ca="1">SUMIF(流水线26祝广玲!$A:$AL,$B92,流水线26祝广玲!AD:AD)</f>
        <v>8.5</v>
      </c>
      <c r="AE92" s="24">
        <f ca="1">SUMIF(流水线26祝广玲!$A:$AL,$B92,流水线26祝广玲!AE:AE)</f>
        <v>8.5</v>
      </c>
      <c r="AF92" s="24">
        <f ca="1">SUMIF(流水线26祝广玲!$A:$AL,$B92,流水线26祝广玲!AF:AF)</f>
        <v>8.5</v>
      </c>
      <c r="AG92" s="24">
        <f ca="1">SUMIF(流水线26祝广玲!$A:$AL,$B92,流水线26祝广玲!AG:AG)</f>
        <v>8.5</v>
      </c>
      <c r="AH92" s="24">
        <f ca="1">SUMIF(流水线26祝广玲!$A:$AL,$B92,流水线26祝广玲!AH:AH)</f>
        <v>8.5</v>
      </c>
      <c r="AI92" s="68">
        <f t="shared" ca="1" si="67"/>
        <v>187.5</v>
      </c>
      <c r="AJ92" s="71">
        <f t="shared" ca="1" si="68"/>
        <v>23.4375</v>
      </c>
    </row>
    <row r="93" spans="1:36" ht="19.5" customHeight="1" x14ac:dyDescent="0.3">
      <c r="A93" s="36" t="s">
        <v>405</v>
      </c>
      <c r="B93" s="130" t="s">
        <v>840</v>
      </c>
      <c r="C93" s="129" t="s">
        <v>845</v>
      </c>
      <c r="D93" s="24">
        <f ca="1">SUMIF(流水线26祝广玲!$A:$AL,$B93,流水线26祝广玲!D:D)</f>
        <v>0</v>
      </c>
      <c r="E93" s="24">
        <f ca="1">SUMIF(流水线26祝广玲!$A:$AL,$B93,流水线26祝广玲!E:E)</f>
        <v>0</v>
      </c>
      <c r="F93" s="24">
        <f ca="1">SUMIF(流水线26祝广玲!$A:$AL,$B93,流水线26祝广玲!F:F)</f>
        <v>0</v>
      </c>
      <c r="G93" s="24">
        <f ca="1">SUMIF(流水线26祝广玲!$A:$AL,$B93,流水线26祝广玲!G:G)</f>
        <v>0</v>
      </c>
      <c r="H93" s="24">
        <f ca="1">SUMIF(流水线26祝广玲!$A:$AL,$B93,流水线26祝广玲!H:H)</f>
        <v>0</v>
      </c>
      <c r="I93" s="24">
        <f ca="1">SUMIF(流水线26祝广玲!$A:$AL,$B93,流水线26祝广玲!I:I)</f>
        <v>0</v>
      </c>
      <c r="J93" s="24">
        <f ca="1">SUMIF(流水线26祝广玲!$A:$AL,$B93,流水线26祝广玲!J:J)</f>
        <v>0</v>
      </c>
      <c r="K93" s="24">
        <f ca="1">SUMIF(流水线26祝广玲!$A:$AL,$B93,流水线26祝广玲!K:K)</f>
        <v>0</v>
      </c>
      <c r="L93" s="24">
        <f ca="1">SUMIF(流水线26祝广玲!$A:$AL,$B93,流水线26祝广玲!L:L)</f>
        <v>0</v>
      </c>
      <c r="M93" s="24">
        <f ca="1">SUMIF(流水线26祝广玲!$A:$AL,$B93,流水线26祝广玲!M:M)</f>
        <v>0</v>
      </c>
      <c r="N93" s="24">
        <f ca="1">SUMIF(流水线26祝广玲!$A:$AL,$B93,流水线26祝广玲!N:N)</f>
        <v>0</v>
      </c>
      <c r="O93" s="24">
        <f ca="1">SUMIF(流水线26祝广玲!$A:$AL,$B93,流水线26祝广玲!O:O)</f>
        <v>0</v>
      </c>
      <c r="P93" s="24">
        <f ca="1">SUMIF(流水线26祝广玲!$A:$AL,$B93,流水线26祝广玲!P:P)</f>
        <v>0</v>
      </c>
      <c r="Q93" s="24">
        <f ca="1">SUMIF(流水线26祝广玲!$A:$AL,$B93,流水线26祝广玲!Q:Q)</f>
        <v>0</v>
      </c>
      <c r="R93" s="24">
        <f ca="1">SUMIF(流水线26祝广玲!$A:$AL,$B93,流水线26祝广玲!R:R)</f>
        <v>0</v>
      </c>
      <c r="S93" s="24">
        <f ca="1">SUMIF(流水线26祝广玲!$A:$AL,$B93,流水线26祝广玲!S:S)</f>
        <v>12</v>
      </c>
      <c r="T93" s="24">
        <f ca="1">SUMIF(流水线26祝广玲!$A:$AL,$B93,流水线26祝广玲!T:T)</f>
        <v>8.5</v>
      </c>
      <c r="U93" s="24">
        <f ca="1">SUMIF(流水线26祝广玲!$A:$AL,$B93,流水线26祝广玲!U:U)</f>
        <v>12</v>
      </c>
      <c r="V93" s="24">
        <f ca="1">SUMIF(流水线26祝广玲!$A:$AL,$B93,流水线26祝广玲!V:V)</f>
        <v>14</v>
      </c>
      <c r="W93" s="24">
        <f ca="1">SUMIF(流水线26祝广玲!$A:$AL,$B93,流水线26祝广玲!W:W)</f>
        <v>8.5</v>
      </c>
      <c r="X93" s="24">
        <f ca="1">SUMIF(流水线26祝广玲!$A:$AL,$B93,流水线26祝广玲!X:X)</f>
        <v>13</v>
      </c>
      <c r="Y93" s="24">
        <f ca="1">SUMIF(流水线26祝广玲!$A:$AL,$B93,流水线26祝广玲!Y:Y)</f>
        <v>11</v>
      </c>
      <c r="Z93" s="24">
        <f ca="1">SUMIF(流水线26祝广玲!$A:$AL,$B93,流水线26祝广玲!Z:Z)</f>
        <v>11</v>
      </c>
      <c r="AA93" s="24">
        <f ca="1">SUMIF(流水线26祝广玲!$A:$AL,$B93,流水线26祝广玲!AA:AA)</f>
        <v>8.5</v>
      </c>
      <c r="AB93" s="24">
        <f ca="1">SUMIF(流水线26祝广玲!$A:$AL,$B93,流水线26祝广玲!AB:AB)</f>
        <v>8.5</v>
      </c>
      <c r="AC93" s="24">
        <f ca="1">SUMIF(流水线26祝广玲!$A:$AL,$B93,流水线26祝广玲!AC:AC)</f>
        <v>8.5</v>
      </c>
      <c r="AD93" s="24">
        <f ca="1">SUMIF(流水线26祝广玲!$A:$AL,$B93,流水线26祝广玲!AD:AD)</f>
        <v>8.5</v>
      </c>
      <c r="AE93" s="24">
        <f ca="1">SUMIF(流水线26祝广玲!$A:$AL,$B93,流水线26祝广玲!AE:AE)</f>
        <v>8.5</v>
      </c>
      <c r="AF93" s="24">
        <f ca="1">SUMIF(流水线26祝广玲!$A:$AL,$B93,流水线26祝广玲!AF:AF)</f>
        <v>8.5</v>
      </c>
      <c r="AG93" s="24">
        <f ca="1">SUMIF(流水线26祝广玲!$A:$AL,$B93,流水线26祝广玲!AG:AG)</f>
        <v>8.5</v>
      </c>
      <c r="AH93" s="24">
        <f ca="1">SUMIF(流水线26祝广玲!$A:$AL,$B93,流水线26祝广玲!AH:AH)</f>
        <v>8.5</v>
      </c>
      <c r="AI93" s="68">
        <f t="shared" ca="1" si="67"/>
        <v>158</v>
      </c>
      <c r="AJ93" s="71">
        <f t="shared" ca="1" si="68"/>
        <v>19.75</v>
      </c>
    </row>
    <row r="94" spans="1:36" ht="19.5" customHeight="1" x14ac:dyDescent="0.3">
      <c r="A94" s="36" t="s">
        <v>405</v>
      </c>
      <c r="B94" s="130" t="s">
        <v>841</v>
      </c>
      <c r="C94" s="129" t="s">
        <v>846</v>
      </c>
      <c r="D94" s="24">
        <f ca="1">SUMIF(流水线26祝广玲!$A:$AL,$B94,流水线26祝广玲!D:D)</f>
        <v>0</v>
      </c>
      <c r="E94" s="24">
        <f ca="1">SUMIF(流水线26祝广玲!$A:$AL,$B94,流水线26祝广玲!E:E)</f>
        <v>0</v>
      </c>
      <c r="F94" s="24">
        <f ca="1">SUMIF(流水线26祝广玲!$A:$AL,$B94,流水线26祝广玲!F:F)</f>
        <v>0</v>
      </c>
      <c r="G94" s="24">
        <f ca="1">SUMIF(流水线26祝广玲!$A:$AL,$B94,流水线26祝广玲!G:G)</f>
        <v>0</v>
      </c>
      <c r="H94" s="24">
        <f ca="1">SUMIF(流水线26祝广玲!$A:$AL,$B94,流水线26祝广玲!H:H)</f>
        <v>0</v>
      </c>
      <c r="I94" s="24">
        <f ca="1">SUMIF(流水线26祝广玲!$A:$AL,$B94,流水线26祝广玲!I:I)</f>
        <v>0</v>
      </c>
      <c r="J94" s="24">
        <f ca="1">SUMIF(流水线26祝广玲!$A:$AL,$B94,流水线26祝广玲!J:J)</f>
        <v>0</v>
      </c>
      <c r="K94" s="24">
        <f ca="1">SUMIF(流水线26祝广玲!$A:$AL,$B94,流水线26祝广玲!K:K)</f>
        <v>0</v>
      </c>
      <c r="L94" s="24">
        <f ca="1">SUMIF(流水线26祝广玲!$A:$AL,$B94,流水线26祝广玲!L:L)</f>
        <v>0</v>
      </c>
      <c r="M94" s="24">
        <f ca="1">SUMIF(流水线26祝广玲!$A:$AL,$B94,流水线26祝广玲!M:M)</f>
        <v>0</v>
      </c>
      <c r="N94" s="24">
        <f ca="1">SUMIF(流水线26祝广玲!$A:$AL,$B94,流水线26祝广玲!N:N)</f>
        <v>0</v>
      </c>
      <c r="O94" s="24">
        <f ca="1">SUMIF(流水线26祝广玲!$A:$AL,$B94,流水线26祝广玲!O:O)</f>
        <v>0</v>
      </c>
      <c r="P94" s="24">
        <f ca="1">SUMIF(流水线26祝广玲!$A:$AL,$B94,流水线26祝广玲!P:P)</f>
        <v>0</v>
      </c>
      <c r="Q94" s="24">
        <f ca="1">SUMIF(流水线26祝广玲!$A:$AL,$B94,流水线26祝广玲!Q:Q)</f>
        <v>0</v>
      </c>
      <c r="R94" s="24">
        <f ca="1">SUMIF(流水线26祝广玲!$A:$AL,$B94,流水线26祝广玲!R:R)</f>
        <v>0</v>
      </c>
      <c r="S94" s="24">
        <f ca="1">SUMIF(流水线26祝广玲!$A:$AL,$B94,流水线26祝广玲!S:S)</f>
        <v>0</v>
      </c>
      <c r="T94" s="24">
        <f ca="1">SUMIF(流水线26祝广玲!$A:$AL,$B94,流水线26祝广玲!T:T)</f>
        <v>0</v>
      </c>
      <c r="U94" s="24">
        <f ca="1">SUMIF(流水线26祝广玲!$A:$AL,$B94,流水线26祝广玲!U:U)</f>
        <v>0</v>
      </c>
      <c r="V94" s="24">
        <f ca="1">SUMIF(流水线26祝广玲!$A:$AL,$B94,流水线26祝广玲!V:V)</f>
        <v>0</v>
      </c>
      <c r="W94" s="24">
        <f ca="1">SUMIF(流水线26祝广玲!$A:$AL,$B94,流水线26祝广玲!W:W)</f>
        <v>0</v>
      </c>
      <c r="X94" s="24">
        <f ca="1">SUMIF(流水线26祝广玲!$A:$AL,$B94,流水线26祝广玲!X:X)</f>
        <v>0</v>
      </c>
      <c r="Y94" s="24">
        <f ca="1">SUMIF(流水线26祝广玲!$A:$AL,$B94,流水线26祝广玲!Y:Y)</f>
        <v>0</v>
      </c>
      <c r="Z94" s="24">
        <f ca="1">SUMIF(流水线26祝广玲!$A:$AL,$B94,流水线26祝广玲!Z:Z)</f>
        <v>0</v>
      </c>
      <c r="AA94" s="24">
        <f ca="1">SUMIF(流水线26祝广玲!$A:$AL,$B94,流水线26祝广玲!AA:AA)</f>
        <v>8.5</v>
      </c>
      <c r="AB94" s="24">
        <f ca="1">SUMIF(流水线26祝广玲!$A:$AL,$B94,流水线26祝广玲!AB:AB)</f>
        <v>13</v>
      </c>
      <c r="AC94" s="24">
        <f ca="1">SUMIF(流水线26祝广玲!$A:$AL,$B94,流水线26祝广玲!AC:AC)</f>
        <v>11</v>
      </c>
      <c r="AD94" s="24">
        <f ca="1">SUMIF(流水线26祝广玲!$A:$AL,$B94,流水线26祝广玲!AD:AD)</f>
        <v>11</v>
      </c>
      <c r="AE94" s="24">
        <f ca="1">SUMIF(流水线26祝广玲!$A:$AL,$B94,流水线26祝广玲!AE:AE)</f>
        <v>8.5</v>
      </c>
      <c r="AF94" s="24">
        <f ca="1">SUMIF(流水线26祝广玲!$A:$AL,$B94,流水线26祝广玲!AF:AF)</f>
        <v>8.5</v>
      </c>
      <c r="AG94" s="24">
        <f ca="1">SUMIF(流水线26祝广玲!$A:$AL,$B94,流水线26祝广玲!AG:AG)</f>
        <v>8.5</v>
      </c>
      <c r="AH94" s="24">
        <f ca="1">SUMIF(流水线26祝广玲!$A:$AL,$B94,流水线26祝广玲!AH:AH)</f>
        <v>8.5</v>
      </c>
      <c r="AI94" s="68">
        <f t="shared" ca="1" si="67"/>
        <v>77.5</v>
      </c>
      <c r="AJ94" s="71">
        <f t="shared" ca="1" si="68"/>
        <v>9.6875</v>
      </c>
    </row>
    <row r="95" spans="1:36" ht="19.5" customHeight="1" x14ac:dyDescent="0.3">
      <c r="A95" s="36" t="s">
        <v>405</v>
      </c>
      <c r="B95" s="130" t="s">
        <v>817</v>
      </c>
      <c r="C95" s="129" t="s">
        <v>815</v>
      </c>
      <c r="D95" s="24">
        <f ca="1">SUMIF(流水线26祝广玲!$A:$AL,$B95,流水线26祝广玲!D:D)</f>
        <v>0</v>
      </c>
      <c r="E95" s="24">
        <f ca="1">SUMIF(流水线26祝广玲!$A:$AL,$B95,流水线26祝广玲!E:E)</f>
        <v>0</v>
      </c>
      <c r="F95" s="24">
        <f ca="1">SUMIF(流水线26祝广玲!$A:$AL,$B95,流水线26祝广玲!F:F)</f>
        <v>0</v>
      </c>
      <c r="G95" s="24">
        <f ca="1">SUMIF(流水线26祝广玲!$A:$AL,$B95,流水线26祝广玲!G:G)</f>
        <v>0</v>
      </c>
      <c r="H95" s="24">
        <f ca="1">SUMIF(流水线26祝广玲!$A:$AL,$B95,流水线26祝广玲!H:H)</f>
        <v>0</v>
      </c>
      <c r="I95" s="24">
        <f ca="1">SUMIF(流水线26祝广玲!$A:$AL,$B95,流水线26祝广玲!I:I)</f>
        <v>0</v>
      </c>
      <c r="J95" s="24">
        <f ca="1">SUMIF(流水线26祝广玲!$A:$AL,$B95,流水线26祝广玲!J:J)</f>
        <v>0</v>
      </c>
      <c r="K95" s="24">
        <f ca="1">SUMIF(流水线26祝广玲!$A:$AL,$B95,流水线26祝广玲!K:K)</f>
        <v>0</v>
      </c>
      <c r="L95" s="24">
        <f ca="1">SUMIF(流水线26祝广玲!$A:$AL,$B95,流水线26祝广玲!L:L)</f>
        <v>0</v>
      </c>
      <c r="M95" s="24">
        <f ca="1">SUMIF(流水线26祝广玲!$A:$AL,$B95,流水线26祝广玲!M:M)</f>
        <v>8.5</v>
      </c>
      <c r="N95" s="24">
        <f ca="1">SUMIF(流水线26祝广玲!$A:$AL,$B95,流水线26祝广玲!N:N)</f>
        <v>8.5</v>
      </c>
      <c r="O95" s="24">
        <f ca="1">SUMIF(流水线26祝广玲!$A:$AL,$B95,流水线26祝广玲!O:O)</f>
        <v>8.5</v>
      </c>
      <c r="P95" s="24">
        <f ca="1">SUMIF(流水线26祝广玲!$A:$AL,$B95,流水线26祝广玲!P:P)</f>
        <v>8.5</v>
      </c>
      <c r="Q95" s="24">
        <f ca="1">SUMIF(流水线26祝广玲!$A:$AL,$B95,流水线26祝广玲!Q:Q)</f>
        <v>8.5</v>
      </c>
      <c r="R95" s="24">
        <f ca="1">SUMIF(流水线26祝广玲!$A:$AL,$B95,流水线26祝广玲!R:R)</f>
        <v>8.5</v>
      </c>
      <c r="S95" s="24">
        <f ca="1">SUMIF(流水线26祝广玲!$A:$AL,$B95,流水线26祝广玲!S:S)</f>
        <v>12</v>
      </c>
      <c r="T95" s="24">
        <f ca="1">SUMIF(流水线26祝广玲!$A:$AL,$B95,流水线26祝广玲!T:T)</f>
        <v>14</v>
      </c>
      <c r="U95" s="24">
        <f ca="1">SUMIF(流水线26祝广玲!$A:$AL,$B95,流水线26祝广玲!U:U)</f>
        <v>14</v>
      </c>
      <c r="V95" s="24">
        <f ca="1">SUMIF(流水线26祝广玲!$A:$AL,$B95,流水线26祝广玲!V:V)</f>
        <v>14</v>
      </c>
      <c r="W95" s="24">
        <f ca="1">SUMIF(流水线26祝广玲!$A:$AL,$B95,流水线26祝广玲!W:W)</f>
        <v>14</v>
      </c>
      <c r="X95" s="24">
        <f ca="1">SUMIF(流水线26祝广玲!$A:$AL,$B95,流水线26祝广玲!X:X)</f>
        <v>13</v>
      </c>
      <c r="Y95" s="24">
        <f ca="1">SUMIF(流水线26祝广玲!$A:$AL,$B95,流水线26祝广玲!Y:Y)</f>
        <v>14</v>
      </c>
      <c r="Z95" s="24">
        <f ca="1">SUMIF(流水线26祝广玲!$A:$AL,$B95,流水线26祝广玲!Z:Z)</f>
        <v>2</v>
      </c>
      <c r="AA95" s="24">
        <f ca="1">SUMIF(流水线26祝广玲!$A:$AL,$B95,流水线26祝广玲!AA:AA)</f>
        <v>0</v>
      </c>
      <c r="AB95" s="24">
        <f ca="1">SUMIF(流水线26祝广玲!$A:$AL,$B95,流水线26祝广玲!AB:AB)</f>
        <v>0</v>
      </c>
      <c r="AC95" s="24">
        <f ca="1">SUMIF(流水线26祝广玲!$A:$AL,$B95,流水线26祝广玲!AC:AC)</f>
        <v>0</v>
      </c>
      <c r="AD95" s="24">
        <f ca="1">SUMIF(流水线26祝广玲!$A:$AL,$B95,流水线26祝广玲!AD:AD)</f>
        <v>0</v>
      </c>
      <c r="AE95" s="24">
        <f ca="1">SUMIF(流水线26祝广玲!$A:$AL,$B95,流水线26祝广玲!AE:AE)</f>
        <v>0</v>
      </c>
      <c r="AF95" s="24">
        <f ca="1">SUMIF(流水线26祝广玲!$A:$AL,$B95,流水线26祝广玲!AF:AF)</f>
        <v>0</v>
      </c>
      <c r="AG95" s="24">
        <f ca="1">SUMIF(流水线26祝广玲!$A:$AL,$B95,流水线26祝广玲!AG:AG)</f>
        <v>0</v>
      </c>
      <c r="AH95" s="24">
        <f ca="1">SUMIF(流水线26祝广玲!$A:$AL,$B95,流水线26祝广玲!AH:AH)</f>
        <v>0</v>
      </c>
      <c r="AI95" s="68">
        <f t="shared" ca="1" si="67"/>
        <v>148</v>
      </c>
      <c r="AJ95" s="71">
        <f t="shared" ca="1" si="68"/>
        <v>18.5</v>
      </c>
    </row>
    <row r="96" spans="1:36" ht="19.5" customHeight="1" x14ac:dyDescent="0.3">
      <c r="A96" s="36" t="s">
        <v>405</v>
      </c>
      <c r="B96" s="130" t="s">
        <v>842</v>
      </c>
      <c r="C96" s="129" t="s">
        <v>847</v>
      </c>
      <c r="D96" s="24">
        <f ca="1">SUMIF(流水线26祝广玲!$A:$AL,$B96,流水线26祝广玲!D:D)</f>
        <v>0</v>
      </c>
      <c r="E96" s="24">
        <f ca="1">SUMIF(流水线26祝广玲!$A:$AL,$B96,流水线26祝广玲!E:E)</f>
        <v>0</v>
      </c>
      <c r="F96" s="24">
        <f ca="1">SUMIF(流水线26祝广玲!$A:$AL,$B96,流水线26祝广玲!F:F)</f>
        <v>0</v>
      </c>
      <c r="G96" s="24">
        <f ca="1">SUMIF(流水线26祝广玲!$A:$AL,$B96,流水线26祝广玲!G:G)</f>
        <v>0</v>
      </c>
      <c r="H96" s="24">
        <f ca="1">SUMIF(流水线26祝广玲!$A:$AL,$B96,流水线26祝广玲!H:H)</f>
        <v>0</v>
      </c>
      <c r="I96" s="24">
        <f ca="1">SUMIF(流水线26祝广玲!$A:$AL,$B96,流水线26祝广玲!I:I)</f>
        <v>0</v>
      </c>
      <c r="J96" s="24">
        <f ca="1">SUMIF(流水线26祝广玲!$A:$AL,$B96,流水线26祝广玲!J:J)</f>
        <v>0</v>
      </c>
      <c r="K96" s="24">
        <f ca="1">SUMIF(流水线26祝广玲!$A:$AL,$B96,流水线26祝广玲!K:K)</f>
        <v>0</v>
      </c>
      <c r="L96" s="24">
        <f ca="1">SUMIF(流水线26祝广玲!$A:$AL,$B96,流水线26祝广玲!L:L)</f>
        <v>0</v>
      </c>
      <c r="M96" s="24">
        <f ca="1">SUMIF(流水线26祝广玲!$A:$AL,$B96,流水线26祝广玲!M:M)</f>
        <v>0</v>
      </c>
      <c r="N96" s="24">
        <f ca="1">SUMIF(流水线26祝广玲!$A:$AL,$B96,流水线26祝广玲!N:N)</f>
        <v>9.5</v>
      </c>
      <c r="O96" s="24">
        <f ca="1">SUMIF(流水线26祝广玲!$A:$AL,$B96,流水线26祝广玲!O:O)</f>
        <v>12</v>
      </c>
      <c r="P96" s="24">
        <f ca="1">SUMIF(流水线26祝广玲!$A:$AL,$B96,流水线26祝广玲!P:P)</f>
        <v>0</v>
      </c>
      <c r="Q96" s="24">
        <f ca="1">SUMIF(流水线26祝广玲!$A:$AL,$B96,流水线26祝广玲!Q:Q)</f>
        <v>0</v>
      </c>
      <c r="R96" s="24">
        <f ca="1">SUMIF(流水线26祝广玲!$A:$AL,$B96,流水线26祝广玲!R:R)</f>
        <v>0</v>
      </c>
      <c r="S96" s="24">
        <f ca="1">SUMIF(流水线26祝广玲!$A:$AL,$B96,流水线26祝广玲!S:S)</f>
        <v>0</v>
      </c>
      <c r="T96" s="24">
        <f ca="1">SUMIF(流水线26祝广玲!$A:$AL,$B96,流水线26祝广玲!T:T)</f>
        <v>0</v>
      </c>
      <c r="U96" s="24">
        <f ca="1">SUMIF(流水线26祝广玲!$A:$AL,$B96,流水线26祝广玲!U:U)</f>
        <v>0</v>
      </c>
      <c r="V96" s="24">
        <f ca="1">SUMIF(流水线26祝广玲!$A:$AL,$B96,流水线26祝广玲!V:V)</f>
        <v>0</v>
      </c>
      <c r="W96" s="24">
        <f ca="1">SUMIF(流水线26祝广玲!$A:$AL,$B96,流水线26祝广玲!W:W)</f>
        <v>0</v>
      </c>
      <c r="X96" s="24">
        <f ca="1">SUMIF(流水线26祝广玲!$A:$AL,$B96,流水线26祝广玲!X:X)</f>
        <v>0</v>
      </c>
      <c r="Y96" s="24">
        <f ca="1">SUMIF(流水线26祝广玲!$A:$AL,$B96,流水线26祝广玲!Y:Y)</f>
        <v>0</v>
      </c>
      <c r="Z96" s="24">
        <f ca="1">SUMIF(流水线26祝广玲!$A:$AL,$B96,流水线26祝广玲!Z:Z)</f>
        <v>0</v>
      </c>
      <c r="AA96" s="24">
        <f ca="1">SUMIF(流水线26祝广玲!$A:$AL,$B96,流水线26祝广玲!AA:AA)</f>
        <v>0</v>
      </c>
      <c r="AB96" s="24">
        <f ca="1">SUMIF(流水线26祝广玲!$A:$AL,$B96,流水线26祝广玲!AB:AB)</f>
        <v>0</v>
      </c>
      <c r="AC96" s="24">
        <f ca="1">SUMIF(流水线26祝广玲!$A:$AL,$B96,流水线26祝广玲!AC:AC)</f>
        <v>0</v>
      </c>
      <c r="AD96" s="24">
        <f ca="1">SUMIF(流水线26祝广玲!$A:$AL,$B96,流水线26祝广玲!AD:AD)</f>
        <v>0</v>
      </c>
      <c r="AE96" s="24">
        <f ca="1">SUMIF(流水线26祝广玲!$A:$AL,$B96,流水线26祝广玲!AE:AE)</f>
        <v>0</v>
      </c>
      <c r="AF96" s="24">
        <f ca="1">SUMIF(流水线26祝广玲!$A:$AL,$B96,流水线26祝广玲!AF:AF)</f>
        <v>0</v>
      </c>
      <c r="AG96" s="24">
        <f ca="1">SUMIF(流水线26祝广玲!$A:$AL,$B96,流水线26祝广玲!AG:AG)</f>
        <v>0</v>
      </c>
      <c r="AH96" s="24">
        <f ca="1">SUMIF(流水线26祝广玲!$A:$AL,$B96,流水线26祝广玲!AH:AH)</f>
        <v>0</v>
      </c>
      <c r="AI96" s="68">
        <f t="shared" ca="1" si="67"/>
        <v>21.5</v>
      </c>
      <c r="AJ96" s="71">
        <f t="shared" ca="1" si="68"/>
        <v>2.6875</v>
      </c>
    </row>
    <row r="97" spans="1:36" ht="19.5" customHeight="1" x14ac:dyDescent="0.25">
      <c r="A97" s="36" t="s">
        <v>406</v>
      </c>
      <c r="B97" s="53" t="s">
        <v>667</v>
      </c>
      <c r="C97" s="127" t="s">
        <v>668</v>
      </c>
      <c r="D97" s="24">
        <f ca="1">SUMIF(流15!$A:$AL,$B97,流15!D:D)</f>
        <v>0</v>
      </c>
      <c r="E97" s="24">
        <f ca="1">SUMIF(流15!$A:$AL,$B97,流15!E:E)</f>
        <v>0</v>
      </c>
      <c r="F97" s="24">
        <f ca="1">SUMIF(流15!$A:$AL,$B97,流15!F:F)</f>
        <v>0</v>
      </c>
      <c r="G97" s="24">
        <f ca="1">SUMIF(流15!$A:$AL,$B97,流15!G:G)</f>
        <v>0</v>
      </c>
      <c r="H97" s="24">
        <f ca="1">SUMIF(流15!$A:$AL,$B97,流15!H:H)</f>
        <v>0</v>
      </c>
      <c r="I97" s="24">
        <f ca="1">SUMIF(流15!$A:$AL,$B97,流15!I:I)</f>
        <v>0</v>
      </c>
      <c r="J97" s="24">
        <f ca="1">SUMIF(流15!$A:$AL,$B97,流15!J:J)</f>
        <v>0</v>
      </c>
      <c r="K97" s="24">
        <f ca="1">SUMIF(流15!$A:$AL,$B97,流15!K:K)</f>
        <v>9</v>
      </c>
      <c r="L97" s="24">
        <f ca="1">SUMIF(流15!$A:$AL,$B97,流15!L:L)</f>
        <v>11</v>
      </c>
      <c r="M97" s="24">
        <f ca="1">SUMIF(流15!$A:$AL,$B97,流15!M:M)</f>
        <v>11</v>
      </c>
      <c r="N97" s="24">
        <f ca="1">SUMIF(流15!$A:$AL,$B97,流15!N:N)</f>
        <v>11</v>
      </c>
      <c r="O97" s="24">
        <f ca="1">SUMIF(流15!$A:$AL,$B97,流15!O:O)</f>
        <v>11</v>
      </c>
      <c r="P97" s="24">
        <f ca="1">SUMIF(流15!$A:$AL,$B97,流15!P:P)</f>
        <v>12</v>
      </c>
      <c r="Q97" s="24">
        <f ca="1">SUMIF(流15!$A:$AL,$B97,流15!Q:Q)</f>
        <v>8.5</v>
      </c>
      <c r="R97" s="24">
        <f ca="1">SUMIF(流15!$A:$AL,$B97,流15!R:R)</f>
        <v>12</v>
      </c>
      <c r="S97" s="24">
        <f ca="1">SUMIF(流15!$A:$AL,$B97,流15!S:S)</f>
        <v>12</v>
      </c>
      <c r="T97" s="24">
        <f ca="1">SUMIF(流15!$A:$AL,$B97,流15!T:T)</f>
        <v>12</v>
      </c>
      <c r="U97" s="24">
        <f ca="1">SUMIF(流15!$A:$AL,$B97,流15!U:U)</f>
        <v>12</v>
      </c>
      <c r="V97" s="24">
        <f ca="1">SUMIF(流15!$A:$AL,$B97,流15!V:V)</f>
        <v>11</v>
      </c>
      <c r="W97" s="24">
        <f ca="1">SUMIF(流15!$A:$AL,$B97,流15!W:W)</f>
        <v>8.5</v>
      </c>
      <c r="X97" s="24">
        <f ca="1">SUMIF(流15!$A:$AL,$B97,流15!X:X)</f>
        <v>8.5</v>
      </c>
      <c r="Y97" s="24">
        <f ca="1">SUMIF(流15!$A:$AL,$B97,流15!Y:Y)</f>
        <v>8.5</v>
      </c>
      <c r="Z97" s="24">
        <f ca="1">SUMIF(流15!$A:$AL,$B97,流15!Z:Z)</f>
        <v>8.5</v>
      </c>
      <c r="AA97" s="24">
        <f ca="1">SUMIF(流15!$A:$AL,$B97,流15!AA:AA)</f>
        <v>12</v>
      </c>
      <c r="AB97" s="24">
        <f ca="1">SUMIF(流15!$A:$AL,$B97,流15!AB:AB)</f>
        <v>14</v>
      </c>
      <c r="AC97" s="24">
        <f ca="1">SUMIF(流15!$A:$AL,$B97,流15!AC:AC)</f>
        <v>13</v>
      </c>
      <c r="AD97" s="24">
        <f ca="1">SUMIF(流15!$A:$AL,$B97,流15!AD:AD)</f>
        <v>12</v>
      </c>
      <c r="AE97" s="24">
        <f ca="1">SUMIF(流15!$A:$AL,$B97,流15!AE:AE)</f>
        <v>8.5</v>
      </c>
      <c r="AF97" s="24">
        <f ca="1">SUMIF(流15!$A:$AL,$B97,流15!AF:AF)</f>
        <v>8.5</v>
      </c>
      <c r="AG97" s="24">
        <f ca="1">SUMIF(流15!$A:$AL,$B97,流15!AG:AG)</f>
        <v>14</v>
      </c>
      <c r="AH97" s="24">
        <f ca="1">SUMIF(流15!$A:$AL,$B97,流15!AH:AH)</f>
        <v>14</v>
      </c>
      <c r="AI97" s="68">
        <f t="shared" ref="AI97:AI104" ca="1" si="69">SUM(D97:AH97)</f>
        <v>262.5</v>
      </c>
      <c r="AJ97" s="71">
        <f t="shared" ref="AJ97:AJ104" ca="1" si="70">AI97/8</f>
        <v>32.8125</v>
      </c>
    </row>
    <row r="98" spans="1:36" ht="19.5" customHeight="1" x14ac:dyDescent="0.25">
      <c r="A98" s="36" t="s">
        <v>406</v>
      </c>
      <c r="B98" s="53" t="s">
        <v>669</v>
      </c>
      <c r="C98" s="127" t="s">
        <v>322</v>
      </c>
      <c r="D98" s="24">
        <f ca="1">SUMIF(流15!$A:$AL,$B98,流15!D:D)</f>
        <v>0</v>
      </c>
      <c r="E98" s="24">
        <f ca="1">SUMIF(流15!$A:$AL,$B98,流15!E:E)</f>
        <v>0</v>
      </c>
      <c r="F98" s="24">
        <f ca="1">SUMIF(流15!$A:$AL,$B98,流15!F:F)</f>
        <v>0</v>
      </c>
      <c r="G98" s="24">
        <f ca="1">SUMIF(流15!$A:$AL,$B98,流15!G:G)</f>
        <v>0</v>
      </c>
      <c r="H98" s="24">
        <f ca="1">SUMIF(流15!$A:$AL,$B98,流15!H:H)</f>
        <v>0</v>
      </c>
      <c r="I98" s="24">
        <f ca="1">SUMIF(流15!$A:$AL,$B98,流15!I:I)</f>
        <v>0</v>
      </c>
      <c r="J98" s="24">
        <f ca="1">SUMIF(流15!$A:$AL,$B98,流15!J:J)</f>
        <v>0</v>
      </c>
      <c r="K98" s="24">
        <f ca="1">SUMIF(流15!$A:$AL,$B98,流15!K:K)</f>
        <v>0</v>
      </c>
      <c r="L98" s="24">
        <f ca="1">SUMIF(流15!$A:$AL,$B98,流15!L:L)</f>
        <v>0</v>
      </c>
      <c r="M98" s="24">
        <f ca="1">SUMIF(流15!$A:$AL,$B98,流15!M:M)</f>
        <v>0</v>
      </c>
      <c r="N98" s="24">
        <f ca="1">SUMIF(流15!$A:$AL,$B98,流15!N:N)</f>
        <v>0</v>
      </c>
      <c r="O98" s="24">
        <f ca="1">SUMIF(流15!$A:$AL,$B98,流15!O:O)</f>
        <v>0</v>
      </c>
      <c r="P98" s="24">
        <f ca="1">SUMIF(流15!$A:$AL,$B98,流15!P:P)</f>
        <v>0</v>
      </c>
      <c r="Q98" s="24">
        <f ca="1">SUMIF(流15!$A:$AL,$B98,流15!Q:Q)</f>
        <v>0</v>
      </c>
      <c r="R98" s="24">
        <f ca="1">SUMIF(流15!$A:$AL,$B98,流15!R:R)</f>
        <v>0</v>
      </c>
      <c r="S98" s="24">
        <f ca="1">SUMIF(流15!$A:$AL,$B98,流15!S:S)</f>
        <v>0</v>
      </c>
      <c r="T98" s="24">
        <f ca="1">SUMIF(流15!$A:$AL,$B98,流15!T:T)</f>
        <v>0</v>
      </c>
      <c r="U98" s="24">
        <f ca="1">SUMIF(流15!$A:$AL,$B98,流15!U:U)</f>
        <v>0</v>
      </c>
      <c r="V98" s="24">
        <f ca="1">SUMIF(流15!$A:$AL,$B98,流15!V:V)</f>
        <v>0</v>
      </c>
      <c r="W98" s="24">
        <f ca="1">SUMIF(流15!$A:$AL,$B98,流15!W:W)</f>
        <v>0</v>
      </c>
      <c r="X98" s="24">
        <f ca="1">SUMIF(流15!$A:$AL,$B98,流15!X:X)</f>
        <v>0</v>
      </c>
      <c r="Y98" s="24">
        <f ca="1">SUMIF(流15!$A:$AL,$B98,流15!Y:Y)</f>
        <v>0</v>
      </c>
      <c r="Z98" s="24">
        <f ca="1">SUMIF(流15!$A:$AL,$B98,流15!Z:Z)</f>
        <v>0</v>
      </c>
      <c r="AA98" s="24">
        <f ca="1">SUMIF(流15!$A:$AL,$B98,流15!AA:AA)</f>
        <v>0</v>
      </c>
      <c r="AB98" s="24">
        <f ca="1">SUMIF(流15!$A:$AL,$B98,流15!AB:AB)</f>
        <v>0</v>
      </c>
      <c r="AC98" s="24">
        <f ca="1">SUMIF(流15!$A:$AL,$B98,流15!AC:AC)</f>
        <v>0</v>
      </c>
      <c r="AD98" s="24">
        <f ca="1">SUMIF(流15!$A:$AL,$B98,流15!AD:AD)</f>
        <v>0</v>
      </c>
      <c r="AE98" s="24">
        <f ca="1">SUMIF(流15!$A:$AL,$B98,流15!AE:AE)</f>
        <v>0</v>
      </c>
      <c r="AF98" s="24">
        <f ca="1">SUMIF(流15!$A:$AL,$B98,流15!AF:AF)</f>
        <v>0</v>
      </c>
      <c r="AG98" s="24">
        <f ca="1">SUMIF(流15!$A:$AL,$B98,流15!AG:AG)</f>
        <v>0</v>
      </c>
      <c r="AH98" s="24">
        <f ca="1">SUMIF(流15!$A:$AL,$B98,流15!AH:AH)</f>
        <v>0</v>
      </c>
      <c r="AI98" s="68">
        <f t="shared" ca="1" si="69"/>
        <v>0</v>
      </c>
      <c r="AJ98" s="71">
        <f t="shared" ca="1" si="70"/>
        <v>0</v>
      </c>
    </row>
    <row r="99" spans="1:36" ht="19.5" customHeight="1" x14ac:dyDescent="0.25">
      <c r="A99" s="36" t="s">
        <v>406</v>
      </c>
      <c r="B99" s="53" t="s">
        <v>320</v>
      </c>
      <c r="C99" s="127" t="s">
        <v>323</v>
      </c>
      <c r="D99" s="24">
        <f ca="1">SUMIF(流15!$A:$AL,$B99,流15!D:D)</f>
        <v>0</v>
      </c>
      <c r="E99" s="24">
        <f ca="1">SUMIF(流15!$A:$AL,$B99,流15!E:E)</f>
        <v>7</v>
      </c>
      <c r="F99" s="24">
        <f ca="1">SUMIF(流15!$A:$AL,$B99,流15!F:F)</f>
        <v>11</v>
      </c>
      <c r="G99" s="24">
        <f ca="1">SUMIF(流15!$A:$AL,$B99,流15!G:G)</f>
        <v>8.5</v>
      </c>
      <c r="H99" s="24">
        <f ca="1">SUMIF(流15!$A:$AL,$B99,流15!H:H)</f>
        <v>8.5</v>
      </c>
      <c r="I99" s="24">
        <f ca="1">SUMIF(流15!$A:$AL,$B99,流15!I:I)</f>
        <v>13</v>
      </c>
      <c r="J99" s="24">
        <f ca="1">SUMIF(流15!$A:$AL,$B99,流15!J:J)</f>
        <v>8.5</v>
      </c>
      <c r="K99" s="24">
        <f ca="1">SUMIF(流15!$A:$AL,$B99,流15!K:K)</f>
        <v>11</v>
      </c>
      <c r="L99" s="24">
        <f ca="1">SUMIF(流15!$A:$AL,$B99,流15!L:L)</f>
        <v>11</v>
      </c>
      <c r="M99" s="24">
        <f ca="1">SUMIF(流15!$A:$AL,$B99,流15!M:M)</f>
        <v>11</v>
      </c>
      <c r="N99" s="24">
        <f ca="1">SUMIF(流15!$A:$AL,$B99,流15!N:N)</f>
        <v>11</v>
      </c>
      <c r="O99" s="24">
        <f ca="1">SUMIF(流15!$A:$AL,$B99,流15!O:O)</f>
        <v>11</v>
      </c>
      <c r="P99" s="24">
        <f ca="1">SUMIF(流15!$A:$AL,$B99,流15!P:P)</f>
        <v>12</v>
      </c>
      <c r="Q99" s="24">
        <f ca="1">SUMIF(流15!$A:$AL,$B99,流15!Q:Q)</f>
        <v>8.5</v>
      </c>
      <c r="R99" s="24">
        <f ca="1">SUMIF(流15!$A:$AL,$B99,流15!R:R)</f>
        <v>12</v>
      </c>
      <c r="S99" s="24">
        <f ca="1">SUMIF(流15!$A:$AL,$B99,流15!S:S)</f>
        <v>12</v>
      </c>
      <c r="T99" s="24">
        <f ca="1">SUMIF(流15!$A:$AL,$B99,流15!T:T)</f>
        <v>12</v>
      </c>
      <c r="U99" s="24">
        <f ca="1">SUMIF(流15!$A:$AL,$B99,流15!U:U)</f>
        <v>12</v>
      </c>
      <c r="V99" s="24">
        <f ca="1">SUMIF(流15!$A:$AL,$B99,流15!V:V)</f>
        <v>11</v>
      </c>
      <c r="W99" s="24">
        <f ca="1">SUMIF(流15!$A:$AL,$B99,流15!W:W)</f>
        <v>8.5</v>
      </c>
      <c r="X99" s="24">
        <f ca="1">SUMIF(流15!$A:$AL,$B99,流15!X:X)</f>
        <v>8.5</v>
      </c>
      <c r="Y99" s="24">
        <f ca="1">SUMIF(流15!$A:$AL,$B99,流15!Y:Y)</f>
        <v>8.5</v>
      </c>
      <c r="Z99" s="24">
        <f ca="1">SUMIF(流15!$A:$AL,$B99,流15!Z:Z)</f>
        <v>8.5</v>
      </c>
      <c r="AA99" s="24">
        <f ca="1">SUMIF(流15!$A:$AL,$B99,流15!AA:AA)</f>
        <v>12</v>
      </c>
      <c r="AB99" s="24">
        <f ca="1">SUMIF(流15!$A:$AL,$B99,流15!AB:AB)</f>
        <v>14</v>
      </c>
      <c r="AC99" s="24">
        <f ca="1">SUMIF(流15!$A:$AL,$B99,流15!AC:AC)</f>
        <v>14</v>
      </c>
      <c r="AD99" s="24">
        <f ca="1">SUMIF(流15!$A:$AL,$B99,流15!AD:AD)</f>
        <v>14</v>
      </c>
      <c r="AE99" s="24">
        <f ca="1">SUMIF(流15!$A:$AL,$B99,流15!AE:AE)</f>
        <v>13</v>
      </c>
      <c r="AF99" s="24">
        <f ca="1">SUMIF(流15!$A:$AL,$B99,流15!AF:AF)</f>
        <v>13</v>
      </c>
      <c r="AG99" s="24">
        <f ca="1">SUMIF(流15!$A:$AL,$B99,流15!AG:AG)</f>
        <v>8.5</v>
      </c>
      <c r="AH99" s="24">
        <f ca="1">SUMIF(流15!$A:$AL,$B99,流15!AH:AH)</f>
        <v>0</v>
      </c>
      <c r="AI99" s="68">
        <f t="shared" ca="1" si="69"/>
        <v>313.5</v>
      </c>
      <c r="AJ99" s="71">
        <f t="shared" ca="1" si="70"/>
        <v>39.1875</v>
      </c>
    </row>
    <row r="100" spans="1:36" ht="19.5" customHeight="1" x14ac:dyDescent="0.25">
      <c r="A100" s="36" t="s">
        <v>406</v>
      </c>
      <c r="B100" s="53" t="s">
        <v>513</v>
      </c>
      <c r="C100" s="127" t="s">
        <v>732</v>
      </c>
      <c r="D100" s="24">
        <f ca="1">SUMIF(流15!$A:$AL,$B100,流15!D:D)</f>
        <v>0</v>
      </c>
      <c r="E100" s="24">
        <f ca="1">SUMIF(流15!$A:$AL,$B100,流15!E:E)</f>
        <v>0</v>
      </c>
      <c r="F100" s="24">
        <f ca="1">SUMIF(流15!$A:$AL,$B100,流15!F:F)</f>
        <v>0</v>
      </c>
      <c r="G100" s="24">
        <f ca="1">SUMIF(流15!$A:$AL,$B100,流15!G:G)</f>
        <v>0</v>
      </c>
      <c r="H100" s="24">
        <f ca="1">SUMIF(流15!$A:$AL,$B100,流15!H:H)</f>
        <v>0</v>
      </c>
      <c r="I100" s="24">
        <f ca="1">SUMIF(流15!$A:$AL,$B100,流15!I:I)</f>
        <v>0</v>
      </c>
      <c r="J100" s="24">
        <f ca="1">SUMIF(流15!$A:$AL,$B100,流15!J:J)</f>
        <v>0</v>
      </c>
      <c r="K100" s="24">
        <f ca="1">SUMIF(流15!$A:$AL,$B100,流15!K:K)</f>
        <v>0</v>
      </c>
      <c r="L100" s="24">
        <f ca="1">SUMIF(流15!$A:$AL,$B100,流15!L:L)</f>
        <v>0</v>
      </c>
      <c r="M100" s="24">
        <f ca="1">SUMIF(流15!$A:$AL,$B100,流15!M:M)</f>
        <v>0</v>
      </c>
      <c r="N100" s="24">
        <f ca="1">SUMIF(流15!$A:$AL,$B100,流15!N:N)</f>
        <v>0</v>
      </c>
      <c r="O100" s="24">
        <f ca="1">SUMIF(流15!$A:$AL,$B100,流15!O:O)</f>
        <v>0</v>
      </c>
      <c r="P100" s="24">
        <f ca="1">SUMIF(流15!$A:$AL,$B100,流15!P:P)</f>
        <v>0</v>
      </c>
      <c r="Q100" s="24">
        <f ca="1">SUMIF(流15!$A:$AL,$B100,流15!Q:Q)</f>
        <v>0</v>
      </c>
      <c r="R100" s="24">
        <f ca="1">SUMIF(流15!$A:$AL,$B100,流15!R:R)</f>
        <v>0</v>
      </c>
      <c r="S100" s="24">
        <f ca="1">SUMIF(流15!$A:$AL,$B100,流15!S:S)</f>
        <v>0</v>
      </c>
      <c r="T100" s="24">
        <f ca="1">SUMIF(流15!$A:$AL,$B100,流15!T:T)</f>
        <v>0</v>
      </c>
      <c r="U100" s="24">
        <f ca="1">SUMIF(流15!$A:$AL,$B100,流15!U:U)</f>
        <v>0</v>
      </c>
      <c r="V100" s="24">
        <f ca="1">SUMIF(流15!$A:$AL,$B100,流15!V:V)</f>
        <v>0</v>
      </c>
      <c r="W100" s="24">
        <f ca="1">SUMIF(流15!$A:$AL,$B100,流15!W:W)</f>
        <v>0</v>
      </c>
      <c r="X100" s="24">
        <f ca="1">SUMIF(流15!$A:$AL,$B100,流15!X:X)</f>
        <v>0</v>
      </c>
      <c r="Y100" s="24">
        <f ca="1">SUMIF(流15!$A:$AL,$B100,流15!Y:Y)</f>
        <v>0</v>
      </c>
      <c r="Z100" s="24">
        <f ca="1">SUMIF(流15!$A:$AL,$B100,流15!Z:Z)</f>
        <v>0</v>
      </c>
      <c r="AA100" s="24">
        <f ca="1">SUMIF(流15!$A:$AL,$B100,流15!AA:AA)</f>
        <v>0</v>
      </c>
      <c r="AB100" s="24">
        <f ca="1">SUMIF(流15!$A:$AL,$B100,流15!AB:AB)</f>
        <v>0</v>
      </c>
      <c r="AC100" s="24">
        <f ca="1">SUMIF(流15!$A:$AL,$B100,流15!AC:AC)</f>
        <v>0</v>
      </c>
      <c r="AD100" s="24">
        <f ca="1">SUMIF(流15!$A:$AL,$B100,流15!AD:AD)</f>
        <v>0</v>
      </c>
      <c r="AE100" s="24">
        <f ca="1">SUMIF(流15!$A:$AL,$B100,流15!AE:AE)</f>
        <v>0</v>
      </c>
      <c r="AF100" s="24">
        <f ca="1">SUMIF(流15!$A:$AL,$B100,流15!AF:AF)</f>
        <v>0</v>
      </c>
      <c r="AG100" s="24">
        <f ca="1">SUMIF(流15!$A:$AL,$B100,流15!AG:AG)</f>
        <v>0</v>
      </c>
      <c r="AH100" s="24">
        <f ca="1">SUMIF(流15!$A:$AL,$B100,流15!AH:AH)</f>
        <v>0</v>
      </c>
      <c r="AI100" s="68">
        <f t="shared" ref="AI100:AI103" ca="1" si="71">SUM(D100:AH100)</f>
        <v>0</v>
      </c>
      <c r="AJ100" s="71">
        <f t="shared" ref="AJ100:AJ103" ca="1" si="72">AI100/8</f>
        <v>0</v>
      </c>
    </row>
    <row r="101" spans="1:36" ht="19.5" customHeight="1" x14ac:dyDescent="0.25">
      <c r="A101" s="36" t="s">
        <v>406</v>
      </c>
      <c r="B101" s="53" t="s">
        <v>514</v>
      </c>
      <c r="C101" s="127" t="s">
        <v>505</v>
      </c>
      <c r="D101" s="24">
        <f ca="1">SUMIF(流15!$A:$AL,$B101,流15!D:D)</f>
        <v>0</v>
      </c>
      <c r="E101" s="24">
        <f ca="1">SUMIF(流15!$A:$AL,$B101,流15!E:E)</f>
        <v>0</v>
      </c>
      <c r="F101" s="24">
        <f ca="1">SUMIF(流15!$A:$AL,$B101,流15!F:F)</f>
        <v>0</v>
      </c>
      <c r="G101" s="24">
        <f ca="1">SUMIF(流15!$A:$AL,$B101,流15!G:G)</f>
        <v>0</v>
      </c>
      <c r="H101" s="24">
        <f ca="1">SUMIF(流15!$A:$AL,$B101,流15!H:H)</f>
        <v>0</v>
      </c>
      <c r="I101" s="24">
        <f ca="1">SUMIF(流15!$A:$AL,$B101,流15!I:I)</f>
        <v>0</v>
      </c>
      <c r="J101" s="24">
        <f ca="1">SUMIF(流15!$A:$AL,$B101,流15!J:J)</f>
        <v>0</v>
      </c>
      <c r="K101" s="24">
        <f ca="1">SUMIF(流15!$A:$AL,$B101,流15!K:K)</f>
        <v>0</v>
      </c>
      <c r="L101" s="24">
        <f ca="1">SUMIF(流15!$A:$AL,$B101,流15!L:L)</f>
        <v>0</v>
      </c>
      <c r="M101" s="24">
        <f ca="1">SUMIF(流15!$A:$AL,$B101,流15!M:M)</f>
        <v>0</v>
      </c>
      <c r="N101" s="24">
        <f ca="1">SUMIF(流15!$A:$AL,$B101,流15!N:N)</f>
        <v>0</v>
      </c>
      <c r="O101" s="24">
        <f ca="1">SUMIF(流15!$A:$AL,$B101,流15!O:O)</f>
        <v>0</v>
      </c>
      <c r="P101" s="24">
        <f ca="1">SUMIF(流15!$A:$AL,$B101,流15!P:P)</f>
        <v>0</v>
      </c>
      <c r="Q101" s="24">
        <f ca="1">SUMIF(流15!$A:$AL,$B101,流15!Q:Q)</f>
        <v>0</v>
      </c>
      <c r="R101" s="24">
        <f ca="1">SUMIF(流15!$A:$AL,$B101,流15!R:R)</f>
        <v>0</v>
      </c>
      <c r="S101" s="24">
        <f ca="1">SUMIF(流15!$A:$AL,$B101,流15!S:S)</f>
        <v>0</v>
      </c>
      <c r="T101" s="24">
        <f ca="1">SUMIF(流15!$A:$AL,$B101,流15!T:T)</f>
        <v>0</v>
      </c>
      <c r="U101" s="24">
        <f ca="1">SUMIF(流15!$A:$AL,$B101,流15!U:U)</f>
        <v>0</v>
      </c>
      <c r="V101" s="24">
        <f ca="1">SUMIF(流15!$A:$AL,$B101,流15!V:V)</f>
        <v>0</v>
      </c>
      <c r="W101" s="24">
        <f ca="1">SUMIF(流15!$A:$AL,$B101,流15!W:W)</f>
        <v>0</v>
      </c>
      <c r="X101" s="24">
        <f ca="1">SUMIF(流15!$A:$AL,$B101,流15!X:X)</f>
        <v>0</v>
      </c>
      <c r="Y101" s="24">
        <f ca="1">SUMIF(流15!$A:$AL,$B101,流15!Y:Y)</f>
        <v>0</v>
      </c>
      <c r="Z101" s="24">
        <f ca="1">SUMIF(流15!$A:$AL,$B101,流15!Z:Z)</f>
        <v>0</v>
      </c>
      <c r="AA101" s="24">
        <f ca="1">SUMIF(流15!$A:$AL,$B101,流15!AA:AA)</f>
        <v>0</v>
      </c>
      <c r="AB101" s="24">
        <f ca="1">SUMIF(流15!$A:$AL,$B101,流15!AB:AB)</f>
        <v>0</v>
      </c>
      <c r="AC101" s="24">
        <f ca="1">SUMIF(流15!$A:$AL,$B101,流15!AC:AC)</f>
        <v>0</v>
      </c>
      <c r="AD101" s="24">
        <f ca="1">SUMIF(流15!$A:$AL,$B101,流15!AD:AD)</f>
        <v>0</v>
      </c>
      <c r="AE101" s="24">
        <f ca="1">SUMIF(流15!$A:$AL,$B101,流15!AE:AE)</f>
        <v>0</v>
      </c>
      <c r="AF101" s="24">
        <f ca="1">SUMIF(流15!$A:$AL,$B101,流15!AF:AF)</f>
        <v>0</v>
      </c>
      <c r="AG101" s="24">
        <f ca="1">SUMIF(流15!$A:$AL,$B101,流15!AG:AG)</f>
        <v>0</v>
      </c>
      <c r="AH101" s="24">
        <f ca="1">SUMIF(流15!$A:$AL,$B101,流15!AH:AH)</f>
        <v>0</v>
      </c>
      <c r="AI101" s="68">
        <f t="shared" ref="AI101" ca="1" si="73">SUM(D101:AH101)</f>
        <v>0</v>
      </c>
      <c r="AJ101" s="71">
        <f t="shared" ca="1" si="72"/>
        <v>0</v>
      </c>
    </row>
    <row r="102" spans="1:36" ht="19.5" customHeight="1" x14ac:dyDescent="0.25">
      <c r="A102" s="36" t="s">
        <v>406</v>
      </c>
      <c r="B102" s="53" t="s">
        <v>621</v>
      </c>
      <c r="C102" s="127" t="s">
        <v>619</v>
      </c>
      <c r="D102" s="24">
        <f ca="1">SUMIF(流15!$A:$AL,$B102,流15!D:D)</f>
        <v>0</v>
      </c>
      <c r="E102" s="24">
        <f ca="1">SUMIF(流15!$A:$AL,$B102,流15!E:E)</f>
        <v>13</v>
      </c>
      <c r="F102" s="24">
        <f ca="1">SUMIF(流15!$A:$AL,$B102,流15!F:F)</f>
        <v>11</v>
      </c>
      <c r="G102" s="24">
        <f ca="1">SUMIF(流15!$A:$AL,$B102,流15!G:G)</f>
        <v>8.5</v>
      </c>
      <c r="H102" s="24">
        <f ca="1">SUMIF(流15!$A:$AL,$B102,流15!H:H)</f>
        <v>13</v>
      </c>
      <c r="I102" s="24">
        <f ca="1">SUMIF(流15!$A:$AL,$B102,流15!I:I)</f>
        <v>13</v>
      </c>
      <c r="J102" s="24">
        <f ca="1">SUMIF(流15!$A:$AL,$B102,流15!J:J)</f>
        <v>8.5</v>
      </c>
      <c r="K102" s="24">
        <f ca="1">SUMIF(流15!$A:$AL,$B102,流15!K:K)</f>
        <v>0</v>
      </c>
      <c r="L102" s="24">
        <f ca="1">SUMIF(流15!$A:$AL,$B102,流15!L:L)</f>
        <v>14</v>
      </c>
      <c r="M102" s="24">
        <f ca="1">SUMIF(流15!$A:$AL,$B102,流15!M:M)</f>
        <v>14</v>
      </c>
      <c r="N102" s="24">
        <f ca="1">SUMIF(流15!$A:$AL,$B102,流15!N:N)</f>
        <v>14</v>
      </c>
      <c r="O102" s="24">
        <f ca="1">SUMIF(流15!$A:$AL,$B102,流15!O:O)</f>
        <v>0</v>
      </c>
      <c r="P102" s="24">
        <f ca="1">SUMIF(流15!$A:$AL,$B102,流15!P:P)</f>
        <v>14</v>
      </c>
      <c r="Q102" s="24">
        <f ca="1">SUMIF(流15!$A:$AL,$B102,流15!Q:Q)</f>
        <v>12</v>
      </c>
      <c r="R102" s="24">
        <f ca="1">SUMIF(流15!$A:$AL,$B102,流15!R:R)</f>
        <v>12</v>
      </c>
      <c r="S102" s="24">
        <f ca="1">SUMIF(流15!$A:$AL,$B102,流15!S:S)</f>
        <v>12</v>
      </c>
      <c r="T102" s="24">
        <f ca="1">SUMIF(流15!$A:$AL,$B102,流15!T:T)</f>
        <v>8.5</v>
      </c>
      <c r="U102" s="24">
        <f ca="1">SUMIF(流15!$A:$AL,$B102,流15!U:U)</f>
        <v>14</v>
      </c>
      <c r="V102" s="24">
        <f ca="1">SUMIF(流15!$A:$AL,$B102,流15!V:V)</f>
        <v>0</v>
      </c>
      <c r="W102" s="24">
        <f ca="1">SUMIF(流15!$A:$AL,$B102,流15!W:W)</f>
        <v>0</v>
      </c>
      <c r="X102" s="24">
        <f ca="1">SUMIF(流15!$A:$AL,$B102,流15!X:X)</f>
        <v>14</v>
      </c>
      <c r="Y102" s="24">
        <f ca="1">SUMIF(流15!$A:$AL,$B102,流15!Y:Y)</f>
        <v>14</v>
      </c>
      <c r="Z102" s="24">
        <f ca="1">SUMIF(流15!$A:$AL,$B102,流15!Z:Z)</f>
        <v>14</v>
      </c>
      <c r="AA102" s="24">
        <f ca="1">SUMIF(流15!$A:$AL,$B102,流15!AA:AA)</f>
        <v>12</v>
      </c>
      <c r="AB102" s="24">
        <f ca="1">SUMIF(流15!$A:$AL,$B102,流15!AB:AB)</f>
        <v>12</v>
      </c>
      <c r="AC102" s="24">
        <f ca="1">SUMIF(流15!$A:$AL,$B102,流15!AC:AC)</f>
        <v>8.5</v>
      </c>
      <c r="AD102" s="24">
        <f ca="1">SUMIF(流15!$A:$AL,$B102,流15!AD:AD)</f>
        <v>14</v>
      </c>
      <c r="AE102" s="24">
        <f ca="1">SUMIF(流15!$A:$AL,$B102,流15!AE:AE)</f>
        <v>8.5</v>
      </c>
      <c r="AF102" s="24">
        <f ca="1">SUMIF(流15!$A:$AL,$B102,流15!AF:AF)</f>
        <v>8.5</v>
      </c>
      <c r="AG102" s="24">
        <f ca="1">SUMIF(流15!$A:$AL,$B102,流15!AG:AG)</f>
        <v>0</v>
      </c>
      <c r="AH102" s="24">
        <f ca="1">SUMIF(流15!$A:$AL,$B102,流15!AH:AH)</f>
        <v>0</v>
      </c>
      <c r="AI102" s="68">
        <f t="shared" ref="AI102" ca="1" si="74">SUM(D102:AH102)</f>
        <v>287</v>
      </c>
      <c r="AJ102" s="71">
        <f t="shared" ref="AJ102" ca="1" si="75">AI102/8</f>
        <v>35.875</v>
      </c>
    </row>
    <row r="103" spans="1:36" ht="19.5" customHeight="1" x14ac:dyDescent="0.25">
      <c r="A103" s="36" t="s">
        <v>406</v>
      </c>
      <c r="B103" s="53" t="s">
        <v>725</v>
      </c>
      <c r="C103" s="127" t="s">
        <v>308</v>
      </c>
      <c r="D103" s="24">
        <f ca="1">SUMIF(流15!$A:$AL,$B103,流15!D:D)</f>
        <v>0</v>
      </c>
      <c r="E103" s="24">
        <f ca="1">SUMIF(流15!$A:$AL,$B103,流15!E:E)</f>
        <v>9</v>
      </c>
      <c r="F103" s="24">
        <f ca="1">SUMIF(流15!$A:$AL,$B103,流15!F:F)</f>
        <v>14</v>
      </c>
      <c r="G103" s="24">
        <f ca="1">SUMIF(流15!$A:$AL,$B103,流15!G:G)</f>
        <v>9</v>
      </c>
      <c r="H103" s="24">
        <f ca="1">SUMIF(流15!$A:$AL,$B103,流15!H:H)</f>
        <v>4.5</v>
      </c>
      <c r="I103" s="24">
        <f ca="1">SUMIF(流15!$A:$AL,$B103,流15!I:I)</f>
        <v>13</v>
      </c>
      <c r="J103" s="24">
        <f ca="1">SUMIF(流15!$A:$AL,$B103,流15!J:J)</f>
        <v>8.5</v>
      </c>
      <c r="K103" s="24">
        <f ca="1">SUMIF(流15!$A:$AL,$B103,流15!K:K)</f>
        <v>7.5</v>
      </c>
      <c r="L103" s="24">
        <f ca="1">SUMIF(流15!$A:$AL,$B103,流15!L:L)</f>
        <v>11</v>
      </c>
      <c r="M103" s="24">
        <f ca="1">SUMIF(流15!$A:$AL,$B103,流15!M:M)</f>
        <v>11</v>
      </c>
      <c r="N103" s="24">
        <f ca="1">SUMIF(流15!$A:$AL,$B103,流15!N:N)</f>
        <v>14</v>
      </c>
      <c r="O103" s="24">
        <f ca="1">SUMIF(流15!$A:$AL,$B103,流15!O:O)</f>
        <v>16.5</v>
      </c>
      <c r="P103" s="24">
        <f ca="1">SUMIF(流15!$A:$AL,$B103,流15!P:P)</f>
        <v>11</v>
      </c>
      <c r="Q103" s="24">
        <f ca="1">SUMIF(流15!$A:$AL,$B103,流15!Q:Q)</f>
        <v>11</v>
      </c>
      <c r="R103" s="24">
        <f ca="1">SUMIF(流15!$A:$AL,$B103,流15!R:R)</f>
        <v>12</v>
      </c>
      <c r="S103" s="24">
        <f ca="1">SUMIF(流15!$A:$AL,$B103,流15!S:S)</f>
        <v>14</v>
      </c>
      <c r="T103" s="24">
        <f ca="1">SUMIF(流15!$A:$AL,$B103,流15!T:T)</f>
        <v>12</v>
      </c>
      <c r="U103" s="24">
        <f ca="1">SUMIF(流15!$A:$AL,$B103,流15!U:U)</f>
        <v>13</v>
      </c>
      <c r="V103" s="24">
        <f ca="1">SUMIF(流15!$A:$AL,$B103,流15!V:V)</f>
        <v>14</v>
      </c>
      <c r="W103" s="24">
        <f ca="1">SUMIF(流15!$A:$AL,$B103,流15!W:W)</f>
        <v>14</v>
      </c>
      <c r="X103" s="24">
        <f ca="1">SUMIF(流15!$A:$AL,$B103,流15!X:X)</f>
        <v>12</v>
      </c>
      <c r="Y103" s="24">
        <f ca="1">SUMIF(流15!$A:$AL,$B103,流15!Y:Y)</f>
        <v>11</v>
      </c>
      <c r="Z103" s="24">
        <f ca="1">SUMIF(流15!$A:$AL,$B103,流15!Z:Z)</f>
        <v>14</v>
      </c>
      <c r="AA103" s="24">
        <f ca="1">SUMIF(流15!$A:$AL,$B103,流15!AA:AA)</f>
        <v>13</v>
      </c>
      <c r="AB103" s="24">
        <f ca="1">SUMIF(流15!$A:$AL,$B103,流15!AB:AB)</f>
        <v>12.5</v>
      </c>
      <c r="AC103" s="24">
        <f ca="1">SUMIF(流15!$A:$AL,$B103,流15!AC:AC)</f>
        <v>13</v>
      </c>
      <c r="AD103" s="24">
        <f ca="1">SUMIF(流15!$A:$AL,$B103,流15!AD:AD)</f>
        <v>8.5</v>
      </c>
      <c r="AE103" s="24">
        <f ca="1">SUMIF(流15!$A:$AL,$B103,流15!AE:AE)</f>
        <v>6.5</v>
      </c>
      <c r="AF103" s="24">
        <f ca="1">SUMIF(流15!$A:$AL,$B103,流15!AF:AF)</f>
        <v>12.5</v>
      </c>
      <c r="AG103" s="24">
        <f ca="1">SUMIF(流15!$A:$AL,$B103,流15!AG:AG)</f>
        <v>13</v>
      </c>
      <c r="AH103" s="24">
        <f ca="1">SUMIF(流15!$A:$AL,$B103,流15!AH:AH)</f>
        <v>9.5</v>
      </c>
      <c r="AI103" s="68">
        <f t="shared" ca="1" si="71"/>
        <v>344.5</v>
      </c>
      <c r="AJ103" s="71">
        <f t="shared" ca="1" si="72"/>
        <v>43.0625</v>
      </c>
    </row>
    <row r="104" spans="1:36" ht="19.5" customHeight="1" x14ac:dyDescent="0.25">
      <c r="A104" s="36" t="s">
        <v>406</v>
      </c>
      <c r="B104" s="128" t="s">
        <v>515</v>
      </c>
      <c r="C104" s="129" t="s">
        <v>506</v>
      </c>
      <c r="D104" s="24">
        <f ca="1">SUMIF(流15!$A:$AL,$B104,流15!D:D)</f>
        <v>0</v>
      </c>
      <c r="E104" s="24">
        <f ca="1">SUMIF(流15!$A:$AL,$B104,流15!E:E)</f>
        <v>0</v>
      </c>
      <c r="F104" s="24">
        <f ca="1">SUMIF(流15!$A:$AL,$B104,流15!F:F)</f>
        <v>0</v>
      </c>
      <c r="G104" s="24">
        <f ca="1">SUMIF(流15!$A:$AL,$B104,流15!G:G)</f>
        <v>0</v>
      </c>
      <c r="H104" s="24">
        <f ca="1">SUMIF(流15!$A:$AL,$B104,流15!H:H)</f>
        <v>8.5</v>
      </c>
      <c r="I104" s="24">
        <f ca="1">SUMIF(流15!$A:$AL,$B104,流15!I:I)</f>
        <v>13</v>
      </c>
      <c r="J104" s="24">
        <f ca="1">SUMIF(流15!$A:$AL,$B104,流15!J:J)</f>
        <v>8.5</v>
      </c>
      <c r="K104" s="24">
        <f ca="1">SUMIF(流15!$A:$AL,$B104,流15!K:K)</f>
        <v>11</v>
      </c>
      <c r="L104" s="24">
        <f ca="1">SUMIF(流15!$A:$AL,$B104,流15!L:L)</f>
        <v>11</v>
      </c>
      <c r="M104" s="24">
        <f ca="1">SUMIF(流15!$A:$AL,$B104,流15!M:M)</f>
        <v>11</v>
      </c>
      <c r="N104" s="24">
        <f ca="1">SUMIF(流15!$A:$AL,$B104,流15!N:N)</f>
        <v>11</v>
      </c>
      <c r="O104" s="24">
        <f ca="1">SUMIF(流15!$A:$AL,$B104,流15!O:O)</f>
        <v>11</v>
      </c>
      <c r="P104" s="24">
        <f ca="1">SUMIF(流15!$A:$AL,$B104,流15!P:P)</f>
        <v>12</v>
      </c>
      <c r="Q104" s="24">
        <f ca="1">SUMIF(流15!$A:$AL,$B104,流15!Q:Q)</f>
        <v>8.5</v>
      </c>
      <c r="R104" s="24">
        <f ca="1">SUMIF(流15!$A:$AL,$B104,流15!R:R)</f>
        <v>12</v>
      </c>
      <c r="S104" s="24">
        <f ca="1">SUMIF(流15!$A:$AL,$B104,流15!S:S)</f>
        <v>12</v>
      </c>
      <c r="T104" s="24">
        <f ca="1">SUMIF(流15!$A:$AL,$B104,流15!T:T)</f>
        <v>12</v>
      </c>
      <c r="U104" s="24">
        <f ca="1">SUMIF(流15!$A:$AL,$B104,流15!U:U)</f>
        <v>12</v>
      </c>
      <c r="V104" s="24">
        <f ca="1">SUMIF(流15!$A:$AL,$B104,流15!V:V)</f>
        <v>8.5</v>
      </c>
      <c r="W104" s="24">
        <f ca="1">SUMIF(流15!$A:$AL,$B104,流15!W:W)</f>
        <v>8.5</v>
      </c>
      <c r="X104" s="24">
        <f ca="1">SUMIF(流15!$A:$AL,$B104,流15!X:X)</f>
        <v>8.5</v>
      </c>
      <c r="Y104" s="24">
        <f ca="1">SUMIF(流15!$A:$AL,$B104,流15!Y:Y)</f>
        <v>8.5</v>
      </c>
      <c r="Z104" s="24">
        <f ca="1">SUMIF(流15!$A:$AL,$B104,流15!Z:Z)</f>
        <v>8.5</v>
      </c>
      <c r="AA104" s="24">
        <f ca="1">SUMIF(流15!$A:$AL,$B104,流15!AA:AA)</f>
        <v>12</v>
      </c>
      <c r="AB104" s="24">
        <f ca="1">SUMIF(流15!$A:$AL,$B104,流15!AB:AB)</f>
        <v>8</v>
      </c>
      <c r="AC104" s="24">
        <f ca="1">SUMIF(流15!$A:$AL,$B104,流15!AC:AC)</f>
        <v>0</v>
      </c>
      <c r="AD104" s="24">
        <f ca="1">SUMIF(流15!$A:$AL,$B104,流15!AD:AD)</f>
        <v>0</v>
      </c>
      <c r="AE104" s="24">
        <f ca="1">SUMIF(流15!$A:$AL,$B104,流15!AE:AE)</f>
        <v>0</v>
      </c>
      <c r="AF104" s="24">
        <f ca="1">SUMIF(流15!$A:$AL,$B104,流15!AF:AF)</f>
        <v>0</v>
      </c>
      <c r="AG104" s="24">
        <f ca="1">SUMIF(流15!$A:$AL,$B104,流15!AG:AG)</f>
        <v>0</v>
      </c>
      <c r="AH104" s="24">
        <f ca="1">SUMIF(流15!$A:$AL,$B104,流15!AH:AH)</f>
        <v>0</v>
      </c>
      <c r="AI104" s="68">
        <f t="shared" ca="1" si="69"/>
        <v>216</v>
      </c>
      <c r="AJ104" s="71">
        <f t="shared" ca="1" si="70"/>
        <v>27</v>
      </c>
    </row>
    <row r="105" spans="1:36" ht="19.5" customHeight="1" x14ac:dyDescent="0.25">
      <c r="A105" s="36" t="s">
        <v>406</v>
      </c>
      <c r="B105" s="128" t="s">
        <v>516</v>
      </c>
      <c r="C105" s="129" t="s">
        <v>507</v>
      </c>
      <c r="D105" s="24">
        <f ca="1">SUMIF(流15!$A:$AL,$B105,流15!D:D)</f>
        <v>0</v>
      </c>
      <c r="E105" s="24">
        <f ca="1">SUMIF(流15!$A:$AL,$B105,流15!E:E)</f>
        <v>0</v>
      </c>
      <c r="F105" s="24">
        <f ca="1">SUMIF(流15!$A:$AL,$B105,流15!F:F)</f>
        <v>11</v>
      </c>
      <c r="G105" s="24">
        <f ca="1">SUMIF(流15!$A:$AL,$B105,流15!G:G)</f>
        <v>8.5</v>
      </c>
      <c r="H105" s="24">
        <f ca="1">SUMIF(流15!$A:$AL,$B105,流15!H:H)</f>
        <v>8.5</v>
      </c>
      <c r="I105" s="24">
        <f ca="1">SUMIF(流15!$A:$AL,$B105,流15!I:I)</f>
        <v>13</v>
      </c>
      <c r="J105" s="24">
        <f ca="1">SUMIF(流15!$A:$AL,$B105,流15!J:J)</f>
        <v>8.5</v>
      </c>
      <c r="K105" s="24">
        <f ca="1">SUMIF(流15!$A:$AL,$B105,流15!K:K)</f>
        <v>11</v>
      </c>
      <c r="L105" s="24">
        <f ca="1">SUMIF(流15!$A:$AL,$B105,流15!L:L)</f>
        <v>0</v>
      </c>
      <c r="M105" s="24">
        <f ca="1">SUMIF(流15!$A:$AL,$B105,流15!M:M)</f>
        <v>11</v>
      </c>
      <c r="N105" s="24">
        <f ca="1">SUMIF(流15!$A:$AL,$B105,流15!N:N)</f>
        <v>11</v>
      </c>
      <c r="O105" s="24">
        <f ca="1">SUMIF(流15!$A:$AL,$B105,流15!O:O)</f>
        <v>0</v>
      </c>
      <c r="P105" s="24">
        <f ca="1">SUMIF(流15!$A:$AL,$B105,流15!P:P)</f>
        <v>0</v>
      </c>
      <c r="Q105" s="24">
        <f ca="1">SUMIF(流15!$A:$AL,$B105,流15!Q:Q)</f>
        <v>0</v>
      </c>
      <c r="R105" s="24">
        <f ca="1">SUMIF(流15!$A:$AL,$B105,流15!R:R)</f>
        <v>0</v>
      </c>
      <c r="S105" s="24">
        <f ca="1">SUMIF(流15!$A:$AL,$B105,流15!S:S)</f>
        <v>0</v>
      </c>
      <c r="T105" s="24">
        <f ca="1">SUMIF(流15!$A:$AL,$B105,流15!T:T)</f>
        <v>0</v>
      </c>
      <c r="U105" s="24">
        <f ca="1">SUMIF(流15!$A:$AL,$B105,流15!U:U)</f>
        <v>0</v>
      </c>
      <c r="V105" s="24">
        <f ca="1">SUMIF(流15!$A:$AL,$B105,流15!V:V)</f>
        <v>0</v>
      </c>
      <c r="W105" s="24">
        <f ca="1">SUMIF(流15!$A:$AL,$B105,流15!W:W)</f>
        <v>0</v>
      </c>
      <c r="X105" s="24">
        <f ca="1">SUMIF(流15!$A:$AL,$B105,流15!X:X)</f>
        <v>0</v>
      </c>
      <c r="Y105" s="24">
        <f ca="1">SUMIF(流15!$A:$AL,$B105,流15!Y:Y)</f>
        <v>0</v>
      </c>
      <c r="Z105" s="24">
        <f ca="1">SUMIF(流15!$A:$AL,$B105,流15!Z:Z)</f>
        <v>0</v>
      </c>
      <c r="AA105" s="24">
        <f ca="1">SUMIF(流15!$A:$AL,$B105,流15!AA:AA)</f>
        <v>0</v>
      </c>
      <c r="AB105" s="24">
        <f ca="1">SUMIF(流15!$A:$AL,$B105,流15!AB:AB)</f>
        <v>0</v>
      </c>
      <c r="AC105" s="24">
        <f ca="1">SUMIF(流15!$A:$AL,$B105,流15!AC:AC)</f>
        <v>0</v>
      </c>
      <c r="AD105" s="24">
        <f ca="1">SUMIF(流15!$A:$AL,$B105,流15!AD:AD)</f>
        <v>0</v>
      </c>
      <c r="AE105" s="24">
        <f ca="1">SUMIF(流15!$A:$AL,$B105,流15!AE:AE)</f>
        <v>0</v>
      </c>
      <c r="AF105" s="24">
        <f ca="1">SUMIF(流15!$A:$AL,$B105,流15!AF:AF)</f>
        <v>0</v>
      </c>
      <c r="AG105" s="24">
        <f ca="1">SUMIF(流15!$A:$AL,$B105,流15!AG:AG)</f>
        <v>0</v>
      </c>
      <c r="AH105" s="24">
        <f ca="1">SUMIF(流15!$A:$AL,$B105,流15!AH:AH)</f>
        <v>0</v>
      </c>
      <c r="AI105" s="68">
        <f t="shared" ref="AI105" ca="1" si="76">SUM(D105:AH105)</f>
        <v>82.5</v>
      </c>
      <c r="AJ105" s="71">
        <f t="shared" ref="AJ105:AJ112" ca="1" si="77">AI105/8</f>
        <v>10.3125</v>
      </c>
    </row>
    <row r="106" spans="1:36" ht="19.5" customHeight="1" x14ac:dyDescent="0.25">
      <c r="A106" s="36" t="s">
        <v>406</v>
      </c>
      <c r="B106" s="128" t="s">
        <v>617</v>
      </c>
      <c r="C106" s="129" t="s">
        <v>615</v>
      </c>
      <c r="D106" s="24">
        <f ca="1">SUMIF(流15!$A:$AL,$B106,流15!D:D)</f>
        <v>0</v>
      </c>
      <c r="E106" s="24">
        <f ca="1">SUMIF(流15!$A:$AL,$B106,流15!E:E)</f>
        <v>13</v>
      </c>
      <c r="F106" s="24">
        <f ca="1">SUMIF(流15!$A:$AL,$B106,流15!F:F)</f>
        <v>11</v>
      </c>
      <c r="G106" s="24">
        <f ca="1">SUMIF(流15!$A:$AL,$B106,流15!G:G)</f>
        <v>8.5</v>
      </c>
      <c r="H106" s="24">
        <f ca="1">SUMIF(流15!$A:$AL,$B106,流15!H:H)</f>
        <v>13</v>
      </c>
      <c r="I106" s="24">
        <f ca="1">SUMIF(流15!$A:$AL,$B106,流15!I:I)</f>
        <v>13</v>
      </c>
      <c r="J106" s="24">
        <f ca="1">SUMIF(流15!$A:$AL,$B106,流15!J:J)</f>
        <v>8.5</v>
      </c>
      <c r="K106" s="24">
        <f ca="1">SUMIF(流15!$A:$AL,$B106,流15!K:K)</f>
        <v>13</v>
      </c>
      <c r="L106" s="24">
        <f ca="1">SUMIF(流15!$A:$AL,$B106,流15!L:L)</f>
        <v>14</v>
      </c>
      <c r="M106" s="24">
        <f ca="1">SUMIF(流15!$A:$AL,$B106,流15!M:M)</f>
        <v>14</v>
      </c>
      <c r="N106" s="24">
        <f ca="1">SUMIF(流15!$A:$AL,$B106,流15!N:N)</f>
        <v>14</v>
      </c>
      <c r="O106" s="24">
        <f ca="1">SUMIF(流15!$A:$AL,$B106,流15!O:O)</f>
        <v>14</v>
      </c>
      <c r="P106" s="24">
        <f ca="1">SUMIF(流15!$A:$AL,$B106,流15!P:P)</f>
        <v>14</v>
      </c>
      <c r="Q106" s="24">
        <f ca="1">SUMIF(流15!$A:$AL,$B106,流15!Q:Q)</f>
        <v>12</v>
      </c>
      <c r="R106" s="24">
        <f ca="1">SUMIF(流15!$A:$AL,$B106,流15!R:R)</f>
        <v>12</v>
      </c>
      <c r="S106" s="24">
        <f ca="1">SUMIF(流15!$A:$AL,$B106,流15!S:S)</f>
        <v>12</v>
      </c>
      <c r="T106" s="24">
        <f ca="1">SUMIF(流15!$A:$AL,$B106,流15!T:T)</f>
        <v>8.5</v>
      </c>
      <c r="U106" s="24">
        <f ca="1">SUMIF(流15!$A:$AL,$B106,流15!U:U)</f>
        <v>14</v>
      </c>
      <c r="V106" s="24">
        <f ca="1">SUMIF(流15!$A:$AL,$B106,流15!V:V)</f>
        <v>14</v>
      </c>
      <c r="W106" s="24">
        <f ca="1">SUMIF(流15!$A:$AL,$B106,流15!W:W)</f>
        <v>14</v>
      </c>
      <c r="X106" s="24">
        <f ca="1">SUMIF(流15!$A:$AL,$B106,流15!X:X)</f>
        <v>14</v>
      </c>
      <c r="Y106" s="24">
        <f ca="1">SUMIF(流15!$A:$AL,$B106,流15!Y:Y)</f>
        <v>14</v>
      </c>
      <c r="Z106" s="24">
        <f ca="1">SUMIF(流15!$A:$AL,$B106,流15!Z:Z)</f>
        <v>14</v>
      </c>
      <c r="AA106" s="24">
        <f ca="1">SUMIF(流15!$A:$AL,$B106,流15!AA:AA)</f>
        <v>12</v>
      </c>
      <c r="AB106" s="24">
        <f ca="1">SUMIF(流15!$A:$AL,$B106,流15!AB:AB)</f>
        <v>13</v>
      </c>
      <c r="AC106" s="24">
        <f ca="1">SUMIF(流15!$A:$AL,$B106,流15!AC:AC)</f>
        <v>13</v>
      </c>
      <c r="AD106" s="24">
        <f ca="1">SUMIF(流15!$A:$AL,$B106,流15!AD:AD)</f>
        <v>8.5</v>
      </c>
      <c r="AE106" s="24">
        <f ca="1">SUMIF(流15!$A:$AL,$B106,流15!AE:AE)</f>
        <v>8.5</v>
      </c>
      <c r="AF106" s="24">
        <f ca="1">SUMIF(流15!$A:$AL,$B106,流15!AF:AF)</f>
        <v>13</v>
      </c>
      <c r="AG106" s="24">
        <f ca="1">SUMIF(流15!$A:$AL,$B106,流15!AG:AG)</f>
        <v>8.5</v>
      </c>
      <c r="AH106" s="24">
        <f ca="1">SUMIF(流15!$A:$AL,$B106,流15!AH:AH)</f>
        <v>0</v>
      </c>
      <c r="AI106" s="68">
        <f ca="1">SUM(D106:AH106)</f>
        <v>355</v>
      </c>
      <c r="AJ106" s="71">
        <f t="shared" ca="1" si="77"/>
        <v>44.375</v>
      </c>
    </row>
    <row r="107" spans="1:36" ht="19.5" customHeight="1" x14ac:dyDescent="0.25">
      <c r="A107" s="36" t="s">
        <v>406</v>
      </c>
      <c r="B107" s="128" t="s">
        <v>618</v>
      </c>
      <c r="C107" s="129" t="s">
        <v>670</v>
      </c>
      <c r="D107" s="24">
        <f ca="1">SUMIF(流15!$A:$AL,$B107,流15!D:D)</f>
        <v>0</v>
      </c>
      <c r="E107" s="24">
        <f ca="1">SUMIF(流15!$A:$AL,$B107,流15!E:E)</f>
        <v>0</v>
      </c>
      <c r="F107" s="24">
        <f ca="1">SUMIF(流15!$A:$AL,$B107,流15!F:F)</f>
        <v>0</v>
      </c>
      <c r="G107" s="24">
        <f ca="1">SUMIF(流15!$A:$AL,$B107,流15!G:G)</f>
        <v>0</v>
      </c>
      <c r="H107" s="24">
        <f ca="1">SUMIF(流15!$A:$AL,$B107,流15!H:H)</f>
        <v>0</v>
      </c>
      <c r="I107" s="24">
        <f ca="1">SUMIF(流15!$A:$AL,$B107,流15!I:I)</f>
        <v>0</v>
      </c>
      <c r="J107" s="24">
        <f ca="1">SUMIF(流15!$A:$AL,$B107,流15!J:J)</f>
        <v>8.5</v>
      </c>
      <c r="K107" s="24">
        <f ca="1">SUMIF(流15!$A:$AL,$B107,流15!K:K)</f>
        <v>11</v>
      </c>
      <c r="L107" s="24">
        <f ca="1">SUMIF(流15!$A:$AL,$B107,流15!L:L)</f>
        <v>0</v>
      </c>
      <c r="M107" s="24">
        <f ca="1">SUMIF(流15!$A:$AL,$B107,流15!M:M)</f>
        <v>0</v>
      </c>
      <c r="N107" s="24">
        <f ca="1">SUMIF(流15!$A:$AL,$B107,流15!N:N)</f>
        <v>0</v>
      </c>
      <c r="O107" s="24">
        <f ca="1">SUMIF(流15!$A:$AL,$B107,流15!O:O)</f>
        <v>0</v>
      </c>
      <c r="P107" s="24">
        <f ca="1">SUMIF(流15!$A:$AL,$B107,流15!P:P)</f>
        <v>0</v>
      </c>
      <c r="Q107" s="24">
        <f ca="1">SUMIF(流15!$A:$AL,$B107,流15!Q:Q)</f>
        <v>0</v>
      </c>
      <c r="R107" s="24">
        <f ca="1">SUMIF(流15!$A:$AL,$B107,流15!R:R)</f>
        <v>0</v>
      </c>
      <c r="S107" s="24">
        <f ca="1">SUMIF(流15!$A:$AL,$B107,流15!S:S)</f>
        <v>0</v>
      </c>
      <c r="T107" s="24">
        <f ca="1">SUMIF(流15!$A:$AL,$B107,流15!T:T)</f>
        <v>0</v>
      </c>
      <c r="U107" s="24">
        <f ca="1">SUMIF(流15!$A:$AL,$B107,流15!U:U)</f>
        <v>0</v>
      </c>
      <c r="V107" s="24">
        <f ca="1">SUMIF(流15!$A:$AL,$B107,流15!V:V)</f>
        <v>0</v>
      </c>
      <c r="W107" s="24">
        <f ca="1">SUMIF(流15!$A:$AL,$B107,流15!W:W)</f>
        <v>0</v>
      </c>
      <c r="X107" s="24">
        <f ca="1">SUMIF(流15!$A:$AL,$B107,流15!X:X)</f>
        <v>0</v>
      </c>
      <c r="Y107" s="24">
        <f ca="1">SUMIF(流15!$A:$AL,$B107,流15!Y:Y)</f>
        <v>0</v>
      </c>
      <c r="Z107" s="24">
        <f ca="1">SUMIF(流15!$A:$AL,$B107,流15!Z:Z)</f>
        <v>0</v>
      </c>
      <c r="AA107" s="24">
        <f ca="1">SUMIF(流15!$A:$AL,$B107,流15!AA:AA)</f>
        <v>0</v>
      </c>
      <c r="AB107" s="24">
        <f ca="1">SUMIF(流15!$A:$AL,$B107,流15!AB:AB)</f>
        <v>0</v>
      </c>
      <c r="AC107" s="24">
        <f ca="1">SUMIF(流15!$A:$AL,$B107,流15!AC:AC)</f>
        <v>0</v>
      </c>
      <c r="AD107" s="24">
        <f ca="1">SUMIF(流15!$A:$AL,$B107,流15!AD:AD)</f>
        <v>0</v>
      </c>
      <c r="AE107" s="24">
        <f ca="1">SUMIF(流15!$A:$AL,$B107,流15!AE:AE)</f>
        <v>0</v>
      </c>
      <c r="AF107" s="24">
        <f ca="1">SUMIF(流15!$A:$AL,$B107,流15!AF:AF)</f>
        <v>0</v>
      </c>
      <c r="AG107" s="24">
        <f ca="1">SUMIF(流15!$A:$AL,$B107,流15!AG:AG)</f>
        <v>0</v>
      </c>
      <c r="AH107" s="24">
        <f ca="1">SUMIF(流15!$A:$AL,$B107,流15!AH:AH)</f>
        <v>0</v>
      </c>
      <c r="AI107" s="68">
        <f t="shared" ref="AI107:AI108" ca="1" si="78">SUM(D107:AH107)</f>
        <v>19.5</v>
      </c>
      <c r="AJ107" s="71">
        <f t="shared" ca="1" si="77"/>
        <v>2.4375</v>
      </c>
    </row>
    <row r="108" spans="1:36" ht="19.5" customHeight="1" x14ac:dyDescent="0.25">
      <c r="A108" s="36" t="s">
        <v>406</v>
      </c>
      <c r="B108" s="128" t="s">
        <v>517</v>
      </c>
      <c r="C108" s="129" t="s">
        <v>508</v>
      </c>
      <c r="D108" s="24">
        <f ca="1">SUMIF(流15!$A:$AL,$B108,流15!D:D)</f>
        <v>0</v>
      </c>
      <c r="E108" s="24">
        <f ca="1">SUMIF(流15!$A:$AL,$B108,流15!E:E)</f>
        <v>13</v>
      </c>
      <c r="F108" s="24">
        <f ca="1">SUMIF(流15!$A:$AL,$B108,流15!F:F)</f>
        <v>13</v>
      </c>
      <c r="G108" s="24">
        <f ca="1">SUMIF(流15!$A:$AL,$B108,流15!G:G)</f>
        <v>12</v>
      </c>
      <c r="H108" s="24">
        <f ca="1">SUMIF(流15!$A:$AL,$B108,流15!H:H)</f>
        <v>13</v>
      </c>
      <c r="I108" s="24">
        <f ca="1">SUMIF(流15!$A:$AL,$B108,流15!I:I)</f>
        <v>13</v>
      </c>
      <c r="J108" s="24">
        <f ca="1">SUMIF(流15!$A:$AL,$B108,流15!J:J)</f>
        <v>8.5</v>
      </c>
      <c r="K108" s="24">
        <f ca="1">SUMIF(流15!$A:$AL,$B108,流15!K:K)</f>
        <v>13</v>
      </c>
      <c r="L108" s="24">
        <f ca="1">SUMIF(流15!$A:$AL,$B108,流15!L:L)</f>
        <v>0</v>
      </c>
      <c r="M108" s="24">
        <f ca="1">SUMIF(流15!$A:$AL,$B108,流15!M:M)</f>
        <v>12</v>
      </c>
      <c r="N108" s="24">
        <f ca="1">SUMIF(流15!$A:$AL,$B108,流15!N:N)</f>
        <v>12</v>
      </c>
      <c r="O108" s="24">
        <f ca="1">SUMIF(流15!$A:$AL,$B108,流15!O:O)</f>
        <v>12</v>
      </c>
      <c r="P108" s="24">
        <f ca="1">SUMIF(流15!$A:$AL,$B108,流15!P:P)</f>
        <v>12</v>
      </c>
      <c r="Q108" s="24">
        <f ca="1">SUMIF(流15!$A:$AL,$B108,流15!Q:Q)</f>
        <v>12</v>
      </c>
      <c r="R108" s="24">
        <f ca="1">SUMIF(流15!$A:$AL,$B108,流15!R:R)</f>
        <v>12</v>
      </c>
      <c r="S108" s="24">
        <f ca="1">SUMIF(流15!$A:$AL,$B108,流15!S:S)</f>
        <v>12</v>
      </c>
      <c r="T108" s="24">
        <f ca="1">SUMIF(流15!$A:$AL,$B108,流15!T:T)</f>
        <v>14</v>
      </c>
      <c r="U108" s="24">
        <f ca="1">SUMIF(流15!$A:$AL,$B108,流15!U:U)</f>
        <v>12</v>
      </c>
      <c r="V108" s="24">
        <f ca="1">SUMIF(流15!$A:$AL,$B108,流15!V:V)</f>
        <v>8.5</v>
      </c>
      <c r="W108" s="24">
        <f ca="1">SUMIF(流15!$A:$AL,$B108,流15!W:W)</f>
        <v>0</v>
      </c>
      <c r="X108" s="24">
        <f ca="1">SUMIF(流15!$A:$AL,$B108,流15!X:X)</f>
        <v>0</v>
      </c>
      <c r="Y108" s="24">
        <f ca="1">SUMIF(流15!$A:$AL,$B108,流15!Y:Y)</f>
        <v>8.5</v>
      </c>
      <c r="Z108" s="24">
        <f ca="1">SUMIF(流15!$A:$AL,$B108,流15!Z:Z)</f>
        <v>8.5</v>
      </c>
      <c r="AA108" s="24">
        <f ca="1">SUMIF(流15!$A:$AL,$B108,流15!AA:AA)</f>
        <v>12</v>
      </c>
      <c r="AB108" s="24">
        <f ca="1">SUMIF(流15!$A:$AL,$B108,流15!AB:AB)</f>
        <v>14</v>
      </c>
      <c r="AC108" s="24">
        <f ca="1">SUMIF(流15!$A:$AL,$B108,流15!AC:AC)</f>
        <v>13</v>
      </c>
      <c r="AD108" s="24">
        <f ca="1">SUMIF(流15!$A:$AL,$B108,流15!AD:AD)</f>
        <v>13</v>
      </c>
      <c r="AE108" s="24">
        <f ca="1">SUMIF(流15!$A:$AL,$B108,流15!AE:AE)</f>
        <v>11</v>
      </c>
      <c r="AF108" s="24">
        <f ca="1">SUMIF(流15!$A:$AL,$B108,流15!AF:AF)</f>
        <v>11</v>
      </c>
      <c r="AG108" s="24">
        <f ca="1">SUMIF(流15!$A:$AL,$B108,流15!AG:AG)</f>
        <v>11</v>
      </c>
      <c r="AH108" s="24">
        <f ca="1">SUMIF(流15!$A:$AL,$B108,流15!AH:AH)</f>
        <v>0</v>
      </c>
      <c r="AI108" s="68">
        <f t="shared" ca="1" si="78"/>
        <v>306</v>
      </c>
      <c r="AJ108" s="71">
        <f t="shared" ca="1" si="77"/>
        <v>38.25</v>
      </c>
    </row>
    <row r="109" spans="1:36" ht="19.5" customHeight="1" x14ac:dyDescent="0.25">
      <c r="A109" s="36" t="s">
        <v>406</v>
      </c>
      <c r="B109" s="128" t="s">
        <v>518</v>
      </c>
      <c r="C109" s="129" t="s">
        <v>509</v>
      </c>
      <c r="D109" s="24">
        <f ca="1">SUMIF(流15!$A:$AL,$B109,流15!D:D)</f>
        <v>0</v>
      </c>
      <c r="E109" s="24">
        <f ca="1">SUMIF(流15!$A:$AL,$B109,流15!E:E)</f>
        <v>13</v>
      </c>
      <c r="F109" s="24">
        <f ca="1">SUMIF(流15!$A:$AL,$B109,流15!F:F)</f>
        <v>13</v>
      </c>
      <c r="G109" s="24">
        <f ca="1">SUMIF(流15!$A:$AL,$B109,流15!G:G)</f>
        <v>12</v>
      </c>
      <c r="H109" s="24">
        <f ca="1">SUMIF(流15!$A:$AL,$B109,流15!H:H)</f>
        <v>13</v>
      </c>
      <c r="I109" s="24">
        <f ca="1">SUMIF(流15!$A:$AL,$B109,流15!I:I)</f>
        <v>13</v>
      </c>
      <c r="J109" s="24">
        <f ca="1">SUMIF(流15!$A:$AL,$B109,流15!J:J)</f>
        <v>8.5</v>
      </c>
      <c r="K109" s="24">
        <f ca="1">SUMIF(流15!$A:$AL,$B109,流15!K:K)</f>
        <v>13</v>
      </c>
      <c r="L109" s="24">
        <f ca="1">SUMIF(流15!$A:$AL,$B109,流15!L:L)</f>
        <v>12</v>
      </c>
      <c r="M109" s="24">
        <f ca="1">SUMIF(流15!$A:$AL,$B109,流15!M:M)</f>
        <v>12</v>
      </c>
      <c r="N109" s="24">
        <f ca="1">SUMIF(流15!$A:$AL,$B109,流15!N:N)</f>
        <v>12</v>
      </c>
      <c r="O109" s="24">
        <f ca="1">SUMIF(流15!$A:$AL,$B109,流15!O:O)</f>
        <v>11</v>
      </c>
      <c r="P109" s="24">
        <f ca="1">SUMIF(流15!$A:$AL,$B109,流15!P:P)</f>
        <v>12</v>
      </c>
      <c r="Q109" s="24">
        <f ca="1">SUMIF(流15!$A:$AL,$B109,流15!Q:Q)</f>
        <v>12</v>
      </c>
      <c r="R109" s="24">
        <f ca="1">SUMIF(流15!$A:$AL,$B109,流15!R:R)</f>
        <v>12</v>
      </c>
      <c r="S109" s="24">
        <f ca="1">SUMIF(流15!$A:$AL,$B109,流15!S:S)</f>
        <v>12</v>
      </c>
      <c r="T109" s="24">
        <f ca="1">SUMIF(流15!$A:$AL,$B109,流15!T:T)</f>
        <v>14</v>
      </c>
      <c r="U109" s="24">
        <f ca="1">SUMIF(流15!$A:$AL,$B109,流15!U:U)</f>
        <v>12</v>
      </c>
      <c r="V109" s="24">
        <f ca="1">SUMIF(流15!$A:$AL,$B109,流15!V:V)</f>
        <v>8.5</v>
      </c>
      <c r="W109" s="24">
        <f ca="1">SUMIF(流15!$A:$AL,$B109,流15!W:W)</f>
        <v>8.5</v>
      </c>
      <c r="X109" s="24">
        <f ca="1">SUMIF(流15!$A:$AL,$B109,流15!X:X)</f>
        <v>8.5</v>
      </c>
      <c r="Y109" s="24">
        <f ca="1">SUMIF(流15!$A:$AL,$B109,流15!Y:Y)</f>
        <v>8.5</v>
      </c>
      <c r="Z109" s="24">
        <f ca="1">SUMIF(流15!$A:$AL,$B109,流15!Z:Z)</f>
        <v>8.5</v>
      </c>
      <c r="AA109" s="24">
        <f ca="1">SUMIF(流15!$A:$AL,$B109,流15!AA:AA)</f>
        <v>12</v>
      </c>
      <c r="AB109" s="24">
        <f ca="1">SUMIF(流15!$A:$AL,$B109,流15!AB:AB)</f>
        <v>14</v>
      </c>
      <c r="AC109" s="24">
        <f ca="1">SUMIF(流15!$A:$AL,$B109,流15!AC:AC)</f>
        <v>13</v>
      </c>
      <c r="AD109" s="24">
        <f ca="1">SUMIF(流15!$A:$AL,$B109,流15!AD:AD)</f>
        <v>13</v>
      </c>
      <c r="AE109" s="24">
        <f ca="1">SUMIF(流15!$A:$AL,$B109,流15!AE:AE)</f>
        <v>8.5</v>
      </c>
      <c r="AF109" s="24">
        <f ca="1">SUMIF(流15!$A:$AL,$B109,流15!AF:AF)</f>
        <v>8.5</v>
      </c>
      <c r="AG109" s="24">
        <f ca="1">SUMIF(流15!$A:$AL,$B109,流15!AG:AG)</f>
        <v>8.5</v>
      </c>
      <c r="AH109" s="24">
        <f ca="1">SUMIF(流15!$A:$AL,$B109,流15!AH:AH)</f>
        <v>0</v>
      </c>
      <c r="AI109" s="68">
        <f t="shared" ref="AI109" ca="1" si="79">SUM(D109:AH109)</f>
        <v>326.5</v>
      </c>
      <c r="AJ109" s="71">
        <f t="shared" ca="1" si="77"/>
        <v>40.8125</v>
      </c>
    </row>
    <row r="110" spans="1:36" ht="19.5" customHeight="1" x14ac:dyDescent="0.25">
      <c r="A110" s="36" t="s">
        <v>406</v>
      </c>
      <c r="B110" s="128" t="s">
        <v>519</v>
      </c>
      <c r="C110" s="129" t="s">
        <v>510</v>
      </c>
      <c r="D110" s="24">
        <f ca="1">SUMIF(流15!$A:$AL,$B110,流15!D:D)</f>
        <v>0</v>
      </c>
      <c r="E110" s="24">
        <f ca="1">SUMIF(流15!$A:$AL,$B110,流15!E:E)</f>
        <v>0</v>
      </c>
      <c r="F110" s="24">
        <f ca="1">SUMIF(流15!$A:$AL,$B110,流15!F:F)</f>
        <v>7</v>
      </c>
      <c r="G110" s="24">
        <f ca="1">SUMIF(流15!$A:$AL,$B110,流15!G:G)</f>
        <v>8.5</v>
      </c>
      <c r="H110" s="24">
        <f ca="1">SUMIF(流15!$A:$AL,$B110,流15!H:H)</f>
        <v>8.5</v>
      </c>
      <c r="I110" s="24">
        <f ca="1">SUMIF(流15!$A:$AL,$B110,流15!I:I)</f>
        <v>13</v>
      </c>
      <c r="J110" s="24">
        <f ca="1">SUMIF(流15!$A:$AL,$B110,流15!J:J)</f>
        <v>8.5</v>
      </c>
      <c r="K110" s="24">
        <f ca="1">SUMIF(流15!$A:$AL,$B110,流15!K:K)</f>
        <v>11</v>
      </c>
      <c r="L110" s="24">
        <f ca="1">SUMIF(流15!$A:$AL,$B110,流15!L:L)</f>
        <v>11</v>
      </c>
      <c r="M110" s="24">
        <f ca="1">SUMIF(流15!$A:$AL,$B110,流15!M:M)</f>
        <v>11</v>
      </c>
      <c r="N110" s="24">
        <f ca="1">SUMIF(流15!$A:$AL,$B110,流15!N:N)</f>
        <v>11</v>
      </c>
      <c r="O110" s="24">
        <f ca="1">SUMIF(流15!$A:$AL,$B110,流15!O:O)</f>
        <v>11</v>
      </c>
      <c r="P110" s="24">
        <f ca="1">SUMIF(流15!$A:$AL,$B110,流15!P:P)</f>
        <v>12</v>
      </c>
      <c r="Q110" s="24">
        <f ca="1">SUMIF(流15!$A:$AL,$B110,流15!Q:Q)</f>
        <v>8.5</v>
      </c>
      <c r="R110" s="24">
        <f ca="1">SUMIF(流15!$A:$AL,$B110,流15!R:R)</f>
        <v>12</v>
      </c>
      <c r="S110" s="24">
        <f ca="1">SUMIF(流15!$A:$AL,$B110,流15!S:S)</f>
        <v>12</v>
      </c>
      <c r="T110" s="24">
        <f ca="1">SUMIF(流15!$A:$AL,$B110,流15!T:T)</f>
        <v>12</v>
      </c>
      <c r="U110" s="24">
        <f ca="1">SUMIF(流15!$A:$AL,$B110,流15!U:U)</f>
        <v>12</v>
      </c>
      <c r="V110" s="24">
        <f ca="1">SUMIF(流15!$A:$AL,$B110,流15!V:V)</f>
        <v>0</v>
      </c>
      <c r="W110" s="24">
        <f ca="1">SUMIF(流15!$A:$AL,$B110,流15!W:W)</f>
        <v>8</v>
      </c>
      <c r="X110" s="24">
        <f ca="1">SUMIF(流15!$A:$AL,$B110,流15!X:X)</f>
        <v>8.5</v>
      </c>
      <c r="Y110" s="24">
        <f ca="1">SUMIF(流15!$A:$AL,$B110,流15!Y:Y)</f>
        <v>8.5</v>
      </c>
      <c r="Z110" s="24">
        <f ca="1">SUMIF(流15!$A:$AL,$B110,流15!Z:Z)</f>
        <v>8.5</v>
      </c>
      <c r="AA110" s="24">
        <f ca="1">SUMIF(流15!$A:$AL,$B110,流15!AA:AA)</f>
        <v>12</v>
      </c>
      <c r="AB110" s="24">
        <f ca="1">SUMIF(流15!$A:$AL,$B110,流15!AB:AB)</f>
        <v>4</v>
      </c>
      <c r="AC110" s="24">
        <f ca="1">SUMIF(流15!$A:$AL,$B110,流15!AC:AC)</f>
        <v>0</v>
      </c>
      <c r="AD110" s="24">
        <f ca="1">SUMIF(流15!$A:$AL,$B110,流15!AD:AD)</f>
        <v>0</v>
      </c>
      <c r="AE110" s="24">
        <f ca="1">SUMIF(流15!$A:$AL,$B110,流15!AE:AE)</f>
        <v>8.5</v>
      </c>
      <c r="AF110" s="24">
        <f ca="1">SUMIF(流15!$A:$AL,$B110,流15!AF:AF)</f>
        <v>8.5</v>
      </c>
      <c r="AG110" s="24">
        <f ca="1">SUMIF(流15!$A:$AL,$B110,流15!AG:AG)</f>
        <v>14</v>
      </c>
      <c r="AH110" s="24">
        <f ca="1">SUMIF(流15!$A:$AL,$B110,流15!AH:AH)</f>
        <v>14</v>
      </c>
      <c r="AI110" s="68">
        <f t="shared" ref="AI110" ca="1" si="80">SUM(D110:AH110)</f>
        <v>263.5</v>
      </c>
      <c r="AJ110" s="71">
        <f t="shared" ca="1" si="77"/>
        <v>32.9375</v>
      </c>
    </row>
    <row r="111" spans="1:36" ht="19.5" customHeight="1" x14ac:dyDescent="0.25">
      <c r="A111" s="36" t="s">
        <v>406</v>
      </c>
      <c r="B111" s="128" t="s">
        <v>521</v>
      </c>
      <c r="C111" s="129" t="s">
        <v>512</v>
      </c>
      <c r="D111" s="24">
        <f ca="1">SUMIF(流15!$A:$AL,$B111,流15!D:D)</f>
        <v>0</v>
      </c>
      <c r="E111" s="24">
        <f ca="1">SUMIF(流15!$A:$AL,$B111,流15!E:E)</f>
        <v>0</v>
      </c>
      <c r="F111" s="24">
        <f ca="1">SUMIF(流15!$A:$AL,$B111,流15!F:F)</f>
        <v>11</v>
      </c>
      <c r="G111" s="24">
        <f ca="1">SUMIF(流15!$A:$AL,$B111,流15!G:G)</f>
        <v>8.5</v>
      </c>
      <c r="H111" s="24">
        <f ca="1">SUMIF(流15!$A:$AL,$B111,流15!H:H)</f>
        <v>8.5</v>
      </c>
      <c r="I111" s="24">
        <f ca="1">SUMIF(流15!$A:$AL,$B111,流15!I:I)</f>
        <v>13</v>
      </c>
      <c r="J111" s="24">
        <f ca="1">SUMIF(流15!$A:$AL,$B111,流15!J:J)</f>
        <v>8.5</v>
      </c>
      <c r="K111" s="24">
        <f ca="1">SUMIF(流15!$A:$AL,$B111,流15!K:K)</f>
        <v>11</v>
      </c>
      <c r="L111" s="24">
        <f ca="1">SUMIF(流15!$A:$AL,$B111,流15!L:L)</f>
        <v>11</v>
      </c>
      <c r="M111" s="24">
        <f ca="1">SUMIF(流15!$A:$AL,$B111,流15!M:M)</f>
        <v>11</v>
      </c>
      <c r="N111" s="24">
        <f ca="1">SUMIF(流15!$A:$AL,$B111,流15!N:N)</f>
        <v>11</v>
      </c>
      <c r="O111" s="24">
        <f ca="1">SUMIF(流15!$A:$AL,$B111,流15!O:O)</f>
        <v>11</v>
      </c>
      <c r="P111" s="24">
        <f ca="1">SUMIF(流15!$A:$AL,$B111,流15!P:P)</f>
        <v>12</v>
      </c>
      <c r="Q111" s="24">
        <f ca="1">SUMIF(流15!$A:$AL,$B111,流15!Q:Q)</f>
        <v>8.5</v>
      </c>
      <c r="R111" s="24">
        <f ca="1">SUMIF(流15!$A:$AL,$B111,流15!R:R)</f>
        <v>12</v>
      </c>
      <c r="S111" s="24">
        <f ca="1">SUMIF(流15!$A:$AL,$B111,流15!S:S)</f>
        <v>12</v>
      </c>
      <c r="T111" s="24">
        <f ca="1">SUMIF(流15!$A:$AL,$B111,流15!T:T)</f>
        <v>12</v>
      </c>
      <c r="U111" s="24">
        <f ca="1">SUMIF(流15!$A:$AL,$B111,流15!U:U)</f>
        <v>12</v>
      </c>
      <c r="V111" s="24">
        <f ca="1">SUMIF(流15!$A:$AL,$B111,流15!V:V)</f>
        <v>8.5</v>
      </c>
      <c r="W111" s="24">
        <f ca="1">SUMIF(流15!$A:$AL,$B111,流15!W:W)</f>
        <v>8.5</v>
      </c>
      <c r="X111" s="24">
        <f ca="1">SUMIF(流15!$A:$AL,$B111,流15!X:X)</f>
        <v>8.5</v>
      </c>
      <c r="Y111" s="24">
        <f ca="1">SUMIF(流15!$A:$AL,$B111,流15!Y:Y)</f>
        <v>8.5</v>
      </c>
      <c r="Z111" s="24">
        <f ca="1">SUMIF(流15!$A:$AL,$B111,流15!Z:Z)</f>
        <v>8.5</v>
      </c>
      <c r="AA111" s="24">
        <f ca="1">SUMIF(流15!$A:$AL,$B111,流15!AA:AA)</f>
        <v>12</v>
      </c>
      <c r="AB111" s="24">
        <f ca="1">SUMIF(流15!$A:$AL,$B111,流15!AB:AB)</f>
        <v>14</v>
      </c>
      <c r="AC111" s="24">
        <f ca="1">SUMIF(流15!$A:$AL,$B111,流15!AC:AC)</f>
        <v>14</v>
      </c>
      <c r="AD111" s="24">
        <f ca="1">SUMIF(流15!$A:$AL,$B111,流15!AD:AD)</f>
        <v>14</v>
      </c>
      <c r="AE111" s="24">
        <f ca="1">SUMIF(流15!$A:$AL,$B111,流15!AE:AE)</f>
        <v>13</v>
      </c>
      <c r="AF111" s="24">
        <f ca="1">SUMIF(流15!$A:$AL,$B111,流15!AF:AF)</f>
        <v>14</v>
      </c>
      <c r="AG111" s="24">
        <f ca="1">SUMIF(流15!$A:$AL,$B111,流15!AG:AG)</f>
        <v>14</v>
      </c>
      <c r="AH111" s="24">
        <f ca="1">SUMIF(流15!$A:$AL,$B111,流15!AH:AH)</f>
        <v>0</v>
      </c>
      <c r="AI111" s="68">
        <f t="shared" ref="AI111" ca="1" si="81">SUM(D111:AH111)</f>
        <v>310.5</v>
      </c>
      <c r="AJ111" s="71">
        <f t="shared" ca="1" si="77"/>
        <v>38.8125</v>
      </c>
    </row>
    <row r="112" spans="1:36" ht="19.5" customHeight="1" x14ac:dyDescent="0.25">
      <c r="A112" s="36" t="s">
        <v>406</v>
      </c>
      <c r="B112" s="128" t="s">
        <v>467</v>
      </c>
      <c r="C112" s="129" t="s">
        <v>524</v>
      </c>
      <c r="D112" s="24">
        <f ca="1">SUMIF(流15!$A:$AL,$B112,流15!D:D)</f>
        <v>0</v>
      </c>
      <c r="E112" s="24">
        <f ca="1">SUMIF(流15!$A:$AL,$B112,流15!E:E)</f>
        <v>0</v>
      </c>
      <c r="F112" s="24">
        <f ca="1">SUMIF(流15!$A:$AL,$B112,流15!F:F)</f>
        <v>11</v>
      </c>
      <c r="G112" s="24">
        <f ca="1">SUMIF(流15!$A:$AL,$B112,流15!G:G)</f>
        <v>12</v>
      </c>
      <c r="H112" s="24">
        <f ca="1">SUMIF(流15!$A:$AL,$B112,流15!H:H)</f>
        <v>12</v>
      </c>
      <c r="I112" s="24">
        <f ca="1">SUMIF(流15!$A:$AL,$B112,流15!I:I)</f>
        <v>12</v>
      </c>
      <c r="J112" s="24">
        <f ca="1">SUMIF(流15!$A:$AL,$B112,流15!J:J)</f>
        <v>8.5</v>
      </c>
      <c r="K112" s="24">
        <f ca="1">SUMIF(流15!$A:$AL,$B112,流15!K:K)</f>
        <v>11</v>
      </c>
      <c r="L112" s="24">
        <f ca="1">SUMIF(流15!$A:$AL,$B112,流15!L:L)</f>
        <v>11</v>
      </c>
      <c r="M112" s="24">
        <f ca="1">SUMIF(流15!$A:$AL,$B112,流15!M:M)</f>
        <v>11</v>
      </c>
      <c r="N112" s="24">
        <f ca="1">SUMIF(流15!$A:$AL,$B112,流15!N:N)</f>
        <v>11</v>
      </c>
      <c r="O112" s="24">
        <f ca="1">SUMIF(流15!$A:$AL,$B112,流15!O:O)</f>
        <v>11</v>
      </c>
      <c r="P112" s="24">
        <f ca="1">SUMIF(流15!$A:$AL,$B112,流15!P:P)</f>
        <v>12</v>
      </c>
      <c r="Q112" s="24">
        <f ca="1">SUMIF(流15!$A:$AL,$B112,流15!Q:Q)</f>
        <v>8.5</v>
      </c>
      <c r="R112" s="24">
        <f ca="1">SUMIF(流15!$A:$AL,$B112,流15!R:R)</f>
        <v>12</v>
      </c>
      <c r="S112" s="24">
        <f ca="1">SUMIF(流15!$A:$AL,$B112,流15!S:S)</f>
        <v>12</v>
      </c>
      <c r="T112" s="24">
        <f ca="1">SUMIF(流15!$A:$AL,$B112,流15!T:T)</f>
        <v>12</v>
      </c>
      <c r="U112" s="24">
        <f ca="1">SUMIF(流15!$A:$AL,$B112,流15!U:U)</f>
        <v>12</v>
      </c>
      <c r="V112" s="24">
        <f ca="1">SUMIF(流15!$A:$AL,$B112,流15!V:V)</f>
        <v>8.5</v>
      </c>
      <c r="W112" s="24">
        <f ca="1">SUMIF(流15!$A:$AL,$B112,流15!W:W)</f>
        <v>14</v>
      </c>
      <c r="X112" s="24">
        <f ca="1">SUMIF(流15!$A:$AL,$B112,流15!X:X)</f>
        <v>14</v>
      </c>
      <c r="Y112" s="24">
        <f ca="1">SUMIF(流15!$A:$AL,$B112,流15!Y:Y)</f>
        <v>14</v>
      </c>
      <c r="Z112" s="24">
        <f ca="1">SUMIF(流15!$A:$AL,$B112,流15!Z:Z)</f>
        <v>14</v>
      </c>
      <c r="AA112" s="24">
        <f ca="1">SUMIF(流15!$A:$AL,$B112,流15!AA:AA)</f>
        <v>12</v>
      </c>
      <c r="AB112" s="24">
        <f ca="1">SUMIF(流15!$A:$AL,$B112,流15!AB:AB)</f>
        <v>13</v>
      </c>
      <c r="AC112" s="24">
        <f ca="1">SUMIF(流15!$A:$AL,$B112,流15!AC:AC)</f>
        <v>13</v>
      </c>
      <c r="AD112" s="24">
        <f ca="1">SUMIF(流15!$A:$AL,$B112,流15!AD:AD)</f>
        <v>13</v>
      </c>
      <c r="AE112" s="24">
        <f ca="1">SUMIF(流15!$A:$AL,$B112,流15!AE:AE)</f>
        <v>12</v>
      </c>
      <c r="AF112" s="24">
        <f ca="1">SUMIF(流15!$A:$AL,$B112,流15!AF:AF)</f>
        <v>8.5</v>
      </c>
      <c r="AG112" s="24">
        <f ca="1">SUMIF(流15!$A:$AL,$B112,流15!AG:AG)</f>
        <v>8.5</v>
      </c>
      <c r="AH112" s="24">
        <f ca="1">SUMIF(流15!$A:$AL,$B112,流15!AH:AH)</f>
        <v>0</v>
      </c>
      <c r="AI112" s="68">
        <f t="shared" ref="AI112" ca="1" si="82">SUM(D112:AH112)</f>
        <v>323.5</v>
      </c>
      <c r="AJ112" s="71">
        <f t="shared" ca="1" si="77"/>
        <v>40.4375</v>
      </c>
    </row>
    <row r="113" spans="1:36" ht="19.5" customHeight="1" x14ac:dyDescent="0.25">
      <c r="A113" s="36" t="s">
        <v>406</v>
      </c>
      <c r="B113" s="128" t="s">
        <v>698</v>
      </c>
      <c r="C113" s="129" t="s">
        <v>671</v>
      </c>
      <c r="D113" s="24">
        <f ca="1">SUMIF(流15!$A:$AL,$B113,流15!D:D)</f>
        <v>0</v>
      </c>
      <c r="E113" s="24">
        <f ca="1">SUMIF(流15!$A:$AL,$B113,流15!E:E)</f>
        <v>0</v>
      </c>
      <c r="F113" s="24">
        <f ca="1">SUMIF(流15!$A:$AL,$B113,流15!F:F)</f>
        <v>0</v>
      </c>
      <c r="G113" s="24">
        <f ca="1">SUMIF(流15!$A:$AL,$B113,流15!G:G)</f>
        <v>8.5</v>
      </c>
      <c r="H113" s="24">
        <f ca="1">SUMIF(流15!$A:$AL,$B113,流15!H:H)</f>
        <v>8.5</v>
      </c>
      <c r="I113" s="24">
        <f ca="1">SUMIF(流15!$A:$AL,$B113,流15!I:I)</f>
        <v>13</v>
      </c>
      <c r="J113" s="24">
        <f ca="1">SUMIF(流15!$A:$AL,$B113,流15!J:J)</f>
        <v>8.5</v>
      </c>
      <c r="K113" s="24">
        <f ca="1">SUMIF(流15!$A:$AL,$B113,流15!K:K)</f>
        <v>11</v>
      </c>
      <c r="L113" s="24">
        <f ca="1">SUMIF(流15!$A:$AL,$B113,流15!L:L)</f>
        <v>11</v>
      </c>
      <c r="M113" s="24">
        <f ca="1">SUMIF(流15!$A:$AL,$B113,流15!M:M)</f>
        <v>11</v>
      </c>
      <c r="N113" s="24">
        <f ca="1">SUMIF(流15!$A:$AL,$B113,流15!N:N)</f>
        <v>11</v>
      </c>
      <c r="O113" s="24">
        <f ca="1">SUMIF(流15!$A:$AL,$B113,流15!O:O)</f>
        <v>11</v>
      </c>
      <c r="P113" s="24">
        <f ca="1">SUMIF(流15!$A:$AL,$B113,流15!P:P)</f>
        <v>12</v>
      </c>
      <c r="Q113" s="24">
        <f ca="1">SUMIF(流15!$A:$AL,$B113,流15!Q:Q)</f>
        <v>8.5</v>
      </c>
      <c r="R113" s="24">
        <f ca="1">SUMIF(流15!$A:$AL,$B113,流15!R:R)</f>
        <v>12</v>
      </c>
      <c r="S113" s="24">
        <f ca="1">SUMIF(流15!$A:$AL,$B113,流15!S:S)</f>
        <v>12</v>
      </c>
      <c r="T113" s="24">
        <f ca="1">SUMIF(流15!$A:$AL,$B113,流15!T:T)</f>
        <v>12</v>
      </c>
      <c r="U113" s="24">
        <f ca="1">SUMIF(流15!$A:$AL,$B113,流15!U:U)</f>
        <v>12</v>
      </c>
      <c r="V113" s="24">
        <f ca="1">SUMIF(流15!$A:$AL,$B113,流15!V:V)</f>
        <v>8.5</v>
      </c>
      <c r="W113" s="24">
        <f ca="1">SUMIF(流15!$A:$AL,$B113,流15!W:W)</f>
        <v>8.5</v>
      </c>
      <c r="X113" s="24">
        <f ca="1">SUMIF(流15!$A:$AL,$B113,流15!X:X)</f>
        <v>8.5</v>
      </c>
      <c r="Y113" s="24">
        <f ca="1">SUMIF(流15!$A:$AL,$B113,流15!Y:Y)</f>
        <v>8.5</v>
      </c>
      <c r="Z113" s="24">
        <f ca="1">SUMIF(流15!$A:$AL,$B113,流15!Z:Z)</f>
        <v>8.5</v>
      </c>
      <c r="AA113" s="24">
        <f ca="1">SUMIF(流15!$A:$AL,$B113,流15!AA:AA)</f>
        <v>12</v>
      </c>
      <c r="AB113" s="24">
        <f ca="1">SUMIF(流15!$A:$AL,$B113,流15!AB:AB)</f>
        <v>14</v>
      </c>
      <c r="AC113" s="24">
        <f ca="1">SUMIF(流15!$A:$AL,$B113,流15!AC:AC)</f>
        <v>14</v>
      </c>
      <c r="AD113" s="24">
        <f ca="1">SUMIF(流15!$A:$AL,$B113,流15!AD:AD)</f>
        <v>14</v>
      </c>
      <c r="AE113" s="24">
        <f ca="1">SUMIF(流15!$A:$AL,$B113,流15!AE:AE)</f>
        <v>13</v>
      </c>
      <c r="AF113" s="24">
        <f ca="1">SUMIF(流15!$A:$AL,$B113,流15!AF:AF)</f>
        <v>14</v>
      </c>
      <c r="AG113" s="24">
        <f ca="1">SUMIF(流15!$A:$AL,$B113,流15!AG:AG)</f>
        <v>14</v>
      </c>
      <c r="AH113" s="24">
        <f ca="1">SUMIF(流15!$A:$AL,$B113,流15!AH:AH)</f>
        <v>0</v>
      </c>
      <c r="AI113" s="68">
        <f t="shared" ref="AI113" ca="1" si="83">SUM(D113:AH113)</f>
        <v>299.5</v>
      </c>
      <c r="AJ113" s="71">
        <f t="shared" ref="AJ113:AJ115" ca="1" si="84">AI113/8</f>
        <v>37.4375</v>
      </c>
    </row>
    <row r="114" spans="1:36" ht="19.5" customHeight="1" x14ac:dyDescent="0.25">
      <c r="A114" s="36" t="s">
        <v>406</v>
      </c>
      <c r="B114" s="128" t="s">
        <v>614</v>
      </c>
      <c r="C114" s="129" t="s">
        <v>672</v>
      </c>
      <c r="D114" s="24">
        <f ca="1">SUMIF(流15!$A:$AL,$B114,流15!D:D)</f>
        <v>0</v>
      </c>
      <c r="E114" s="24">
        <f ca="1">SUMIF(流15!$A:$AL,$B114,流15!E:E)</f>
        <v>13</v>
      </c>
      <c r="F114" s="24">
        <f ca="1">SUMIF(流15!$A:$AL,$B114,流15!F:F)</f>
        <v>13</v>
      </c>
      <c r="G114" s="24">
        <f ca="1">SUMIF(流15!$A:$AL,$B114,流15!G:G)</f>
        <v>12</v>
      </c>
      <c r="H114" s="24">
        <f ca="1">SUMIF(流15!$A:$AL,$B114,流15!H:H)</f>
        <v>13</v>
      </c>
      <c r="I114" s="24">
        <f ca="1">SUMIF(流15!$A:$AL,$B114,流15!I:I)</f>
        <v>13</v>
      </c>
      <c r="J114" s="24">
        <f ca="1">SUMIF(流15!$A:$AL,$B114,流15!J:J)</f>
        <v>8.5</v>
      </c>
      <c r="K114" s="24">
        <f ca="1">SUMIF(流15!$A:$AL,$B114,流15!K:K)</f>
        <v>11</v>
      </c>
      <c r="L114" s="24">
        <f ca="1">SUMIF(流15!$A:$AL,$B114,流15!L:L)</f>
        <v>11</v>
      </c>
      <c r="M114" s="24">
        <f ca="1">SUMIF(流15!$A:$AL,$B114,流15!M:M)</f>
        <v>11</v>
      </c>
      <c r="N114" s="24">
        <f ca="1">SUMIF(流15!$A:$AL,$B114,流15!N:N)</f>
        <v>11</v>
      </c>
      <c r="O114" s="24">
        <f ca="1">SUMIF(流15!$A:$AL,$B114,流15!O:O)</f>
        <v>11</v>
      </c>
      <c r="P114" s="24">
        <f ca="1">SUMIF(流15!$A:$AL,$B114,流15!P:P)</f>
        <v>12</v>
      </c>
      <c r="Q114" s="24">
        <f ca="1">SUMIF(流15!$A:$AL,$B114,流15!Q:Q)</f>
        <v>8.5</v>
      </c>
      <c r="R114" s="24">
        <f ca="1">SUMIF(流15!$A:$AL,$B114,流15!R:R)</f>
        <v>12</v>
      </c>
      <c r="S114" s="24">
        <f ca="1">SUMIF(流15!$A:$AL,$B114,流15!S:S)</f>
        <v>12</v>
      </c>
      <c r="T114" s="24">
        <f ca="1">SUMIF(流15!$A:$AL,$B114,流15!T:T)</f>
        <v>12</v>
      </c>
      <c r="U114" s="24">
        <f ca="1">SUMIF(流15!$A:$AL,$B114,流15!U:U)</f>
        <v>12</v>
      </c>
      <c r="V114" s="24">
        <f ca="1">SUMIF(流15!$A:$AL,$B114,流15!V:V)</f>
        <v>8.5</v>
      </c>
      <c r="W114" s="24">
        <f ca="1">SUMIF(流15!$A:$AL,$B114,流15!W:W)</f>
        <v>8.5</v>
      </c>
      <c r="X114" s="24">
        <f ca="1">SUMIF(流15!$A:$AL,$B114,流15!X:X)</f>
        <v>8.5</v>
      </c>
      <c r="Y114" s="24">
        <f ca="1">SUMIF(流15!$A:$AL,$B114,流15!Y:Y)</f>
        <v>8.5</v>
      </c>
      <c r="Z114" s="24">
        <f ca="1">SUMIF(流15!$A:$AL,$B114,流15!Z:Z)</f>
        <v>8.5</v>
      </c>
      <c r="AA114" s="24">
        <f ca="1">SUMIF(流15!$A:$AL,$B114,流15!AA:AA)</f>
        <v>12</v>
      </c>
      <c r="AB114" s="24">
        <f ca="1">SUMIF(流15!$A:$AL,$B114,流15!AB:AB)</f>
        <v>14</v>
      </c>
      <c r="AC114" s="24">
        <f ca="1">SUMIF(流15!$A:$AL,$B114,流15!AC:AC)</f>
        <v>13</v>
      </c>
      <c r="AD114" s="24">
        <f ca="1">SUMIF(流15!$A:$AL,$B114,流15!AD:AD)</f>
        <v>13</v>
      </c>
      <c r="AE114" s="24">
        <f ca="1">SUMIF(流15!$A:$AL,$B114,流15!AE:AE)</f>
        <v>8.5</v>
      </c>
      <c r="AF114" s="24">
        <f ca="1">SUMIF(流15!$A:$AL,$B114,流15!AF:AF)</f>
        <v>4</v>
      </c>
      <c r="AG114" s="24">
        <f ca="1">SUMIF(流15!$A:$AL,$B114,流15!AG:AG)</f>
        <v>8.5</v>
      </c>
      <c r="AH114" s="24">
        <f ca="1">SUMIF(流15!$A:$AL,$B114,流15!AH:AH)</f>
        <v>0</v>
      </c>
      <c r="AI114" s="68">
        <f t="shared" ref="AI114:AI115" ca="1" si="85">SUM(D114:AH114)</f>
        <v>311.5</v>
      </c>
      <c r="AJ114" s="71">
        <f t="shared" ca="1" si="84"/>
        <v>38.9375</v>
      </c>
    </row>
    <row r="115" spans="1:36" ht="19.5" customHeight="1" x14ac:dyDescent="0.25">
      <c r="A115" s="36" t="s">
        <v>406</v>
      </c>
      <c r="B115" s="128" t="s">
        <v>613</v>
      </c>
      <c r="C115" s="129" t="s">
        <v>673</v>
      </c>
      <c r="D115" s="24">
        <f ca="1">SUMIF(流15!$A:$AL,$B115,流15!D:D)</f>
        <v>0</v>
      </c>
      <c r="E115" s="24">
        <f ca="1">SUMIF(流15!$A:$AL,$B115,流15!E:E)</f>
        <v>0</v>
      </c>
      <c r="F115" s="24">
        <f ca="1">SUMIF(流15!$A:$AL,$B115,流15!F:F)</f>
        <v>0</v>
      </c>
      <c r="G115" s="24">
        <f ca="1">SUMIF(流15!$A:$AL,$B115,流15!G:G)</f>
        <v>0</v>
      </c>
      <c r="H115" s="24">
        <f ca="1">SUMIF(流15!$A:$AL,$B115,流15!H:H)</f>
        <v>0</v>
      </c>
      <c r="I115" s="24">
        <f ca="1">SUMIF(流15!$A:$AL,$B115,流15!I:I)</f>
        <v>0</v>
      </c>
      <c r="J115" s="24">
        <f ca="1">SUMIF(流15!$A:$AL,$B115,流15!J:J)</f>
        <v>8.5</v>
      </c>
      <c r="K115" s="24">
        <f ca="1">SUMIF(流15!$A:$AL,$B115,流15!K:K)</f>
        <v>11</v>
      </c>
      <c r="L115" s="24">
        <f ca="1">SUMIF(流15!$A:$AL,$B115,流15!L:L)</f>
        <v>11</v>
      </c>
      <c r="M115" s="24">
        <f ca="1">SUMIF(流15!$A:$AL,$B115,流15!M:M)</f>
        <v>0</v>
      </c>
      <c r="N115" s="24">
        <f ca="1">SUMIF(流15!$A:$AL,$B115,流15!N:N)</f>
        <v>11</v>
      </c>
      <c r="O115" s="24">
        <f ca="1">SUMIF(流15!$A:$AL,$B115,流15!O:O)</f>
        <v>0</v>
      </c>
      <c r="P115" s="24">
        <f ca="1">SUMIF(流15!$A:$AL,$B115,流15!P:P)</f>
        <v>0</v>
      </c>
      <c r="Q115" s="24">
        <f ca="1">SUMIF(流15!$A:$AL,$B115,流15!Q:Q)</f>
        <v>0</v>
      </c>
      <c r="R115" s="24">
        <f ca="1">SUMIF(流15!$A:$AL,$B115,流15!R:R)</f>
        <v>0</v>
      </c>
      <c r="S115" s="24">
        <f ca="1">SUMIF(流15!$A:$AL,$B115,流15!S:S)</f>
        <v>0</v>
      </c>
      <c r="T115" s="24">
        <f ca="1">SUMIF(流15!$A:$AL,$B115,流15!T:T)</f>
        <v>0</v>
      </c>
      <c r="U115" s="24">
        <f ca="1">SUMIF(流15!$A:$AL,$B115,流15!U:U)</f>
        <v>0</v>
      </c>
      <c r="V115" s="24">
        <f ca="1">SUMIF(流15!$A:$AL,$B115,流15!V:V)</f>
        <v>0</v>
      </c>
      <c r="W115" s="24">
        <f ca="1">SUMIF(流15!$A:$AL,$B115,流15!W:W)</f>
        <v>0</v>
      </c>
      <c r="X115" s="24">
        <f ca="1">SUMIF(流15!$A:$AL,$B115,流15!X:X)</f>
        <v>0</v>
      </c>
      <c r="Y115" s="24">
        <f ca="1">SUMIF(流15!$A:$AL,$B115,流15!Y:Y)</f>
        <v>0</v>
      </c>
      <c r="Z115" s="24">
        <f ca="1">SUMIF(流15!$A:$AL,$B115,流15!Z:Z)</f>
        <v>0</v>
      </c>
      <c r="AA115" s="24">
        <f ca="1">SUMIF(流15!$A:$AL,$B115,流15!AA:AA)</f>
        <v>0</v>
      </c>
      <c r="AB115" s="24">
        <f ca="1">SUMIF(流15!$A:$AL,$B115,流15!AB:AB)</f>
        <v>0</v>
      </c>
      <c r="AC115" s="24">
        <f ca="1">SUMIF(流15!$A:$AL,$B115,流15!AC:AC)</f>
        <v>0</v>
      </c>
      <c r="AD115" s="24">
        <f ca="1">SUMIF(流15!$A:$AL,$B115,流15!AD:AD)</f>
        <v>0</v>
      </c>
      <c r="AE115" s="24">
        <f ca="1">SUMIF(流15!$A:$AL,$B115,流15!AE:AE)</f>
        <v>0</v>
      </c>
      <c r="AF115" s="24">
        <f ca="1">SUMIF(流15!$A:$AL,$B115,流15!AF:AF)</f>
        <v>0</v>
      </c>
      <c r="AG115" s="24">
        <f ca="1">SUMIF(流15!$A:$AL,$B115,流15!AG:AG)</f>
        <v>0</v>
      </c>
      <c r="AH115" s="24">
        <f ca="1">SUMIF(流15!$A:$AL,$B115,流15!AH:AH)</f>
        <v>0</v>
      </c>
      <c r="AI115" s="68">
        <f t="shared" ca="1" si="85"/>
        <v>41.5</v>
      </c>
      <c r="AJ115" s="71">
        <f t="shared" ca="1" si="84"/>
        <v>5.1875</v>
      </c>
    </row>
    <row r="116" spans="1:36" ht="19.5" customHeight="1" x14ac:dyDescent="0.25">
      <c r="A116" s="36" t="s">
        <v>406</v>
      </c>
      <c r="B116" s="128" t="s">
        <v>749</v>
      </c>
      <c r="C116" s="129" t="s">
        <v>750</v>
      </c>
      <c r="D116" s="24">
        <f ca="1">SUMIF(流15!$A:$AL,$B116,流15!D:D)</f>
        <v>0</v>
      </c>
      <c r="E116" s="24">
        <f ca="1">SUMIF(流15!$A:$AL,$B116,流15!E:E)</f>
        <v>0</v>
      </c>
      <c r="F116" s="24">
        <f ca="1">SUMIF(流15!$A:$AL,$B116,流15!F:F)</f>
        <v>11</v>
      </c>
      <c r="G116" s="24">
        <f ca="1">SUMIF(流15!$A:$AL,$B116,流15!G:G)</f>
        <v>8.5</v>
      </c>
      <c r="H116" s="24">
        <f ca="1">SUMIF(流15!$A:$AL,$B116,流15!H:H)</f>
        <v>8.5</v>
      </c>
      <c r="I116" s="24">
        <f ca="1">SUMIF(流15!$A:$AL,$B116,流15!I:I)</f>
        <v>13</v>
      </c>
      <c r="J116" s="24">
        <f ca="1">SUMIF(流15!$A:$AL,$B116,流15!J:J)</f>
        <v>8.5</v>
      </c>
      <c r="K116" s="24">
        <f ca="1">SUMIF(流15!$A:$AL,$B116,流15!K:K)</f>
        <v>0</v>
      </c>
      <c r="L116" s="24">
        <f ca="1">SUMIF(流15!$A:$AL,$B116,流15!L:L)</f>
        <v>11</v>
      </c>
      <c r="M116" s="24">
        <f ca="1">SUMIF(流15!$A:$AL,$B116,流15!M:M)</f>
        <v>11</v>
      </c>
      <c r="N116" s="24">
        <f ca="1">SUMIF(流15!$A:$AL,$B116,流15!N:N)</f>
        <v>11</v>
      </c>
      <c r="O116" s="24">
        <f ca="1">SUMIF(流15!$A:$AL,$B116,流15!O:O)</f>
        <v>11</v>
      </c>
      <c r="P116" s="24">
        <f ca="1">SUMIF(流15!$A:$AL,$B116,流15!P:P)</f>
        <v>12</v>
      </c>
      <c r="Q116" s="24">
        <f ca="1">SUMIF(流15!$A:$AL,$B116,流15!Q:Q)</f>
        <v>8.5</v>
      </c>
      <c r="R116" s="24">
        <f ca="1">SUMIF(流15!$A:$AL,$B116,流15!R:R)</f>
        <v>12</v>
      </c>
      <c r="S116" s="24">
        <f ca="1">SUMIF(流15!$A:$AL,$B116,流15!S:S)</f>
        <v>12</v>
      </c>
      <c r="T116" s="24">
        <f ca="1">SUMIF(流15!$A:$AL,$B116,流15!T:T)</f>
        <v>12</v>
      </c>
      <c r="U116" s="24">
        <f ca="1">SUMIF(流15!$A:$AL,$B116,流15!U:U)</f>
        <v>12</v>
      </c>
      <c r="V116" s="24">
        <f ca="1">SUMIF(流15!$A:$AL,$B116,流15!V:V)</f>
        <v>8.5</v>
      </c>
      <c r="W116" s="24">
        <f ca="1">SUMIF(流15!$A:$AL,$B116,流15!W:W)</f>
        <v>8.5</v>
      </c>
      <c r="X116" s="24">
        <f ca="1">SUMIF(流15!$A:$AL,$B116,流15!X:X)</f>
        <v>8.5</v>
      </c>
      <c r="Y116" s="24">
        <f ca="1">SUMIF(流15!$A:$AL,$B116,流15!Y:Y)</f>
        <v>8.5</v>
      </c>
      <c r="Z116" s="24">
        <f ca="1">SUMIF(流15!$A:$AL,$B116,流15!Z:Z)</f>
        <v>8.5</v>
      </c>
      <c r="AA116" s="24">
        <f ca="1">SUMIF(流15!$A:$AL,$B116,流15!AA:AA)</f>
        <v>12</v>
      </c>
      <c r="AB116" s="24">
        <f ca="1">SUMIF(流15!$A:$AL,$B116,流15!AB:AB)</f>
        <v>8.5</v>
      </c>
      <c r="AC116" s="24">
        <f ca="1">SUMIF(流15!$A:$AL,$B116,流15!AC:AC)</f>
        <v>0</v>
      </c>
      <c r="AD116" s="24">
        <f ca="1">SUMIF(流15!$A:$AL,$B116,流15!AD:AD)</f>
        <v>11</v>
      </c>
      <c r="AE116" s="24">
        <f ca="1">SUMIF(流15!$A:$AL,$B116,流15!AE:AE)</f>
        <v>8.5</v>
      </c>
      <c r="AF116" s="24">
        <f ca="1">SUMIF(流15!$A:$AL,$B116,流15!AF:AF)</f>
        <v>0</v>
      </c>
      <c r="AG116" s="24">
        <f ca="1">SUMIF(流15!$A:$AL,$B116,流15!AG:AG)</f>
        <v>8.5</v>
      </c>
      <c r="AH116" s="24">
        <f ca="1">SUMIF(流15!$A:$AL,$B116,流15!AH:AH)</f>
        <v>8.5</v>
      </c>
      <c r="AI116" s="68">
        <f t="shared" ref="AI116" ca="1" si="86">SUM(D116:AH116)</f>
        <v>261.5</v>
      </c>
      <c r="AJ116" s="71">
        <f t="shared" ref="AJ116:AJ117" ca="1" si="87">AI116/8</f>
        <v>32.6875</v>
      </c>
    </row>
    <row r="117" spans="1:36" ht="19.5" customHeight="1" x14ac:dyDescent="0.25">
      <c r="A117" s="36" t="s">
        <v>406</v>
      </c>
      <c r="B117" s="128" t="s">
        <v>848</v>
      </c>
      <c r="C117" s="129" t="s">
        <v>861</v>
      </c>
      <c r="D117" s="24">
        <f ca="1">SUMIF(流15!$A:$AL,$B117,流15!D:D)</f>
        <v>0</v>
      </c>
      <c r="E117" s="24">
        <f ca="1">SUMIF(流15!$A:$AL,$B117,流15!E:E)</f>
        <v>0</v>
      </c>
      <c r="F117" s="24">
        <f ca="1">SUMIF(流15!$A:$AL,$B117,流15!F:F)</f>
        <v>0</v>
      </c>
      <c r="G117" s="24">
        <f ca="1">SUMIF(流15!$A:$AL,$B117,流15!G:G)</f>
        <v>0</v>
      </c>
      <c r="H117" s="24">
        <f ca="1">SUMIF(流15!$A:$AL,$B117,流15!H:H)</f>
        <v>0</v>
      </c>
      <c r="I117" s="24">
        <f ca="1">SUMIF(流15!$A:$AL,$B117,流15!I:I)</f>
        <v>0</v>
      </c>
      <c r="J117" s="24">
        <f ca="1">SUMIF(流15!$A:$AL,$B117,流15!J:J)</f>
        <v>0</v>
      </c>
      <c r="K117" s="24">
        <f ca="1">SUMIF(流15!$A:$AL,$B117,流15!K:K)</f>
        <v>0</v>
      </c>
      <c r="L117" s="24">
        <f ca="1">SUMIF(流15!$A:$AL,$B117,流15!L:L)</f>
        <v>8.5</v>
      </c>
      <c r="M117" s="24">
        <f ca="1">SUMIF(流15!$A:$AL,$B117,流15!M:M)</f>
        <v>8.5</v>
      </c>
      <c r="N117" s="24">
        <f ca="1">SUMIF(流15!$A:$AL,$B117,流15!N:N)</f>
        <v>11</v>
      </c>
      <c r="O117" s="24">
        <f ca="1">SUMIF(流15!$A:$AL,$B117,流15!O:O)</f>
        <v>11</v>
      </c>
      <c r="P117" s="24">
        <f ca="1">SUMIF(流15!$A:$AL,$B117,流15!P:P)</f>
        <v>12</v>
      </c>
      <c r="Q117" s="24">
        <f ca="1">SUMIF(流15!$A:$AL,$B117,流15!Q:Q)</f>
        <v>8.5</v>
      </c>
      <c r="R117" s="24">
        <f ca="1">SUMIF(流15!$A:$AL,$B117,流15!R:R)</f>
        <v>12</v>
      </c>
      <c r="S117" s="24">
        <f ca="1">SUMIF(流15!$A:$AL,$B117,流15!S:S)</f>
        <v>12</v>
      </c>
      <c r="T117" s="24">
        <f ca="1">SUMIF(流15!$A:$AL,$B117,流15!T:T)</f>
        <v>12</v>
      </c>
      <c r="U117" s="24">
        <f ca="1">SUMIF(流15!$A:$AL,$B117,流15!U:U)</f>
        <v>12</v>
      </c>
      <c r="V117" s="24">
        <f ca="1">SUMIF(流15!$A:$AL,$B117,流15!V:V)</f>
        <v>8.5</v>
      </c>
      <c r="W117" s="24">
        <f ca="1">SUMIF(流15!$A:$AL,$B117,流15!W:W)</f>
        <v>8.5</v>
      </c>
      <c r="X117" s="24">
        <f ca="1">SUMIF(流15!$A:$AL,$B117,流15!X:X)</f>
        <v>8.5</v>
      </c>
      <c r="Y117" s="24">
        <f ca="1">SUMIF(流15!$A:$AL,$B117,流15!Y:Y)</f>
        <v>8.5</v>
      </c>
      <c r="Z117" s="24">
        <f ca="1">SUMIF(流15!$A:$AL,$B117,流15!Z:Z)</f>
        <v>8.5</v>
      </c>
      <c r="AA117" s="24">
        <f ca="1">SUMIF(流15!$A:$AL,$B117,流15!AA:AA)</f>
        <v>12</v>
      </c>
      <c r="AB117" s="24">
        <f ca="1">SUMIF(流15!$A:$AL,$B117,流15!AB:AB)</f>
        <v>8.5</v>
      </c>
      <c r="AC117" s="24">
        <f ca="1">SUMIF(流15!$A:$AL,$B117,流15!AC:AC)</f>
        <v>7.5</v>
      </c>
      <c r="AD117" s="24">
        <f ca="1">SUMIF(流15!$A:$AL,$B117,流15!AD:AD)</f>
        <v>11</v>
      </c>
      <c r="AE117" s="24">
        <f ca="1">SUMIF(流15!$A:$AL,$B117,流15!AE:AE)</f>
        <v>8.5</v>
      </c>
      <c r="AF117" s="24">
        <f ca="1">SUMIF(流15!$A:$AL,$B117,流15!AF:AF)</f>
        <v>11</v>
      </c>
      <c r="AG117" s="24">
        <f ca="1">SUMIF(流15!$A:$AL,$B117,流15!AG:AG)</f>
        <v>8.5</v>
      </c>
      <c r="AH117" s="24">
        <f ca="1">SUMIF(流15!$A:$AL,$B117,流15!AH:AH)</f>
        <v>8.5</v>
      </c>
      <c r="AI117" s="68">
        <f t="shared" ref="AI117" ca="1" si="88">SUM(D117:AH117)</f>
        <v>225.5</v>
      </c>
      <c r="AJ117" s="71">
        <f t="shared" ca="1" si="87"/>
        <v>28.1875</v>
      </c>
    </row>
    <row r="118" spans="1:36" ht="19.5" customHeight="1" x14ac:dyDescent="0.25">
      <c r="A118" s="36" t="s">
        <v>406</v>
      </c>
      <c r="B118" s="128" t="s">
        <v>849</v>
      </c>
      <c r="C118" s="129" t="s">
        <v>820</v>
      </c>
      <c r="D118" s="24">
        <f ca="1">SUMIF(流15!$A:$AL,$B118,流15!D:D)</f>
        <v>0</v>
      </c>
      <c r="E118" s="24">
        <f ca="1">SUMIF(流15!$A:$AL,$B118,流15!E:E)</f>
        <v>0</v>
      </c>
      <c r="F118" s="24">
        <f ca="1">SUMIF(流15!$A:$AL,$B118,流15!F:F)</f>
        <v>0</v>
      </c>
      <c r="G118" s="24">
        <f ca="1">SUMIF(流15!$A:$AL,$B118,流15!G:G)</f>
        <v>0</v>
      </c>
      <c r="H118" s="24">
        <f ca="1">SUMIF(流15!$A:$AL,$B118,流15!H:H)</f>
        <v>0</v>
      </c>
      <c r="I118" s="24">
        <f ca="1">SUMIF(流15!$A:$AL,$B118,流15!I:I)</f>
        <v>0</v>
      </c>
      <c r="J118" s="24">
        <f ca="1">SUMIF(流15!$A:$AL,$B118,流15!J:J)</f>
        <v>0</v>
      </c>
      <c r="K118" s="24">
        <f ca="1">SUMIF(流15!$A:$AL,$B118,流15!K:K)</f>
        <v>0</v>
      </c>
      <c r="L118" s="24">
        <f ca="1">SUMIF(流15!$A:$AL,$B118,流15!L:L)</f>
        <v>0</v>
      </c>
      <c r="M118" s="24">
        <f ca="1">SUMIF(流15!$A:$AL,$B118,流15!M:M)</f>
        <v>0</v>
      </c>
      <c r="N118" s="24">
        <f ca="1">SUMIF(流15!$A:$AL,$B118,流15!N:N)</f>
        <v>8.5</v>
      </c>
      <c r="O118" s="24">
        <f ca="1">SUMIF(流15!$A:$AL,$B118,流15!O:O)</f>
        <v>8.5</v>
      </c>
      <c r="P118" s="24">
        <f ca="1">SUMIF(流15!$A:$AL,$B118,流15!P:P)</f>
        <v>12</v>
      </c>
      <c r="Q118" s="24">
        <f ca="1">SUMIF(流15!$A:$AL,$B118,流15!Q:Q)</f>
        <v>8.5</v>
      </c>
      <c r="R118" s="24">
        <f ca="1">SUMIF(流15!$A:$AL,$B118,流15!R:R)</f>
        <v>12</v>
      </c>
      <c r="S118" s="24">
        <f ca="1">SUMIF(流15!$A:$AL,$B118,流15!S:S)</f>
        <v>8.5</v>
      </c>
      <c r="T118" s="24">
        <f ca="1">SUMIF(流15!$A:$AL,$B118,流15!T:T)</f>
        <v>12</v>
      </c>
      <c r="U118" s="24">
        <f ca="1">SUMIF(流15!$A:$AL,$B118,流15!U:U)</f>
        <v>12</v>
      </c>
      <c r="V118" s="24">
        <f ca="1">SUMIF(流15!$A:$AL,$B118,流15!V:V)</f>
        <v>0</v>
      </c>
      <c r="W118" s="24">
        <f ca="1">SUMIF(流15!$A:$AL,$B118,流15!W:W)</f>
        <v>8.5</v>
      </c>
      <c r="X118" s="24">
        <f ca="1">SUMIF(流15!$A:$AL,$B118,流15!X:X)</f>
        <v>8.5</v>
      </c>
      <c r="Y118" s="24">
        <f ca="1">SUMIF(流15!$A:$AL,$B118,流15!Y:Y)</f>
        <v>8.5</v>
      </c>
      <c r="Z118" s="24">
        <f ca="1">SUMIF(流15!$A:$AL,$B118,流15!Z:Z)</f>
        <v>8.5</v>
      </c>
      <c r="AA118" s="24">
        <f ca="1">SUMIF(流15!$A:$AL,$B118,流15!AA:AA)</f>
        <v>12</v>
      </c>
      <c r="AB118" s="24">
        <f ca="1">SUMIF(流15!$A:$AL,$B118,流15!AB:AB)</f>
        <v>13</v>
      </c>
      <c r="AC118" s="24">
        <f ca="1">SUMIF(流15!$A:$AL,$B118,流15!AC:AC)</f>
        <v>7.5</v>
      </c>
      <c r="AD118" s="24">
        <f ca="1">SUMIF(流15!$A:$AL,$B118,流15!AD:AD)</f>
        <v>11</v>
      </c>
      <c r="AE118" s="24">
        <f ca="1">SUMIF(流15!$A:$AL,$B118,流15!AE:AE)</f>
        <v>8.5</v>
      </c>
      <c r="AF118" s="24">
        <f ca="1">SUMIF(流15!$A:$AL,$B118,流15!AF:AF)</f>
        <v>8.5</v>
      </c>
      <c r="AG118" s="24">
        <f ca="1">SUMIF(流15!$A:$AL,$B118,流15!AG:AG)</f>
        <v>4</v>
      </c>
      <c r="AH118" s="24">
        <f ca="1">SUMIF(流15!$A:$AL,$B118,流15!AH:AH)</f>
        <v>8.5</v>
      </c>
      <c r="AI118" s="68">
        <f ca="1">SUM(D118:AH118)</f>
        <v>189</v>
      </c>
      <c r="AJ118" s="71">
        <f ca="1">AI118/8</f>
        <v>23.625</v>
      </c>
    </row>
    <row r="119" spans="1:36" ht="19.5" customHeight="1" x14ac:dyDescent="0.25">
      <c r="A119" s="36" t="s">
        <v>406</v>
      </c>
      <c r="B119" s="128" t="s">
        <v>850</v>
      </c>
      <c r="C119" s="129" t="s">
        <v>862</v>
      </c>
      <c r="D119" s="24">
        <f ca="1">SUMIF(流15!$A:$AL,$B119,流15!D:D)</f>
        <v>0</v>
      </c>
      <c r="E119" s="24">
        <f ca="1">SUMIF(流15!$A:$AL,$B119,流15!E:E)</f>
        <v>0</v>
      </c>
      <c r="F119" s="24">
        <f ca="1">SUMIF(流15!$A:$AL,$B119,流15!F:F)</f>
        <v>0</v>
      </c>
      <c r="G119" s="24">
        <f ca="1">SUMIF(流15!$A:$AL,$B119,流15!G:G)</f>
        <v>0</v>
      </c>
      <c r="H119" s="24">
        <f ca="1">SUMIF(流15!$A:$AL,$B119,流15!H:H)</f>
        <v>0</v>
      </c>
      <c r="I119" s="24">
        <f ca="1">SUMIF(流15!$A:$AL,$B119,流15!I:I)</f>
        <v>0</v>
      </c>
      <c r="J119" s="24">
        <f ca="1">SUMIF(流15!$A:$AL,$B119,流15!J:J)</f>
        <v>0</v>
      </c>
      <c r="K119" s="24">
        <f ca="1">SUMIF(流15!$A:$AL,$B119,流15!K:K)</f>
        <v>0</v>
      </c>
      <c r="L119" s="24">
        <f ca="1">SUMIF(流15!$A:$AL,$B119,流15!L:L)</f>
        <v>0</v>
      </c>
      <c r="M119" s="24">
        <f ca="1">SUMIF(流15!$A:$AL,$B119,流15!M:M)</f>
        <v>0</v>
      </c>
      <c r="N119" s="24">
        <f ca="1">SUMIF(流15!$A:$AL,$B119,流15!N:N)</f>
        <v>0</v>
      </c>
      <c r="O119" s="24">
        <f ca="1">SUMIF(流15!$A:$AL,$B119,流15!O:O)</f>
        <v>0</v>
      </c>
      <c r="P119" s="24">
        <f ca="1">SUMIF(流15!$A:$AL,$B119,流15!P:P)</f>
        <v>0</v>
      </c>
      <c r="Q119" s="24">
        <f ca="1">SUMIF(流15!$A:$AL,$B119,流15!Q:Q)</f>
        <v>0</v>
      </c>
      <c r="R119" s="24">
        <f ca="1">SUMIF(流15!$A:$AL,$B119,流15!R:R)</f>
        <v>0</v>
      </c>
      <c r="S119" s="24">
        <f ca="1">SUMIF(流15!$A:$AL,$B119,流15!S:S)</f>
        <v>8.5</v>
      </c>
      <c r="T119" s="24">
        <f ca="1">SUMIF(流15!$A:$AL,$B119,流15!T:T)</f>
        <v>8.5</v>
      </c>
      <c r="U119" s="24">
        <f ca="1">SUMIF(流15!$A:$AL,$B119,流15!U:U)</f>
        <v>12</v>
      </c>
      <c r="V119" s="24">
        <f ca="1">SUMIF(流15!$A:$AL,$B119,流15!V:V)</f>
        <v>8.5</v>
      </c>
      <c r="W119" s="24">
        <f ca="1">SUMIF(流15!$A:$AL,$B119,流15!W:W)</f>
        <v>8.5</v>
      </c>
      <c r="X119" s="24">
        <f ca="1">SUMIF(流15!$A:$AL,$B119,流15!X:X)</f>
        <v>8.5</v>
      </c>
      <c r="Y119" s="24">
        <f ca="1">SUMIF(流15!$A:$AL,$B119,流15!Y:Y)</f>
        <v>8.5</v>
      </c>
      <c r="Z119" s="24">
        <f ca="1">SUMIF(流15!$A:$AL,$B119,流15!Z:Z)</f>
        <v>8.5</v>
      </c>
      <c r="AA119" s="24">
        <f ca="1">SUMIF(流15!$A:$AL,$B119,流15!AA:AA)</f>
        <v>12</v>
      </c>
      <c r="AB119" s="24">
        <f ca="1">SUMIF(流15!$A:$AL,$B119,流15!AB:AB)</f>
        <v>13</v>
      </c>
      <c r="AC119" s="24">
        <f ca="1">SUMIF(流15!$A:$AL,$B119,流15!AC:AC)</f>
        <v>7.5</v>
      </c>
      <c r="AD119" s="24">
        <f ca="1">SUMIF(流15!$A:$AL,$B119,流15!AD:AD)</f>
        <v>11</v>
      </c>
      <c r="AE119" s="24">
        <f ca="1">SUMIF(流15!$A:$AL,$B119,流15!AE:AE)</f>
        <v>8.5</v>
      </c>
      <c r="AF119" s="24">
        <f ca="1">SUMIF(流15!$A:$AL,$B119,流15!AF:AF)</f>
        <v>8.5</v>
      </c>
      <c r="AG119" s="24">
        <f ca="1">SUMIF(流15!$A:$AL,$B119,流15!AG:AG)</f>
        <v>8.5</v>
      </c>
      <c r="AH119" s="24">
        <f ca="1">SUMIF(流15!$A:$AL,$B119,流15!AH:AH)</f>
        <v>8.5</v>
      </c>
      <c r="AI119" s="68">
        <f t="shared" ref="AI119:AI120" ca="1" si="89">SUM(D119:AH119)</f>
        <v>149</v>
      </c>
      <c r="AJ119" s="71">
        <f t="shared" ref="AJ119:AJ120" ca="1" si="90">AI119/8</f>
        <v>18.625</v>
      </c>
    </row>
    <row r="120" spans="1:36" ht="19.5" customHeight="1" x14ac:dyDescent="0.25">
      <c r="A120" s="36" t="s">
        <v>406</v>
      </c>
      <c r="B120" s="128" t="s">
        <v>851</v>
      </c>
      <c r="C120" s="129" t="s">
        <v>863</v>
      </c>
      <c r="D120" s="24">
        <f ca="1">SUMIF(流15!$A:$AL,$B120,流15!D:D)</f>
        <v>0</v>
      </c>
      <c r="E120" s="24">
        <f ca="1">SUMIF(流15!$A:$AL,$B120,流15!E:E)</f>
        <v>0</v>
      </c>
      <c r="F120" s="24">
        <f ca="1">SUMIF(流15!$A:$AL,$B120,流15!F:F)</f>
        <v>0</v>
      </c>
      <c r="G120" s="24">
        <f ca="1">SUMIF(流15!$A:$AL,$B120,流15!G:G)</f>
        <v>0</v>
      </c>
      <c r="H120" s="24">
        <f ca="1">SUMIF(流15!$A:$AL,$B120,流15!H:H)</f>
        <v>0</v>
      </c>
      <c r="I120" s="24">
        <f ca="1">SUMIF(流15!$A:$AL,$B120,流15!I:I)</f>
        <v>0</v>
      </c>
      <c r="J120" s="24">
        <f ca="1">SUMIF(流15!$A:$AL,$B120,流15!J:J)</f>
        <v>0</v>
      </c>
      <c r="K120" s="24">
        <f ca="1">SUMIF(流15!$A:$AL,$B120,流15!K:K)</f>
        <v>0</v>
      </c>
      <c r="L120" s="24">
        <f ca="1">SUMIF(流15!$A:$AL,$B120,流15!L:L)</f>
        <v>0</v>
      </c>
      <c r="M120" s="24">
        <f ca="1">SUMIF(流15!$A:$AL,$B120,流15!M:M)</f>
        <v>0</v>
      </c>
      <c r="N120" s="24">
        <f ca="1">SUMIF(流15!$A:$AL,$B120,流15!N:N)</f>
        <v>0</v>
      </c>
      <c r="O120" s="24">
        <f ca="1">SUMIF(流15!$A:$AL,$B120,流15!O:O)</f>
        <v>0</v>
      </c>
      <c r="P120" s="24">
        <f ca="1">SUMIF(流15!$A:$AL,$B120,流15!P:P)</f>
        <v>0</v>
      </c>
      <c r="Q120" s="24">
        <f ca="1">SUMIF(流15!$A:$AL,$B120,流15!Q:Q)</f>
        <v>0</v>
      </c>
      <c r="R120" s="24">
        <f ca="1">SUMIF(流15!$A:$AL,$B120,流15!R:R)</f>
        <v>0</v>
      </c>
      <c r="S120" s="24">
        <f ca="1">SUMIF(流15!$A:$AL,$B120,流15!S:S)</f>
        <v>8.5</v>
      </c>
      <c r="T120" s="24">
        <f ca="1">SUMIF(流15!$A:$AL,$B120,流15!T:T)</f>
        <v>8.5</v>
      </c>
      <c r="U120" s="24">
        <f ca="1">SUMIF(流15!$A:$AL,$B120,流15!U:U)</f>
        <v>12</v>
      </c>
      <c r="V120" s="24">
        <f ca="1">SUMIF(流15!$A:$AL,$B120,流15!V:V)</f>
        <v>8.5</v>
      </c>
      <c r="W120" s="24">
        <f ca="1">SUMIF(流15!$A:$AL,$B120,流15!W:W)</f>
        <v>8.5</v>
      </c>
      <c r="X120" s="24">
        <f ca="1">SUMIF(流15!$A:$AL,$B120,流15!X:X)</f>
        <v>14</v>
      </c>
      <c r="Y120" s="24">
        <f ca="1">SUMIF(流15!$A:$AL,$B120,流15!Y:Y)</f>
        <v>14</v>
      </c>
      <c r="Z120" s="24">
        <f ca="1">SUMIF(流15!$A:$AL,$B120,流15!Z:Z)</f>
        <v>8.5</v>
      </c>
      <c r="AA120" s="24">
        <f ca="1">SUMIF(流15!$A:$AL,$B120,流15!AA:AA)</f>
        <v>4</v>
      </c>
      <c r="AB120" s="24">
        <f ca="1">SUMIF(流15!$A:$AL,$B120,流15!AB:AB)</f>
        <v>0</v>
      </c>
      <c r="AC120" s="24">
        <f ca="1">SUMIF(流15!$A:$AL,$B120,流15!AC:AC)</f>
        <v>7.5</v>
      </c>
      <c r="AD120" s="24">
        <f ca="1">SUMIF(流15!$A:$AL,$B120,流15!AD:AD)</f>
        <v>0</v>
      </c>
      <c r="AE120" s="24">
        <f ca="1">SUMIF(流15!$A:$AL,$B120,流15!AE:AE)</f>
        <v>0</v>
      </c>
      <c r="AF120" s="24">
        <f ca="1">SUMIF(流15!$A:$AL,$B120,流15!AF:AF)</f>
        <v>0</v>
      </c>
      <c r="AG120" s="24">
        <f ca="1">SUMIF(流15!$A:$AL,$B120,流15!AG:AG)</f>
        <v>0</v>
      </c>
      <c r="AH120" s="24">
        <f ca="1">SUMIF(流15!$A:$AL,$B120,流15!AH:AH)</f>
        <v>0</v>
      </c>
      <c r="AI120" s="68">
        <f t="shared" ca="1" si="89"/>
        <v>94</v>
      </c>
      <c r="AJ120" s="71">
        <f t="shared" ca="1" si="90"/>
        <v>11.75</v>
      </c>
    </row>
    <row r="121" spans="1:36" ht="19.5" customHeight="1" x14ac:dyDescent="0.25">
      <c r="A121" s="36" t="s">
        <v>406</v>
      </c>
      <c r="B121" s="128" t="s">
        <v>852</v>
      </c>
      <c r="C121" s="129" t="s">
        <v>864</v>
      </c>
      <c r="D121" s="24">
        <f ca="1">SUMIF(流15!$A:$AL,$B121,流15!D:D)</f>
        <v>0</v>
      </c>
      <c r="E121" s="24">
        <f ca="1">SUMIF(流15!$A:$AL,$B121,流15!E:E)</f>
        <v>0</v>
      </c>
      <c r="F121" s="24">
        <f ca="1">SUMIF(流15!$A:$AL,$B121,流15!F:F)</f>
        <v>0</v>
      </c>
      <c r="G121" s="24">
        <f ca="1">SUMIF(流15!$A:$AL,$B121,流15!G:G)</f>
        <v>0</v>
      </c>
      <c r="H121" s="24">
        <f ca="1">SUMIF(流15!$A:$AL,$B121,流15!H:H)</f>
        <v>0</v>
      </c>
      <c r="I121" s="24">
        <f ca="1">SUMIF(流15!$A:$AL,$B121,流15!I:I)</f>
        <v>0</v>
      </c>
      <c r="J121" s="24">
        <f ca="1">SUMIF(流15!$A:$AL,$B121,流15!J:J)</f>
        <v>0</v>
      </c>
      <c r="K121" s="24">
        <f ca="1">SUMIF(流15!$A:$AL,$B121,流15!K:K)</f>
        <v>0</v>
      </c>
      <c r="L121" s="24">
        <f ca="1">SUMIF(流15!$A:$AL,$B121,流15!L:L)</f>
        <v>0</v>
      </c>
      <c r="M121" s="24">
        <f ca="1">SUMIF(流15!$A:$AL,$B121,流15!M:M)</f>
        <v>0</v>
      </c>
      <c r="N121" s="24">
        <f ca="1">SUMIF(流15!$A:$AL,$B121,流15!N:N)</f>
        <v>0</v>
      </c>
      <c r="O121" s="24">
        <f ca="1">SUMIF(流15!$A:$AL,$B121,流15!O:O)</f>
        <v>0</v>
      </c>
      <c r="P121" s="24">
        <f ca="1">SUMIF(流15!$A:$AL,$B121,流15!P:P)</f>
        <v>0</v>
      </c>
      <c r="Q121" s="24">
        <f ca="1">SUMIF(流15!$A:$AL,$B121,流15!Q:Q)</f>
        <v>0</v>
      </c>
      <c r="R121" s="24">
        <f ca="1">SUMIF(流15!$A:$AL,$B121,流15!R:R)</f>
        <v>0</v>
      </c>
      <c r="S121" s="24">
        <f ca="1">SUMIF(流15!$A:$AL,$B121,流15!S:S)</f>
        <v>8.5</v>
      </c>
      <c r="T121" s="24">
        <f ca="1">SUMIF(流15!$A:$AL,$B121,流15!T:T)</f>
        <v>8.5</v>
      </c>
      <c r="U121" s="24">
        <f ca="1">SUMIF(流15!$A:$AL,$B121,流15!U:U)</f>
        <v>12</v>
      </c>
      <c r="V121" s="24">
        <f ca="1">SUMIF(流15!$A:$AL,$B121,流15!V:V)</f>
        <v>8.5</v>
      </c>
      <c r="W121" s="24">
        <f ca="1">SUMIF(流15!$A:$AL,$B121,流15!W:W)</f>
        <v>8.5</v>
      </c>
      <c r="X121" s="24">
        <f ca="1">SUMIF(流15!$A:$AL,$B121,流15!X:X)</f>
        <v>8.5</v>
      </c>
      <c r="Y121" s="24">
        <f ca="1">SUMIF(流15!$A:$AL,$B121,流15!Y:Y)</f>
        <v>8.5</v>
      </c>
      <c r="Z121" s="24">
        <f ca="1">SUMIF(流15!$A:$AL,$B121,流15!Z:Z)</f>
        <v>8.5</v>
      </c>
      <c r="AA121" s="24">
        <f ca="1">SUMIF(流15!$A:$AL,$B121,流15!AA:AA)</f>
        <v>0</v>
      </c>
      <c r="AB121" s="24">
        <f ca="1">SUMIF(流15!$A:$AL,$B121,流15!AB:AB)</f>
        <v>0</v>
      </c>
      <c r="AC121" s="24">
        <f ca="1">SUMIF(流15!$A:$AL,$B121,流15!AC:AC)</f>
        <v>7.5</v>
      </c>
      <c r="AD121" s="24">
        <f ca="1">SUMIF(流15!$A:$AL,$B121,流15!AD:AD)</f>
        <v>11</v>
      </c>
      <c r="AE121" s="24">
        <f ca="1">SUMIF(流15!$A:$AL,$B121,流15!AE:AE)</f>
        <v>8.5</v>
      </c>
      <c r="AF121" s="24">
        <f ca="1">SUMIF(流15!$A:$AL,$B121,流15!AF:AF)</f>
        <v>8.5</v>
      </c>
      <c r="AG121" s="24">
        <f ca="1">SUMIF(流15!$A:$AL,$B121,流15!AG:AG)</f>
        <v>0</v>
      </c>
      <c r="AH121" s="24">
        <f ca="1">SUMIF(流15!$A:$AL,$B121,流15!AH:AH)</f>
        <v>8.5</v>
      </c>
      <c r="AI121" s="68">
        <f ca="1">SUM(D121:AH121)</f>
        <v>115.5</v>
      </c>
      <c r="AJ121" s="71">
        <f ca="1">AI121/8</f>
        <v>14.4375</v>
      </c>
    </row>
    <row r="122" spans="1:36" ht="19.5" customHeight="1" x14ac:dyDescent="0.25">
      <c r="A122" s="36" t="s">
        <v>406</v>
      </c>
      <c r="B122" s="128" t="s">
        <v>853</v>
      </c>
      <c r="C122" s="129" t="s">
        <v>865</v>
      </c>
      <c r="D122" s="24">
        <f ca="1">SUMIF(流15!$A:$AL,$B122,流15!D:D)</f>
        <v>0</v>
      </c>
      <c r="E122" s="24">
        <f ca="1">SUMIF(流15!$A:$AL,$B122,流15!E:E)</f>
        <v>0</v>
      </c>
      <c r="F122" s="24">
        <f ca="1">SUMIF(流15!$A:$AL,$B122,流15!F:F)</f>
        <v>0</v>
      </c>
      <c r="G122" s="24">
        <f ca="1">SUMIF(流15!$A:$AL,$B122,流15!G:G)</f>
        <v>0</v>
      </c>
      <c r="H122" s="24">
        <f ca="1">SUMIF(流15!$A:$AL,$B122,流15!H:H)</f>
        <v>0</v>
      </c>
      <c r="I122" s="24">
        <f ca="1">SUMIF(流15!$A:$AL,$B122,流15!I:I)</f>
        <v>0</v>
      </c>
      <c r="J122" s="24">
        <f ca="1">SUMIF(流15!$A:$AL,$B122,流15!J:J)</f>
        <v>0</v>
      </c>
      <c r="K122" s="24">
        <f ca="1">SUMIF(流15!$A:$AL,$B122,流15!K:K)</f>
        <v>0</v>
      </c>
      <c r="L122" s="24">
        <f ca="1">SUMIF(流15!$A:$AL,$B122,流15!L:L)</f>
        <v>0</v>
      </c>
      <c r="M122" s="24">
        <f ca="1">SUMIF(流15!$A:$AL,$B122,流15!M:M)</f>
        <v>0</v>
      </c>
      <c r="N122" s="24">
        <f ca="1">SUMIF(流15!$A:$AL,$B122,流15!N:N)</f>
        <v>0</v>
      </c>
      <c r="O122" s="24">
        <f ca="1">SUMIF(流15!$A:$AL,$B122,流15!O:O)</f>
        <v>0</v>
      </c>
      <c r="P122" s="24">
        <f ca="1">SUMIF(流15!$A:$AL,$B122,流15!P:P)</f>
        <v>0</v>
      </c>
      <c r="Q122" s="24">
        <f ca="1">SUMIF(流15!$A:$AL,$B122,流15!Q:Q)</f>
        <v>0</v>
      </c>
      <c r="R122" s="24">
        <f ca="1">SUMIF(流15!$A:$AL,$B122,流15!R:R)</f>
        <v>0</v>
      </c>
      <c r="S122" s="24">
        <f ca="1">SUMIF(流15!$A:$AL,$B122,流15!S:S)</f>
        <v>12</v>
      </c>
      <c r="T122" s="24">
        <f ca="1">SUMIF(流15!$A:$AL,$B122,流15!T:T)</f>
        <v>12</v>
      </c>
      <c r="U122" s="24">
        <f ca="1">SUMIF(流15!$A:$AL,$B122,流15!U:U)</f>
        <v>12</v>
      </c>
      <c r="V122" s="24">
        <f ca="1">SUMIF(流15!$A:$AL,$B122,流15!V:V)</f>
        <v>8.5</v>
      </c>
      <c r="W122" s="24">
        <f ca="1">SUMIF(流15!$A:$AL,$B122,流15!W:W)</f>
        <v>8.5</v>
      </c>
      <c r="X122" s="24">
        <f ca="1">SUMIF(流15!$A:$AL,$B122,流15!X:X)</f>
        <v>8.5</v>
      </c>
      <c r="Y122" s="24">
        <f ca="1">SUMIF(流15!$A:$AL,$B122,流15!Y:Y)</f>
        <v>8.5</v>
      </c>
      <c r="Z122" s="24">
        <f ca="1">SUMIF(流15!$A:$AL,$B122,流15!Z:Z)</f>
        <v>8.5</v>
      </c>
      <c r="AA122" s="24">
        <f ca="1">SUMIF(流15!$A:$AL,$B122,流15!AA:AA)</f>
        <v>12</v>
      </c>
      <c r="AB122" s="24">
        <f ca="1">SUMIF(流15!$A:$AL,$B122,流15!AB:AB)</f>
        <v>12</v>
      </c>
      <c r="AC122" s="24">
        <f ca="1">SUMIF(流15!$A:$AL,$B122,流15!AC:AC)</f>
        <v>7.5</v>
      </c>
      <c r="AD122" s="24">
        <f ca="1">SUMIF(流15!$A:$AL,$B122,流15!AD:AD)</f>
        <v>11</v>
      </c>
      <c r="AE122" s="24">
        <f ca="1">SUMIF(流15!$A:$AL,$B122,流15!AE:AE)</f>
        <v>8.5</v>
      </c>
      <c r="AF122" s="24">
        <f ca="1">SUMIF(流15!$A:$AL,$B122,流15!AF:AF)</f>
        <v>8.5</v>
      </c>
      <c r="AG122" s="24">
        <f ca="1">SUMIF(流15!$A:$AL,$B122,流15!AG:AG)</f>
        <v>8.5</v>
      </c>
      <c r="AH122" s="24">
        <f ca="1">SUMIF(流15!$A:$AL,$B122,流15!AH:AH)</f>
        <v>8.5</v>
      </c>
      <c r="AI122" s="68">
        <f ca="1">SUM(D122:AH122)</f>
        <v>155</v>
      </c>
      <c r="AJ122" s="71">
        <f ca="1">AI122/8</f>
        <v>19.375</v>
      </c>
    </row>
    <row r="123" spans="1:36" ht="19.5" customHeight="1" x14ac:dyDescent="0.25">
      <c r="A123" s="36" t="s">
        <v>406</v>
      </c>
      <c r="B123" s="128" t="s">
        <v>854</v>
      </c>
      <c r="C123" s="129" t="s">
        <v>866</v>
      </c>
      <c r="D123" s="24">
        <f ca="1">SUMIF(流15!$A:$AL,$B123,流15!D:D)</f>
        <v>0</v>
      </c>
      <c r="E123" s="24">
        <f ca="1">SUMIF(流15!$A:$AL,$B123,流15!E:E)</f>
        <v>0</v>
      </c>
      <c r="F123" s="24">
        <f ca="1">SUMIF(流15!$A:$AL,$B123,流15!F:F)</f>
        <v>0</v>
      </c>
      <c r="G123" s="24">
        <f ca="1">SUMIF(流15!$A:$AL,$B123,流15!G:G)</f>
        <v>0</v>
      </c>
      <c r="H123" s="24">
        <f ca="1">SUMIF(流15!$A:$AL,$B123,流15!H:H)</f>
        <v>0</v>
      </c>
      <c r="I123" s="24">
        <f ca="1">SUMIF(流15!$A:$AL,$B123,流15!I:I)</f>
        <v>0</v>
      </c>
      <c r="J123" s="24">
        <f ca="1">SUMIF(流15!$A:$AL,$B123,流15!J:J)</f>
        <v>0</v>
      </c>
      <c r="K123" s="24">
        <f ca="1">SUMIF(流15!$A:$AL,$B123,流15!K:K)</f>
        <v>0</v>
      </c>
      <c r="L123" s="24">
        <f ca="1">SUMIF(流15!$A:$AL,$B123,流15!L:L)</f>
        <v>0</v>
      </c>
      <c r="M123" s="24">
        <f ca="1">SUMIF(流15!$A:$AL,$B123,流15!M:M)</f>
        <v>0</v>
      </c>
      <c r="N123" s="24">
        <f ca="1">SUMIF(流15!$A:$AL,$B123,流15!N:N)</f>
        <v>0</v>
      </c>
      <c r="O123" s="24">
        <f ca="1">SUMIF(流15!$A:$AL,$B123,流15!O:O)</f>
        <v>0</v>
      </c>
      <c r="P123" s="24">
        <f ca="1">SUMIF(流15!$A:$AL,$B123,流15!P:P)</f>
        <v>0</v>
      </c>
      <c r="Q123" s="24">
        <f ca="1">SUMIF(流15!$A:$AL,$B123,流15!Q:Q)</f>
        <v>0</v>
      </c>
      <c r="R123" s="24">
        <f ca="1">SUMIF(流15!$A:$AL,$B123,流15!R:R)</f>
        <v>0</v>
      </c>
      <c r="S123" s="24">
        <f ca="1">SUMIF(流15!$A:$AL,$B123,流15!S:S)</f>
        <v>0</v>
      </c>
      <c r="T123" s="24">
        <f ca="1">SUMIF(流15!$A:$AL,$B123,流15!T:T)</f>
        <v>0</v>
      </c>
      <c r="U123" s="24">
        <f ca="1">SUMIF(流15!$A:$AL,$B123,流15!U:U)</f>
        <v>8.5</v>
      </c>
      <c r="V123" s="24">
        <f ca="1">SUMIF(流15!$A:$AL,$B123,流15!V:V)</f>
        <v>8.5</v>
      </c>
      <c r="W123" s="24">
        <f ca="1">SUMIF(流15!$A:$AL,$B123,流15!W:W)</f>
        <v>8.5</v>
      </c>
      <c r="X123" s="24">
        <f ca="1">SUMIF(流15!$A:$AL,$B123,流15!X:X)</f>
        <v>8.5</v>
      </c>
      <c r="Y123" s="24">
        <f ca="1">SUMIF(流15!$A:$AL,$B123,流15!Y:Y)</f>
        <v>8.5</v>
      </c>
      <c r="Z123" s="24">
        <f ca="1">SUMIF(流15!$A:$AL,$B123,流15!Z:Z)</f>
        <v>8.5</v>
      </c>
      <c r="AA123" s="24">
        <f ca="1">SUMIF(流15!$A:$AL,$B123,流15!AA:AA)</f>
        <v>12</v>
      </c>
      <c r="AB123" s="24">
        <f ca="1">SUMIF(流15!$A:$AL,$B123,流15!AB:AB)</f>
        <v>8</v>
      </c>
      <c r="AC123" s="24">
        <f ca="1">SUMIF(流15!$A:$AL,$B123,流15!AC:AC)</f>
        <v>7.5</v>
      </c>
      <c r="AD123" s="24">
        <f ca="1">SUMIF(流15!$A:$AL,$B123,流15!AD:AD)</f>
        <v>11</v>
      </c>
      <c r="AE123" s="24">
        <f ca="1">SUMIF(流15!$A:$AL,$B123,流15!AE:AE)</f>
        <v>8.5</v>
      </c>
      <c r="AF123" s="24">
        <f ca="1">SUMIF(流15!$A:$AL,$B123,流15!AF:AF)</f>
        <v>8.5</v>
      </c>
      <c r="AG123" s="24">
        <f ca="1">SUMIF(流15!$A:$AL,$B123,流15!AG:AG)</f>
        <v>8.5</v>
      </c>
      <c r="AH123" s="24">
        <f ca="1">SUMIF(流15!$A:$AL,$B123,流15!AH:AH)</f>
        <v>8.5</v>
      </c>
      <c r="AI123" s="68">
        <f t="shared" ref="AI123" ca="1" si="91">SUM(D123:AH123)</f>
        <v>123.5</v>
      </c>
      <c r="AJ123" s="71">
        <f ca="1">AI123/8</f>
        <v>15.4375</v>
      </c>
    </row>
    <row r="124" spans="1:36" ht="19.5" customHeight="1" x14ac:dyDescent="0.25">
      <c r="A124" s="36" t="s">
        <v>406</v>
      </c>
      <c r="B124" s="128" t="s">
        <v>855</v>
      </c>
      <c r="C124" s="129" t="s">
        <v>867</v>
      </c>
      <c r="D124" s="24">
        <f ca="1">SUMIF(流15!$A:$AL,$B124,流15!D:D)</f>
        <v>0</v>
      </c>
      <c r="E124" s="24">
        <f ca="1">SUMIF(流15!$A:$AL,$B124,流15!E:E)</f>
        <v>0</v>
      </c>
      <c r="F124" s="24">
        <f ca="1">SUMIF(流15!$A:$AL,$B124,流15!F:F)</f>
        <v>0</v>
      </c>
      <c r="G124" s="24">
        <f ca="1">SUMIF(流15!$A:$AL,$B124,流15!G:G)</f>
        <v>0</v>
      </c>
      <c r="H124" s="24">
        <f ca="1">SUMIF(流15!$A:$AL,$B124,流15!H:H)</f>
        <v>0</v>
      </c>
      <c r="I124" s="24">
        <f ca="1">SUMIF(流15!$A:$AL,$B124,流15!I:I)</f>
        <v>0</v>
      </c>
      <c r="J124" s="24">
        <f ca="1">SUMIF(流15!$A:$AL,$B124,流15!J:J)</f>
        <v>0</v>
      </c>
      <c r="K124" s="24">
        <f ca="1">SUMIF(流15!$A:$AL,$B124,流15!K:K)</f>
        <v>0</v>
      </c>
      <c r="L124" s="24">
        <f ca="1">SUMIF(流15!$A:$AL,$B124,流15!L:L)</f>
        <v>0</v>
      </c>
      <c r="M124" s="24">
        <f ca="1">SUMIF(流15!$A:$AL,$B124,流15!M:M)</f>
        <v>0</v>
      </c>
      <c r="N124" s="24">
        <f ca="1">SUMIF(流15!$A:$AL,$B124,流15!N:N)</f>
        <v>0</v>
      </c>
      <c r="O124" s="24">
        <f ca="1">SUMIF(流15!$A:$AL,$B124,流15!O:O)</f>
        <v>0</v>
      </c>
      <c r="P124" s="24">
        <f ca="1">SUMIF(流15!$A:$AL,$B124,流15!P:P)</f>
        <v>0</v>
      </c>
      <c r="Q124" s="24">
        <f ca="1">SUMIF(流15!$A:$AL,$B124,流15!Q:Q)</f>
        <v>0</v>
      </c>
      <c r="R124" s="24">
        <f ca="1">SUMIF(流15!$A:$AL,$B124,流15!R:R)</f>
        <v>0</v>
      </c>
      <c r="S124" s="24">
        <f ca="1">SUMIF(流15!$A:$AL,$B124,流15!S:S)</f>
        <v>0</v>
      </c>
      <c r="T124" s="24">
        <f ca="1">SUMIF(流15!$A:$AL,$B124,流15!T:T)</f>
        <v>0</v>
      </c>
      <c r="U124" s="24">
        <f ca="1">SUMIF(流15!$A:$AL,$B124,流15!U:U)</f>
        <v>0</v>
      </c>
      <c r="V124" s="24">
        <f ca="1">SUMIF(流15!$A:$AL,$B124,流15!V:V)</f>
        <v>0</v>
      </c>
      <c r="W124" s="24">
        <f ca="1">SUMIF(流15!$A:$AL,$B124,流15!W:W)</f>
        <v>0</v>
      </c>
      <c r="X124" s="24">
        <f ca="1">SUMIF(流15!$A:$AL,$B124,流15!X:X)</f>
        <v>0</v>
      </c>
      <c r="Y124" s="24">
        <f ca="1">SUMIF(流15!$A:$AL,$B124,流15!Y:Y)</f>
        <v>8.5</v>
      </c>
      <c r="Z124" s="24">
        <f ca="1">SUMIF(流15!$A:$AL,$B124,流15!Z:Z)</f>
        <v>8.5</v>
      </c>
      <c r="AA124" s="24">
        <f ca="1">SUMIF(流15!$A:$AL,$B124,流15!AA:AA)</f>
        <v>8.5</v>
      </c>
      <c r="AB124" s="24">
        <f ca="1">SUMIF(流15!$A:$AL,$B124,流15!AB:AB)</f>
        <v>13</v>
      </c>
      <c r="AC124" s="24">
        <f ca="1">SUMIF(流15!$A:$AL,$B124,流15!AC:AC)</f>
        <v>7.5</v>
      </c>
      <c r="AD124" s="24">
        <f ca="1">SUMIF(流15!$A:$AL,$B124,流15!AD:AD)</f>
        <v>11</v>
      </c>
      <c r="AE124" s="24">
        <f ca="1">SUMIF(流15!$A:$AL,$B124,流15!AE:AE)</f>
        <v>8.5</v>
      </c>
      <c r="AF124" s="24">
        <f ca="1">SUMIF(流15!$A:$AL,$B124,流15!AF:AF)</f>
        <v>8.5</v>
      </c>
      <c r="AG124" s="24">
        <f ca="1">SUMIF(流15!$A:$AL,$B124,流15!AG:AG)</f>
        <v>8.5</v>
      </c>
      <c r="AH124" s="24">
        <f ca="1">SUMIF(流15!$A:$AL,$B124,流15!AH:AH)</f>
        <v>8.5</v>
      </c>
      <c r="AI124" s="68">
        <f t="shared" ref="AI124" ca="1" si="92">SUM(D124:AH124)</f>
        <v>91</v>
      </c>
      <c r="AJ124" s="71">
        <f t="shared" ref="AJ124" ca="1" si="93">AI124/8</f>
        <v>11.375</v>
      </c>
    </row>
    <row r="125" spans="1:36" ht="19.5" customHeight="1" x14ac:dyDescent="0.25">
      <c r="A125" s="36" t="s">
        <v>406</v>
      </c>
      <c r="B125" s="128" t="s">
        <v>856</v>
      </c>
      <c r="C125" s="129" t="s">
        <v>868</v>
      </c>
      <c r="D125" s="24">
        <f ca="1">SUMIF(流15!$A:$AL,$B125,流15!D:D)</f>
        <v>0</v>
      </c>
      <c r="E125" s="24">
        <f ca="1">SUMIF(流15!$A:$AL,$B125,流15!E:E)</f>
        <v>0</v>
      </c>
      <c r="F125" s="24">
        <f ca="1">SUMIF(流15!$A:$AL,$B125,流15!F:F)</f>
        <v>0</v>
      </c>
      <c r="G125" s="24">
        <f ca="1">SUMIF(流15!$A:$AL,$B125,流15!G:G)</f>
        <v>0</v>
      </c>
      <c r="H125" s="24">
        <f ca="1">SUMIF(流15!$A:$AL,$B125,流15!H:H)</f>
        <v>0</v>
      </c>
      <c r="I125" s="24">
        <f ca="1">SUMIF(流15!$A:$AL,$B125,流15!I:I)</f>
        <v>0</v>
      </c>
      <c r="J125" s="24">
        <f ca="1">SUMIF(流15!$A:$AL,$B125,流15!J:J)</f>
        <v>0</v>
      </c>
      <c r="K125" s="24">
        <f ca="1">SUMIF(流15!$A:$AL,$B125,流15!K:K)</f>
        <v>0</v>
      </c>
      <c r="L125" s="24">
        <f ca="1">SUMIF(流15!$A:$AL,$B125,流15!L:L)</f>
        <v>0</v>
      </c>
      <c r="M125" s="24">
        <f ca="1">SUMIF(流15!$A:$AL,$B125,流15!M:M)</f>
        <v>0</v>
      </c>
      <c r="N125" s="24">
        <f ca="1">SUMIF(流15!$A:$AL,$B125,流15!N:N)</f>
        <v>0</v>
      </c>
      <c r="O125" s="24">
        <f ca="1">SUMIF(流15!$A:$AL,$B125,流15!O:O)</f>
        <v>0</v>
      </c>
      <c r="P125" s="24">
        <f ca="1">SUMIF(流15!$A:$AL,$B125,流15!P:P)</f>
        <v>0</v>
      </c>
      <c r="Q125" s="24">
        <f ca="1">SUMIF(流15!$A:$AL,$B125,流15!Q:Q)</f>
        <v>0</v>
      </c>
      <c r="R125" s="24">
        <f ca="1">SUMIF(流15!$A:$AL,$B125,流15!R:R)</f>
        <v>0</v>
      </c>
      <c r="S125" s="24">
        <f ca="1">SUMIF(流15!$A:$AL,$B125,流15!S:S)</f>
        <v>0</v>
      </c>
      <c r="T125" s="24">
        <f ca="1">SUMIF(流15!$A:$AL,$B125,流15!T:T)</f>
        <v>0</v>
      </c>
      <c r="U125" s="24">
        <f ca="1">SUMIF(流15!$A:$AL,$B125,流15!U:U)</f>
        <v>0</v>
      </c>
      <c r="V125" s="24">
        <f ca="1">SUMIF(流15!$A:$AL,$B125,流15!V:V)</f>
        <v>0</v>
      </c>
      <c r="W125" s="24">
        <f ca="1">SUMIF(流15!$A:$AL,$B125,流15!W:W)</f>
        <v>0</v>
      </c>
      <c r="X125" s="24">
        <f ca="1">SUMIF(流15!$A:$AL,$B125,流15!X:X)</f>
        <v>0</v>
      </c>
      <c r="Y125" s="24">
        <f ca="1">SUMIF(流15!$A:$AL,$B125,流15!Y:Y)</f>
        <v>8.5</v>
      </c>
      <c r="Z125" s="24">
        <f ca="1">SUMIF(流15!$A:$AL,$B125,流15!Z:Z)</f>
        <v>8.5</v>
      </c>
      <c r="AA125" s="24">
        <f ca="1">SUMIF(流15!$A:$AL,$B125,流15!AA:AA)</f>
        <v>8.5</v>
      </c>
      <c r="AB125" s="24">
        <f ca="1">SUMIF(流15!$A:$AL,$B125,流15!AB:AB)</f>
        <v>0</v>
      </c>
      <c r="AC125" s="24">
        <f ca="1">SUMIF(流15!$A:$AL,$B125,流15!AC:AC)</f>
        <v>0</v>
      </c>
      <c r="AD125" s="24">
        <f ca="1">SUMIF(流15!$A:$AL,$B125,流15!AD:AD)</f>
        <v>0</v>
      </c>
      <c r="AE125" s="24">
        <f ca="1">SUMIF(流15!$A:$AL,$B125,流15!AE:AE)</f>
        <v>0</v>
      </c>
      <c r="AF125" s="24">
        <f ca="1">SUMIF(流15!$A:$AL,$B125,流15!AF:AF)</f>
        <v>0</v>
      </c>
      <c r="AG125" s="24">
        <f ca="1">SUMIF(流15!$A:$AL,$B125,流15!AG:AG)</f>
        <v>0</v>
      </c>
      <c r="AH125" s="24">
        <f ca="1">SUMIF(流15!$A:$AL,$B125,流15!AH:AH)</f>
        <v>0</v>
      </c>
      <c r="AI125" s="68">
        <f ca="1">SUM(D125:AH125)</f>
        <v>25.5</v>
      </c>
      <c r="AJ125" s="71">
        <f ca="1">AI125/8</f>
        <v>3.1875</v>
      </c>
    </row>
    <row r="126" spans="1:36" ht="19.5" customHeight="1" x14ac:dyDescent="0.25">
      <c r="A126" s="36" t="s">
        <v>406</v>
      </c>
      <c r="B126" s="128" t="s">
        <v>858</v>
      </c>
      <c r="C126" s="129" t="s">
        <v>827</v>
      </c>
      <c r="D126" s="24">
        <f ca="1">SUMIF(流15!$A:$AL,$B126,流15!D:D)</f>
        <v>0</v>
      </c>
      <c r="E126" s="24">
        <f ca="1">SUMIF(流15!$A:$AL,$B126,流15!E:E)</f>
        <v>0</v>
      </c>
      <c r="F126" s="24">
        <f ca="1">SUMIF(流15!$A:$AL,$B126,流15!F:F)</f>
        <v>0</v>
      </c>
      <c r="G126" s="24">
        <f ca="1">SUMIF(流15!$A:$AL,$B126,流15!G:G)</f>
        <v>0</v>
      </c>
      <c r="H126" s="24">
        <f ca="1">SUMIF(流15!$A:$AL,$B126,流15!H:H)</f>
        <v>0</v>
      </c>
      <c r="I126" s="24">
        <f ca="1">SUMIF(流15!$A:$AL,$B126,流15!I:I)</f>
        <v>0</v>
      </c>
      <c r="J126" s="24">
        <f ca="1">SUMIF(流15!$A:$AL,$B126,流15!J:J)</f>
        <v>0</v>
      </c>
      <c r="K126" s="24">
        <f ca="1">SUMIF(流15!$A:$AL,$B126,流15!K:K)</f>
        <v>0</v>
      </c>
      <c r="L126" s="24">
        <f ca="1">SUMIF(流15!$A:$AL,$B126,流15!L:L)</f>
        <v>0</v>
      </c>
      <c r="M126" s="24">
        <f ca="1">SUMIF(流15!$A:$AL,$B126,流15!M:M)</f>
        <v>0</v>
      </c>
      <c r="N126" s="24">
        <f ca="1">SUMIF(流15!$A:$AL,$B126,流15!N:N)</f>
        <v>0</v>
      </c>
      <c r="O126" s="24">
        <f ca="1">SUMIF(流15!$A:$AL,$B126,流15!O:O)</f>
        <v>0</v>
      </c>
      <c r="P126" s="24">
        <f ca="1">SUMIF(流15!$A:$AL,$B126,流15!P:P)</f>
        <v>0</v>
      </c>
      <c r="Q126" s="24">
        <f ca="1">SUMIF(流15!$A:$AL,$B126,流15!Q:Q)</f>
        <v>0</v>
      </c>
      <c r="R126" s="24">
        <f ca="1">SUMIF(流15!$A:$AL,$B126,流15!R:R)</f>
        <v>0</v>
      </c>
      <c r="S126" s="24">
        <f ca="1">SUMIF(流15!$A:$AL,$B126,流15!S:S)</f>
        <v>0</v>
      </c>
      <c r="T126" s="24">
        <f ca="1">SUMIF(流15!$A:$AL,$B126,流15!T:T)</f>
        <v>0</v>
      </c>
      <c r="U126" s="24">
        <f ca="1">SUMIF(流15!$A:$AL,$B126,流15!U:U)</f>
        <v>0</v>
      </c>
      <c r="V126" s="24">
        <f ca="1">SUMIF(流15!$A:$AL,$B126,流15!V:V)</f>
        <v>0</v>
      </c>
      <c r="W126" s="24">
        <f ca="1">SUMIF(流15!$A:$AL,$B126,流15!W:W)</f>
        <v>0</v>
      </c>
      <c r="X126" s="24">
        <f ca="1">SUMIF(流15!$A:$AL,$B126,流15!X:X)</f>
        <v>0</v>
      </c>
      <c r="Y126" s="24">
        <f ca="1">SUMIF(流15!$A:$AL,$B126,流15!Y:Y)</f>
        <v>0</v>
      </c>
      <c r="Z126" s="24">
        <f ca="1">SUMIF(流15!$A:$AL,$B126,流15!Z:Z)</f>
        <v>0</v>
      </c>
      <c r="AA126" s="24">
        <f ca="1">SUMIF(流15!$A:$AL,$B126,流15!AA:AA)</f>
        <v>8.5</v>
      </c>
      <c r="AB126" s="24">
        <f ca="1">SUMIF(流15!$A:$AL,$B126,流15!AB:AB)</f>
        <v>8</v>
      </c>
      <c r="AC126" s="24">
        <f ca="1">SUMIF(流15!$A:$AL,$B126,流15!AC:AC)</f>
        <v>7</v>
      </c>
      <c r="AD126" s="24">
        <f ca="1">SUMIF(流15!$A:$AL,$B126,流15!AD:AD)</f>
        <v>11</v>
      </c>
      <c r="AE126" s="24">
        <f ca="1">SUMIF(流15!$A:$AL,$B126,流15!AE:AE)</f>
        <v>0</v>
      </c>
      <c r="AF126" s="24">
        <f ca="1">SUMIF(流15!$A:$AL,$B126,流15!AF:AF)</f>
        <v>8.5</v>
      </c>
      <c r="AG126" s="24">
        <f ca="1">SUMIF(流15!$A:$AL,$B126,流15!AG:AG)</f>
        <v>8.5</v>
      </c>
      <c r="AH126" s="24">
        <f ca="1">SUMIF(流15!$A:$AL,$B126,流15!AH:AH)</f>
        <v>8.5</v>
      </c>
      <c r="AI126" s="68">
        <f t="shared" ref="AI126:AI127" ca="1" si="94">SUM(D126:AH126)</f>
        <v>60</v>
      </c>
      <c r="AJ126" s="71">
        <f t="shared" ref="AJ126:AJ127" ca="1" si="95">AI126/8</f>
        <v>7.5</v>
      </c>
    </row>
    <row r="127" spans="1:36" ht="19.5" customHeight="1" x14ac:dyDescent="0.25">
      <c r="A127" s="36" t="s">
        <v>406</v>
      </c>
      <c r="B127" s="128" t="s">
        <v>859</v>
      </c>
      <c r="C127" s="129" t="s">
        <v>869</v>
      </c>
      <c r="D127" s="24">
        <f ca="1">SUMIF(流15!$A:$AL,$B127,流15!D:D)</f>
        <v>0</v>
      </c>
      <c r="E127" s="24">
        <f ca="1">SUMIF(流15!$A:$AL,$B127,流15!E:E)</f>
        <v>0</v>
      </c>
      <c r="F127" s="24">
        <f ca="1">SUMIF(流15!$A:$AL,$B127,流15!F:F)</f>
        <v>0</v>
      </c>
      <c r="G127" s="24">
        <f ca="1">SUMIF(流15!$A:$AL,$B127,流15!G:G)</f>
        <v>0</v>
      </c>
      <c r="H127" s="24">
        <f ca="1">SUMIF(流15!$A:$AL,$B127,流15!H:H)</f>
        <v>0</v>
      </c>
      <c r="I127" s="24">
        <f ca="1">SUMIF(流15!$A:$AL,$B127,流15!I:I)</f>
        <v>0</v>
      </c>
      <c r="J127" s="24">
        <f ca="1">SUMIF(流15!$A:$AL,$B127,流15!J:J)</f>
        <v>0</v>
      </c>
      <c r="K127" s="24">
        <f ca="1">SUMIF(流15!$A:$AL,$B127,流15!K:K)</f>
        <v>0</v>
      </c>
      <c r="L127" s="24">
        <f ca="1">SUMIF(流15!$A:$AL,$B127,流15!L:L)</f>
        <v>0</v>
      </c>
      <c r="M127" s="24">
        <f ca="1">SUMIF(流15!$A:$AL,$B127,流15!M:M)</f>
        <v>0</v>
      </c>
      <c r="N127" s="24">
        <f ca="1">SUMIF(流15!$A:$AL,$B127,流15!N:N)</f>
        <v>0</v>
      </c>
      <c r="O127" s="24">
        <f ca="1">SUMIF(流15!$A:$AL,$B127,流15!O:O)</f>
        <v>0</v>
      </c>
      <c r="P127" s="24">
        <f ca="1">SUMIF(流15!$A:$AL,$B127,流15!P:P)</f>
        <v>0</v>
      </c>
      <c r="Q127" s="24">
        <f ca="1">SUMIF(流15!$A:$AL,$B127,流15!Q:Q)</f>
        <v>0</v>
      </c>
      <c r="R127" s="24">
        <f ca="1">SUMIF(流15!$A:$AL,$B127,流15!R:R)</f>
        <v>0</v>
      </c>
      <c r="S127" s="24">
        <f ca="1">SUMIF(流15!$A:$AL,$B127,流15!S:S)</f>
        <v>0</v>
      </c>
      <c r="T127" s="24">
        <f ca="1">SUMIF(流15!$A:$AL,$B127,流15!T:T)</f>
        <v>0</v>
      </c>
      <c r="U127" s="24">
        <f ca="1">SUMIF(流15!$A:$AL,$B127,流15!U:U)</f>
        <v>8.5</v>
      </c>
      <c r="V127" s="24">
        <f ca="1">SUMIF(流15!$A:$AL,$B127,流15!V:V)</f>
        <v>8.5</v>
      </c>
      <c r="W127" s="24">
        <f ca="1">SUMIF(流15!$A:$AL,$B127,流15!W:W)</f>
        <v>0</v>
      </c>
      <c r="X127" s="24">
        <f ca="1">SUMIF(流15!$A:$AL,$B127,流15!X:X)</f>
        <v>0</v>
      </c>
      <c r="Y127" s="24">
        <f ca="1">SUMIF(流15!$A:$AL,$B127,流15!Y:Y)</f>
        <v>0</v>
      </c>
      <c r="Z127" s="24">
        <f ca="1">SUMIF(流15!$A:$AL,$B127,流15!Z:Z)</f>
        <v>0</v>
      </c>
      <c r="AA127" s="24">
        <f ca="1">SUMIF(流15!$A:$AL,$B127,流15!AA:AA)</f>
        <v>0</v>
      </c>
      <c r="AB127" s="24">
        <f ca="1">SUMIF(流15!$A:$AL,$B127,流15!AB:AB)</f>
        <v>0</v>
      </c>
      <c r="AC127" s="24">
        <f ca="1">SUMIF(流15!$A:$AL,$B127,流15!AC:AC)</f>
        <v>0</v>
      </c>
      <c r="AD127" s="24">
        <f ca="1">SUMIF(流15!$A:$AL,$B127,流15!AD:AD)</f>
        <v>0</v>
      </c>
      <c r="AE127" s="24">
        <f ca="1">SUMIF(流15!$A:$AL,$B127,流15!AE:AE)</f>
        <v>0</v>
      </c>
      <c r="AF127" s="24">
        <f ca="1">SUMIF(流15!$A:$AL,$B127,流15!AF:AF)</f>
        <v>0</v>
      </c>
      <c r="AG127" s="24">
        <f ca="1">SUMIF(流15!$A:$AL,$B127,流15!AG:AG)</f>
        <v>0</v>
      </c>
      <c r="AH127" s="24">
        <f ca="1">SUMIF(流15!$A:$AL,$B127,流15!AH:AH)</f>
        <v>0</v>
      </c>
      <c r="AI127" s="68">
        <f t="shared" ca="1" si="94"/>
        <v>17</v>
      </c>
      <c r="AJ127" s="71">
        <f t="shared" ca="1" si="95"/>
        <v>2.125</v>
      </c>
    </row>
    <row r="128" spans="1:36" ht="19.5" customHeight="1" x14ac:dyDescent="0.25">
      <c r="A128" s="36" t="s">
        <v>406</v>
      </c>
      <c r="B128" s="128" t="s">
        <v>860</v>
      </c>
      <c r="C128" s="129" t="s">
        <v>818</v>
      </c>
      <c r="D128" s="24">
        <f ca="1">SUMIF(流15!$A:$AL,$B128,流15!D:D)</f>
        <v>0</v>
      </c>
      <c r="E128" s="24">
        <f ca="1">SUMIF(流15!$A:$AL,$B128,流15!E:E)</f>
        <v>0</v>
      </c>
      <c r="F128" s="24">
        <f ca="1">SUMIF(流15!$A:$AL,$B128,流15!F:F)</f>
        <v>0</v>
      </c>
      <c r="G128" s="24">
        <f ca="1">SUMIF(流15!$A:$AL,$B128,流15!G:G)</f>
        <v>0</v>
      </c>
      <c r="H128" s="24">
        <f ca="1">SUMIF(流15!$A:$AL,$B128,流15!H:H)</f>
        <v>0</v>
      </c>
      <c r="I128" s="24">
        <f ca="1">SUMIF(流15!$A:$AL,$B128,流15!I:I)</f>
        <v>0</v>
      </c>
      <c r="J128" s="24">
        <f ca="1">SUMIF(流15!$A:$AL,$B128,流15!J:J)</f>
        <v>0</v>
      </c>
      <c r="K128" s="24">
        <f ca="1">SUMIF(流15!$A:$AL,$B128,流15!K:K)</f>
        <v>0</v>
      </c>
      <c r="L128" s="24">
        <f ca="1">SUMIF(流15!$A:$AL,$B128,流15!L:L)</f>
        <v>0</v>
      </c>
      <c r="M128" s="24">
        <f ca="1">SUMIF(流15!$A:$AL,$B128,流15!M:M)</f>
        <v>8.5</v>
      </c>
      <c r="N128" s="24">
        <f ca="1">SUMIF(流15!$A:$AL,$B128,流15!N:N)</f>
        <v>0</v>
      </c>
      <c r="O128" s="24">
        <f ca="1">SUMIF(流15!$A:$AL,$B128,流15!O:O)</f>
        <v>0</v>
      </c>
      <c r="P128" s="24">
        <f ca="1">SUMIF(流15!$A:$AL,$B128,流15!P:P)</f>
        <v>0</v>
      </c>
      <c r="Q128" s="24">
        <f ca="1">SUMIF(流15!$A:$AL,$B128,流15!Q:Q)</f>
        <v>0</v>
      </c>
      <c r="R128" s="24">
        <f ca="1">SUMIF(流15!$A:$AL,$B128,流15!R:R)</f>
        <v>0</v>
      </c>
      <c r="S128" s="24">
        <f ca="1">SUMIF(流15!$A:$AL,$B128,流15!S:S)</f>
        <v>0</v>
      </c>
      <c r="T128" s="24">
        <f ca="1">SUMIF(流15!$A:$AL,$B128,流15!T:T)</f>
        <v>0</v>
      </c>
      <c r="U128" s="24">
        <f ca="1">SUMIF(流15!$A:$AL,$B128,流15!U:U)</f>
        <v>0</v>
      </c>
      <c r="V128" s="24">
        <f ca="1">SUMIF(流15!$A:$AL,$B128,流15!V:V)</f>
        <v>0</v>
      </c>
      <c r="W128" s="24">
        <f ca="1">SUMIF(流15!$A:$AL,$B128,流15!W:W)</f>
        <v>0</v>
      </c>
      <c r="X128" s="24">
        <f ca="1">SUMIF(流15!$A:$AL,$B128,流15!X:X)</f>
        <v>0</v>
      </c>
      <c r="Y128" s="24">
        <f ca="1">SUMIF(流15!$A:$AL,$B128,流15!Y:Y)</f>
        <v>0</v>
      </c>
      <c r="Z128" s="24">
        <f ca="1">SUMIF(流15!$A:$AL,$B128,流15!Z:Z)</f>
        <v>0</v>
      </c>
      <c r="AA128" s="24">
        <f ca="1">SUMIF(流15!$A:$AL,$B128,流15!AA:AA)</f>
        <v>0</v>
      </c>
      <c r="AB128" s="24">
        <f ca="1">SUMIF(流15!$A:$AL,$B128,流15!AB:AB)</f>
        <v>0</v>
      </c>
      <c r="AC128" s="24">
        <f ca="1">SUMIF(流15!$A:$AL,$B128,流15!AC:AC)</f>
        <v>0</v>
      </c>
      <c r="AD128" s="24">
        <f ca="1">SUMIF(流15!$A:$AL,$B128,流15!AD:AD)</f>
        <v>0</v>
      </c>
      <c r="AE128" s="24">
        <f ca="1">SUMIF(流15!$A:$AL,$B128,流15!AE:AE)</f>
        <v>0</v>
      </c>
      <c r="AF128" s="24">
        <f ca="1">SUMIF(流15!$A:$AL,$B128,流15!AF:AF)</f>
        <v>0</v>
      </c>
      <c r="AG128" s="24">
        <f ca="1">SUMIF(流15!$A:$AL,$B128,流15!AG:AG)</f>
        <v>0</v>
      </c>
      <c r="AH128" s="24">
        <f ca="1">SUMIF(流15!$A:$AL,$B128,流15!AH:AH)</f>
        <v>0</v>
      </c>
      <c r="AI128" s="68">
        <f ca="1">SUM(D128:AH128)</f>
        <v>8.5</v>
      </c>
      <c r="AJ128" s="71">
        <f ca="1">AI128/8</f>
        <v>1.0625</v>
      </c>
    </row>
    <row r="129" spans="1:36" ht="19.5" customHeight="1" x14ac:dyDescent="0.3">
      <c r="A129" s="36" t="s">
        <v>96</v>
      </c>
      <c r="B129" s="55" t="s">
        <v>119</v>
      </c>
      <c r="C129" t="s">
        <v>225</v>
      </c>
      <c r="D129" s="24">
        <f ca="1">SUMIF(一汽单板!$A:$AL,$B129,一汽单板!D:D)</f>
        <v>0</v>
      </c>
      <c r="E129" s="24">
        <f ca="1">SUMIF(一汽单板!$A:$AL,$B129,一汽单板!E:E)</f>
        <v>13</v>
      </c>
      <c r="F129" s="24">
        <f ca="1">SUMIF(一汽单板!$A:$AL,$B129,一汽单板!F:F)</f>
        <v>14</v>
      </c>
      <c r="G129" s="24">
        <f ca="1">SUMIF(一汽单板!$A:$AL,$B129,一汽单板!G:G)</f>
        <v>13</v>
      </c>
      <c r="H129" s="24">
        <f ca="1">SUMIF(一汽单板!$A:$AL,$B129,一汽单板!H:H)</f>
        <v>13</v>
      </c>
      <c r="I129" s="24">
        <f ca="1">SUMIF(一汽单板!$A:$AL,$B129,一汽单板!I:I)</f>
        <v>13</v>
      </c>
      <c r="J129" s="24">
        <f ca="1">SUMIF(一汽单板!$A:$AL,$B129,一汽单板!J:J)</f>
        <v>8.5</v>
      </c>
      <c r="K129" s="24">
        <f ca="1">SUMIF(一汽单板!$A:$AL,$B129,一汽单板!K:K)</f>
        <v>13</v>
      </c>
      <c r="L129" s="24">
        <f ca="1">SUMIF(一汽单板!$A:$AL,$B129,一汽单板!L:L)</f>
        <v>14</v>
      </c>
      <c r="M129" s="24">
        <f ca="1">SUMIF(一汽单板!$A:$AL,$B129,一汽单板!M:M)</f>
        <v>14</v>
      </c>
      <c r="N129" s="24">
        <f ca="1">SUMIF(一汽单板!$A:$AL,$B129,一汽单板!N:N)</f>
        <v>14</v>
      </c>
      <c r="O129" s="24">
        <f ca="1">SUMIF(一汽单板!$A:$AL,$B129,一汽单板!O:O)</f>
        <v>15</v>
      </c>
      <c r="P129" s="24">
        <f ca="1">SUMIF(一汽单板!$A:$AL,$B129,一汽单板!P:P)</f>
        <v>14</v>
      </c>
      <c r="Q129" s="24">
        <f ca="1">SUMIF(一汽单板!$A:$AL,$B129,一汽单板!Q:Q)</f>
        <v>12</v>
      </c>
      <c r="R129" s="24">
        <f ca="1">SUMIF(一汽单板!$A:$AL,$B129,一汽单板!R:R)</f>
        <v>14</v>
      </c>
      <c r="S129" s="24">
        <f ca="1">SUMIF(一汽单板!$A:$AL,$B129,一汽单板!S:S)</f>
        <v>14</v>
      </c>
      <c r="T129" s="24">
        <f ca="1">SUMIF(一汽单板!$A:$AL,$B129,一汽单板!T:T)</f>
        <v>14</v>
      </c>
      <c r="U129" s="24">
        <f ca="1">SUMIF(一汽单板!$A:$AL,$B129,一汽单板!U:U)</f>
        <v>14</v>
      </c>
      <c r="V129" s="24">
        <f ca="1">SUMIF(一汽单板!$A:$AL,$B129,一汽单板!V:V)</f>
        <v>14</v>
      </c>
      <c r="W129" s="24">
        <f ca="1">SUMIF(一汽单板!$A:$AL,$B129,一汽单板!W:W)</f>
        <v>14</v>
      </c>
      <c r="X129" s="24">
        <f ca="1">SUMIF(一汽单板!$A:$AL,$B129,一汽单板!X:X)</f>
        <v>8.5</v>
      </c>
      <c r="Y129" s="24">
        <f ca="1">SUMIF(一汽单板!$A:$AL,$B129,一汽单板!Y:Y)</f>
        <v>14</v>
      </c>
      <c r="Z129" s="24">
        <f ca="1">SUMIF(一汽单板!$A:$AL,$B129,一汽单板!Z:Z)</f>
        <v>14</v>
      </c>
      <c r="AA129" s="24">
        <f ca="1">SUMIF(一汽单板!$A:$AL,$B129,一汽单板!AA:AA)</f>
        <v>14</v>
      </c>
      <c r="AB129" s="24">
        <f ca="1">SUMIF(一汽单板!$A:$AL,$B129,一汽单板!AB:AB)</f>
        <v>14</v>
      </c>
      <c r="AC129" s="24">
        <f ca="1">SUMIF(一汽单板!$A:$AL,$B129,一汽单板!AC:AC)</f>
        <v>14</v>
      </c>
      <c r="AD129" s="24">
        <f ca="1">SUMIF(一汽单板!$A:$AL,$B129,一汽单板!AD:AD)</f>
        <v>14</v>
      </c>
      <c r="AE129" s="24">
        <f ca="1">SUMIF(一汽单板!$A:$AL,$B129,一汽单板!AE:AE)</f>
        <v>8.5</v>
      </c>
      <c r="AF129" s="24">
        <f ca="1">SUMIF(一汽单板!$A:$AL,$B129,一汽单板!AF:AF)</f>
        <v>14</v>
      </c>
      <c r="AG129" s="24">
        <f ca="1">SUMIF(一汽单板!$A:$AL,$B129,一汽单板!AG:AG)</f>
        <v>14</v>
      </c>
      <c r="AH129" s="24">
        <f ca="1">SUMIF(一汽单板!$A:$AL,$B129,一汽单板!AH:AH)</f>
        <v>14</v>
      </c>
      <c r="AI129" s="68">
        <f t="shared" ca="1" si="1"/>
        <v>397.5</v>
      </c>
      <c r="AJ129" s="71">
        <f t="shared" ca="1" si="0"/>
        <v>49.6875</v>
      </c>
    </row>
    <row r="130" spans="1:36" ht="19.5" customHeight="1" x14ac:dyDescent="0.3">
      <c r="A130" s="36" t="s">
        <v>96</v>
      </c>
      <c r="B130" s="55" t="s">
        <v>83</v>
      </c>
      <c r="C130" t="s">
        <v>179</v>
      </c>
      <c r="D130" s="24">
        <f ca="1">SUMIF(一汽单板!$A:$AL,$B130,一汽单板!D:D)</f>
        <v>0</v>
      </c>
      <c r="E130" s="24">
        <f ca="1">SUMIF(一汽单板!$A:$AL,$B130,一汽单板!E:E)</f>
        <v>13</v>
      </c>
      <c r="F130" s="24">
        <f ca="1">SUMIF(一汽单板!$A:$AL,$B130,一汽单板!F:F)</f>
        <v>14</v>
      </c>
      <c r="G130" s="24">
        <f ca="1">SUMIF(一汽单板!$A:$AL,$B130,一汽单板!G:G)</f>
        <v>13</v>
      </c>
      <c r="H130" s="24">
        <f ca="1">SUMIF(一汽单板!$A:$AL,$B130,一汽单板!H:H)</f>
        <v>13</v>
      </c>
      <c r="I130" s="24">
        <f ca="1">SUMIF(一汽单板!$A:$AL,$B130,一汽单板!I:I)</f>
        <v>13</v>
      </c>
      <c r="J130" s="24">
        <f ca="1">SUMIF(一汽单板!$A:$AL,$B130,一汽单板!J:J)</f>
        <v>8.5</v>
      </c>
      <c r="K130" s="24">
        <f ca="1">SUMIF(一汽单板!$A:$AL,$B130,一汽单板!K:K)</f>
        <v>13</v>
      </c>
      <c r="L130" s="24">
        <f ca="1">SUMIF(一汽单板!$A:$AL,$B130,一汽单板!L:L)</f>
        <v>14</v>
      </c>
      <c r="M130" s="24">
        <f ca="1">SUMIF(一汽单板!$A:$AL,$B130,一汽单板!M:M)</f>
        <v>14</v>
      </c>
      <c r="N130" s="24">
        <f ca="1">SUMIF(一汽单板!$A:$AL,$B130,一汽单板!N:N)</f>
        <v>14</v>
      </c>
      <c r="O130" s="24">
        <f ca="1">SUMIF(一汽单板!$A:$AL,$B130,一汽单板!O:O)</f>
        <v>15</v>
      </c>
      <c r="P130" s="24">
        <f ca="1">SUMIF(一汽单板!$A:$AL,$B130,一汽单板!P:P)</f>
        <v>14</v>
      </c>
      <c r="Q130" s="24">
        <f ca="1">SUMIF(一汽单板!$A:$AL,$B130,一汽单板!Q:Q)</f>
        <v>12</v>
      </c>
      <c r="R130" s="24">
        <f ca="1">SUMIF(一汽单板!$A:$AL,$B130,一汽单板!R:R)</f>
        <v>14</v>
      </c>
      <c r="S130" s="24">
        <f ca="1">SUMIF(一汽单板!$A:$AL,$B130,一汽单板!S:S)</f>
        <v>14</v>
      </c>
      <c r="T130" s="24">
        <f ca="1">SUMIF(一汽单板!$A:$AL,$B130,一汽单板!T:T)</f>
        <v>14</v>
      </c>
      <c r="U130" s="24">
        <f ca="1">SUMIF(一汽单板!$A:$AL,$B130,一汽单板!U:U)</f>
        <v>14</v>
      </c>
      <c r="V130" s="24">
        <f ca="1">SUMIF(一汽单板!$A:$AL,$B130,一汽单板!V:V)</f>
        <v>14</v>
      </c>
      <c r="W130" s="24">
        <f ca="1">SUMIF(一汽单板!$A:$AL,$B130,一汽单板!W:W)</f>
        <v>14</v>
      </c>
      <c r="X130" s="24">
        <f ca="1">SUMIF(一汽单板!$A:$AL,$B130,一汽单板!X:X)</f>
        <v>11</v>
      </c>
      <c r="Y130" s="24">
        <f ca="1">SUMIF(一汽单板!$A:$AL,$B130,一汽单板!Y:Y)</f>
        <v>14</v>
      </c>
      <c r="Z130" s="24">
        <f ca="1">SUMIF(一汽单板!$A:$AL,$B130,一汽单板!Z:Z)</f>
        <v>14</v>
      </c>
      <c r="AA130" s="24">
        <f ca="1">SUMIF(一汽单板!$A:$AL,$B130,一汽单板!AA:AA)</f>
        <v>9</v>
      </c>
      <c r="AB130" s="24">
        <f ca="1">SUMIF(一汽单板!$A:$AL,$B130,一汽单板!AB:AB)</f>
        <v>14</v>
      </c>
      <c r="AC130" s="24">
        <f ca="1">SUMIF(一汽单板!$A:$AL,$B130,一汽单板!AC:AC)</f>
        <v>14</v>
      </c>
      <c r="AD130" s="24">
        <f ca="1">SUMIF(一汽单板!$A:$AL,$B130,一汽单板!AD:AD)</f>
        <v>14</v>
      </c>
      <c r="AE130" s="24">
        <f ca="1">SUMIF(一汽单板!$A:$AL,$B130,一汽单板!AE:AE)</f>
        <v>8.5</v>
      </c>
      <c r="AF130" s="24">
        <f ca="1">SUMIF(一汽单板!$A:$AL,$B130,一汽单板!AF:AF)</f>
        <v>14</v>
      </c>
      <c r="AG130" s="24">
        <f ca="1">SUMIF(一汽单板!$A:$AL,$B130,一汽单板!AG:AG)</f>
        <v>14</v>
      </c>
      <c r="AH130" s="24">
        <f ca="1">SUMIF(一汽单板!$A:$AL,$B130,一汽单板!AH:AH)</f>
        <v>14</v>
      </c>
      <c r="AI130" s="68">
        <f t="shared" ca="1" si="1"/>
        <v>395</v>
      </c>
      <c r="AJ130" s="71">
        <f t="shared" ca="1" si="0"/>
        <v>49.375</v>
      </c>
    </row>
    <row r="131" spans="1:36" ht="19.5" customHeight="1" x14ac:dyDescent="0.3">
      <c r="A131" s="36" t="s">
        <v>96</v>
      </c>
      <c r="B131" s="55" t="s">
        <v>84</v>
      </c>
      <c r="C131" t="s">
        <v>85</v>
      </c>
      <c r="D131" s="24">
        <f ca="1">SUMIF(一汽单板!$A:$AL,$B131,一汽单板!D:D)</f>
        <v>0</v>
      </c>
      <c r="E131" s="24">
        <f ca="1">SUMIF(一汽单板!$A:$AL,$B131,一汽单板!E:E)</f>
        <v>12</v>
      </c>
      <c r="F131" s="24">
        <f ca="1">SUMIF(一汽单板!$A:$AL,$B131,一汽单板!F:F)</f>
        <v>12</v>
      </c>
      <c r="G131" s="24">
        <f ca="1">SUMIF(一汽单板!$A:$AL,$B131,一汽单板!G:G)</f>
        <v>12</v>
      </c>
      <c r="H131" s="24">
        <f ca="1">SUMIF(一汽单板!$A:$AL,$B131,一汽单板!H:H)</f>
        <v>12</v>
      </c>
      <c r="I131" s="24">
        <f ca="1">SUMIF(一汽单板!$A:$AL,$B131,一汽单板!I:I)</f>
        <v>12</v>
      </c>
      <c r="J131" s="24">
        <f ca="1">SUMIF(一汽单板!$A:$AL,$B131,一汽单板!J:J)</f>
        <v>0</v>
      </c>
      <c r="K131" s="24">
        <f ca="1">SUMIF(一汽单板!$A:$AL,$B131,一汽单板!K:K)</f>
        <v>0</v>
      </c>
      <c r="L131" s="24">
        <f ca="1">SUMIF(一汽单板!$A:$AL,$B131,一汽单板!L:L)</f>
        <v>0</v>
      </c>
      <c r="M131" s="24">
        <f ca="1">SUMIF(一汽单板!$A:$AL,$B131,一汽单板!M:M)</f>
        <v>12</v>
      </c>
      <c r="N131" s="24">
        <f ca="1">SUMIF(一汽单板!$A:$AL,$B131,一汽单板!N:N)</f>
        <v>12</v>
      </c>
      <c r="O131" s="24">
        <f ca="1">SUMIF(一汽单板!$A:$AL,$B131,一汽单板!O:O)</f>
        <v>13</v>
      </c>
      <c r="P131" s="24">
        <f ca="1">SUMIF(一汽单板!$A:$AL,$B131,一汽单板!P:P)</f>
        <v>13</v>
      </c>
      <c r="Q131" s="24">
        <f ca="1">SUMIF(一汽单板!$A:$AL,$B131,一汽单板!Q:Q)</f>
        <v>8.5</v>
      </c>
      <c r="R131" s="24">
        <f ca="1">SUMIF(一汽单板!$A:$AL,$B131,一汽单板!R:R)</f>
        <v>12</v>
      </c>
      <c r="S131" s="24">
        <f ca="1">SUMIF(一汽单板!$A:$AL,$B131,一汽单板!S:S)</f>
        <v>13</v>
      </c>
      <c r="T131" s="24">
        <f ca="1">SUMIF(一汽单板!$A:$AL,$B131,一汽单板!T:T)</f>
        <v>12</v>
      </c>
      <c r="U131" s="24">
        <f ca="1">SUMIF(一汽单板!$A:$AL,$B131,一汽单板!U:U)</f>
        <v>12</v>
      </c>
      <c r="V131" s="24">
        <f ca="1">SUMIF(一汽单板!$A:$AL,$B131,一汽单板!V:V)</f>
        <v>12</v>
      </c>
      <c r="W131" s="24">
        <f ca="1">SUMIF(一汽单板!$A:$AL,$B131,一汽单板!W:W)</f>
        <v>12</v>
      </c>
      <c r="X131" s="24">
        <f ca="1">SUMIF(一汽单板!$A:$AL,$B131,一汽单板!X:X)</f>
        <v>8.5</v>
      </c>
      <c r="Y131" s="24">
        <f ca="1">SUMIF(一汽单板!$A:$AL,$B131,一汽单板!Y:Y)</f>
        <v>12</v>
      </c>
      <c r="Z131" s="24">
        <f ca="1">SUMIF(一汽单板!$A:$AL,$B131,一汽单板!Z:Z)</f>
        <v>12</v>
      </c>
      <c r="AA131" s="24">
        <f ca="1">SUMIF(一汽单板!$A:$AL,$B131,一汽单板!AA:AA)</f>
        <v>12</v>
      </c>
      <c r="AB131" s="24">
        <f ca="1">SUMIF(一汽单板!$A:$AL,$B131,一汽单板!AB:AB)</f>
        <v>12</v>
      </c>
      <c r="AC131" s="24">
        <f ca="1">SUMIF(一汽单板!$A:$AL,$B131,一汽单板!AC:AC)</f>
        <v>12</v>
      </c>
      <c r="AD131" s="24">
        <f ca="1">SUMIF(一汽单板!$A:$AL,$B131,一汽单板!AD:AD)</f>
        <v>12</v>
      </c>
      <c r="AE131" s="24">
        <f ca="1">SUMIF(一汽单板!$A:$AL,$B131,一汽单板!AE:AE)</f>
        <v>8.5</v>
      </c>
      <c r="AF131" s="24">
        <f ca="1">SUMIF(一汽单板!$A:$AL,$B131,一汽单板!AF:AF)</f>
        <v>12</v>
      </c>
      <c r="AG131" s="24">
        <f ca="1">SUMIF(一汽单板!$A:$AL,$B131,一汽单板!AG:AG)</f>
        <v>12</v>
      </c>
      <c r="AH131" s="24">
        <f ca="1">SUMIF(一汽单板!$A:$AL,$B131,一汽单板!AH:AH)</f>
        <v>12</v>
      </c>
      <c r="AI131" s="68">
        <f t="shared" ca="1" si="1"/>
        <v>316.5</v>
      </c>
      <c r="AJ131" s="71">
        <f t="shared" ca="1" si="0"/>
        <v>39.5625</v>
      </c>
    </row>
    <row r="132" spans="1:36" ht="19.5" customHeight="1" x14ac:dyDescent="0.3">
      <c r="A132" s="36" t="s">
        <v>96</v>
      </c>
      <c r="B132" s="55" t="s">
        <v>86</v>
      </c>
      <c r="C132" t="s">
        <v>87</v>
      </c>
      <c r="D132" s="24">
        <f ca="1">SUMIF(一汽单板!$A:$AL,$B132,一汽单板!D:D)</f>
        <v>0</v>
      </c>
      <c r="E132" s="24">
        <f ca="1">SUMIF(一汽单板!$A:$AL,$B132,一汽单板!E:E)</f>
        <v>13</v>
      </c>
      <c r="F132" s="24">
        <f ca="1">SUMIF(一汽单板!$A:$AL,$B132,一汽单板!F:F)</f>
        <v>14</v>
      </c>
      <c r="G132" s="24">
        <f ca="1">SUMIF(一汽单板!$A:$AL,$B132,一汽单板!G:G)</f>
        <v>13</v>
      </c>
      <c r="H132" s="24">
        <f ca="1">SUMIF(一汽单板!$A:$AL,$B132,一汽单板!H:H)</f>
        <v>13</v>
      </c>
      <c r="I132" s="24">
        <f ca="1">SUMIF(一汽单板!$A:$AL,$B132,一汽单板!I:I)</f>
        <v>13</v>
      </c>
      <c r="J132" s="24">
        <f ca="1">SUMIF(一汽单板!$A:$AL,$B132,一汽单板!J:J)</f>
        <v>8.5</v>
      </c>
      <c r="K132" s="24">
        <f ca="1">SUMIF(一汽单板!$A:$AL,$B132,一汽单板!K:K)</f>
        <v>13</v>
      </c>
      <c r="L132" s="24">
        <f ca="1">SUMIF(一汽单板!$A:$AL,$B132,一汽单板!L:L)</f>
        <v>14</v>
      </c>
      <c r="M132" s="24">
        <f ca="1">SUMIF(一汽单板!$A:$AL,$B132,一汽单板!M:M)</f>
        <v>14</v>
      </c>
      <c r="N132" s="24">
        <f ca="1">SUMIF(一汽单板!$A:$AL,$B132,一汽单板!N:N)</f>
        <v>14</v>
      </c>
      <c r="O132" s="24">
        <f ca="1">SUMIF(一汽单板!$A:$AL,$B132,一汽单板!O:O)</f>
        <v>15</v>
      </c>
      <c r="P132" s="24">
        <f ca="1">SUMIF(一汽单板!$A:$AL,$B132,一汽单板!P:P)</f>
        <v>14</v>
      </c>
      <c r="Q132" s="24">
        <f ca="1">SUMIF(一汽单板!$A:$AL,$B132,一汽单板!Q:Q)</f>
        <v>12</v>
      </c>
      <c r="R132" s="24">
        <f ca="1">SUMIF(一汽单板!$A:$AL,$B132,一汽单板!R:R)</f>
        <v>14</v>
      </c>
      <c r="S132" s="24">
        <f ca="1">SUMIF(一汽单板!$A:$AL,$B132,一汽单板!S:S)</f>
        <v>14</v>
      </c>
      <c r="T132" s="24">
        <f ca="1">SUMIF(一汽单板!$A:$AL,$B132,一汽单板!T:T)</f>
        <v>14</v>
      </c>
      <c r="U132" s="24">
        <f ca="1">SUMIF(一汽单板!$A:$AL,$B132,一汽单板!U:U)</f>
        <v>14</v>
      </c>
      <c r="V132" s="24">
        <f ca="1">SUMIF(一汽单板!$A:$AL,$B132,一汽单板!V:V)</f>
        <v>8.5</v>
      </c>
      <c r="W132" s="24">
        <f ca="1">SUMIF(一汽单板!$A:$AL,$B132,一汽单板!W:W)</f>
        <v>0</v>
      </c>
      <c r="X132" s="24">
        <f ca="1">SUMIF(一汽单板!$A:$AL,$B132,一汽单板!X:X)</f>
        <v>0</v>
      </c>
      <c r="Y132" s="24">
        <f ca="1">SUMIF(一汽单板!$A:$AL,$B132,一汽单板!Y:Y)</f>
        <v>0</v>
      </c>
      <c r="Z132" s="24">
        <f ca="1">SUMIF(一汽单板!$A:$AL,$B132,一汽单板!Z:Z)</f>
        <v>0</v>
      </c>
      <c r="AA132" s="24">
        <f ca="1">SUMIF(一汽单板!$A:$AL,$B132,一汽单板!AA:AA)</f>
        <v>0</v>
      </c>
      <c r="AB132" s="24">
        <f ca="1">SUMIF(一汽单板!$A:$AL,$B132,一汽单板!AB:AB)</f>
        <v>0</v>
      </c>
      <c r="AC132" s="24">
        <f ca="1">SUMIF(一汽单板!$A:$AL,$B132,一汽单板!AC:AC)</f>
        <v>0</v>
      </c>
      <c r="AD132" s="24">
        <f ca="1">SUMIF(一汽单板!$A:$AL,$B132,一汽单板!AD:AD)</f>
        <v>0</v>
      </c>
      <c r="AE132" s="24">
        <f ca="1">SUMIF(一汽单板!$A:$AL,$B132,一汽单板!AE:AE)</f>
        <v>0</v>
      </c>
      <c r="AF132" s="24">
        <f ca="1">SUMIF(一汽单板!$A:$AL,$B132,一汽单板!AF:AF)</f>
        <v>0</v>
      </c>
      <c r="AG132" s="24">
        <f ca="1">SUMIF(一汽单板!$A:$AL,$B132,一汽单板!AG:AG)</f>
        <v>0</v>
      </c>
      <c r="AH132" s="24">
        <f ca="1">SUMIF(一汽单板!$A:$AL,$B132,一汽单板!AH:AH)</f>
        <v>0</v>
      </c>
      <c r="AI132" s="68">
        <f t="shared" ca="1" si="1"/>
        <v>235</v>
      </c>
      <c r="AJ132" s="71">
        <f t="shared" ca="1" si="0"/>
        <v>29.375</v>
      </c>
    </row>
    <row r="133" spans="1:36" ht="19.5" customHeight="1" x14ac:dyDescent="0.3">
      <c r="A133" s="36" t="s">
        <v>96</v>
      </c>
      <c r="B133" s="55" t="s">
        <v>88</v>
      </c>
      <c r="C133" t="s">
        <v>89</v>
      </c>
      <c r="D133" s="24">
        <f ca="1">SUMIF(一汽单板!$A:$AL,$B133,一汽单板!D:D)</f>
        <v>0</v>
      </c>
      <c r="E133" s="24">
        <f ca="1">SUMIF(一汽单板!$A:$AL,$B133,一汽单板!E:E)</f>
        <v>13</v>
      </c>
      <c r="F133" s="24">
        <f ca="1">SUMIF(一汽单板!$A:$AL,$B133,一汽单板!F:F)</f>
        <v>14</v>
      </c>
      <c r="G133" s="24">
        <f ca="1">SUMIF(一汽单板!$A:$AL,$B133,一汽单板!G:G)</f>
        <v>13</v>
      </c>
      <c r="H133" s="24">
        <f ca="1">SUMIF(一汽单板!$A:$AL,$B133,一汽单板!H:H)</f>
        <v>13</v>
      </c>
      <c r="I133" s="24">
        <f ca="1">SUMIF(一汽单板!$A:$AL,$B133,一汽单板!I:I)</f>
        <v>13</v>
      </c>
      <c r="J133" s="24">
        <f ca="1">SUMIF(一汽单板!$A:$AL,$B133,一汽单板!J:J)</f>
        <v>8.5</v>
      </c>
      <c r="K133" s="24">
        <f ca="1">SUMIF(一汽单板!$A:$AL,$B133,一汽单板!K:K)</f>
        <v>13</v>
      </c>
      <c r="L133" s="24">
        <f ca="1">SUMIF(一汽单板!$A:$AL,$B133,一汽单板!L:L)</f>
        <v>14</v>
      </c>
      <c r="M133" s="24">
        <f ca="1">SUMIF(一汽单板!$A:$AL,$B133,一汽单板!M:M)</f>
        <v>14</v>
      </c>
      <c r="N133" s="24">
        <f ca="1">SUMIF(一汽单板!$A:$AL,$B133,一汽单板!N:N)</f>
        <v>14</v>
      </c>
      <c r="O133" s="24">
        <f ca="1">SUMIF(一汽单板!$A:$AL,$B133,一汽单板!O:O)</f>
        <v>15</v>
      </c>
      <c r="P133" s="24">
        <f ca="1">SUMIF(一汽单板!$A:$AL,$B133,一汽单板!P:P)</f>
        <v>14</v>
      </c>
      <c r="Q133" s="24">
        <f ca="1">SUMIF(一汽单板!$A:$AL,$B133,一汽单板!Q:Q)</f>
        <v>12</v>
      </c>
      <c r="R133" s="24">
        <f ca="1">SUMIF(一汽单板!$A:$AL,$B133,一汽单板!R:R)</f>
        <v>14</v>
      </c>
      <c r="S133" s="24">
        <f ca="1">SUMIF(一汽单板!$A:$AL,$B133,一汽单板!S:S)</f>
        <v>14</v>
      </c>
      <c r="T133" s="24">
        <f ca="1">SUMIF(一汽单板!$A:$AL,$B133,一汽单板!T:T)</f>
        <v>14</v>
      </c>
      <c r="U133" s="24">
        <f ca="1">SUMIF(一汽单板!$A:$AL,$B133,一汽单板!U:U)</f>
        <v>14</v>
      </c>
      <c r="V133" s="24">
        <f ca="1">SUMIF(一汽单板!$A:$AL,$B133,一汽单板!V:V)</f>
        <v>14</v>
      </c>
      <c r="W133" s="24">
        <f ca="1">SUMIF(一汽单板!$A:$AL,$B133,一汽单板!W:W)</f>
        <v>14</v>
      </c>
      <c r="X133" s="24">
        <f ca="1">SUMIF(一汽单板!$A:$AL,$B133,一汽单板!X:X)</f>
        <v>8.5</v>
      </c>
      <c r="Y133" s="24">
        <f ca="1">SUMIF(一汽单板!$A:$AL,$B133,一汽单板!Y:Y)</f>
        <v>14</v>
      </c>
      <c r="Z133" s="24">
        <f ca="1">SUMIF(一汽单板!$A:$AL,$B133,一汽单板!Z:Z)</f>
        <v>14</v>
      </c>
      <c r="AA133" s="24">
        <f ca="1">SUMIF(一汽单板!$A:$AL,$B133,一汽单板!AA:AA)</f>
        <v>8.5</v>
      </c>
      <c r="AB133" s="24">
        <f ca="1">SUMIF(一汽单板!$A:$AL,$B133,一汽单板!AB:AB)</f>
        <v>4</v>
      </c>
      <c r="AC133" s="24">
        <f ca="1">SUMIF(一汽单板!$A:$AL,$B133,一汽单板!AC:AC)</f>
        <v>14</v>
      </c>
      <c r="AD133" s="24">
        <f ca="1">SUMIF(一汽单板!$A:$AL,$B133,一汽单板!AD:AD)</f>
        <v>14</v>
      </c>
      <c r="AE133" s="24">
        <f ca="1">SUMIF(一汽单板!$A:$AL,$B133,一汽单板!AE:AE)</f>
        <v>8.5</v>
      </c>
      <c r="AF133" s="24">
        <f ca="1">SUMIF(一汽单板!$A:$AL,$B133,一汽单板!AF:AF)</f>
        <v>0</v>
      </c>
      <c r="AG133" s="24">
        <f ca="1">SUMIF(一汽单板!$A:$AL,$B133,一汽单板!AG:AG)</f>
        <v>0</v>
      </c>
      <c r="AH133" s="24">
        <f ca="1">SUMIF(一汽单板!$A:$AL,$B133,一汽单板!AH:AH)</f>
        <v>0</v>
      </c>
      <c r="AI133" s="68">
        <f t="shared" ca="1" si="1"/>
        <v>340</v>
      </c>
      <c r="AJ133" s="71">
        <f t="shared" ca="1" si="0"/>
        <v>42.5</v>
      </c>
    </row>
    <row r="134" spans="1:36" ht="19.5" customHeight="1" x14ac:dyDescent="0.3">
      <c r="A134" s="36" t="s">
        <v>96</v>
      </c>
      <c r="B134" s="55" t="s">
        <v>90</v>
      </c>
      <c r="C134" t="s">
        <v>91</v>
      </c>
      <c r="D134" s="24">
        <f ca="1">SUMIF(一汽单板!$A:$AL,$B134,一汽单板!D:D)</f>
        <v>0</v>
      </c>
      <c r="E134" s="24">
        <f ca="1">SUMIF(一汽单板!$A:$AL,$B134,一汽单板!E:E)</f>
        <v>0</v>
      </c>
      <c r="F134" s="24">
        <f ca="1">SUMIF(一汽单板!$A:$AL,$B134,一汽单板!F:F)</f>
        <v>0</v>
      </c>
      <c r="G134" s="24">
        <f ca="1">SUMIF(一汽单板!$A:$AL,$B134,一汽单板!G:G)</f>
        <v>0</v>
      </c>
      <c r="H134" s="24">
        <f ca="1">SUMIF(一汽单板!$A:$AL,$B134,一汽单板!H:H)</f>
        <v>0</v>
      </c>
      <c r="I134" s="24">
        <f ca="1">SUMIF(一汽单板!$A:$AL,$B134,一汽单板!I:I)</f>
        <v>0</v>
      </c>
      <c r="J134" s="24">
        <f ca="1">SUMIF(一汽单板!$A:$AL,$B134,一汽单板!J:J)</f>
        <v>0</v>
      </c>
      <c r="K134" s="24">
        <f ca="1">SUMIF(一汽单板!$A:$AL,$B134,一汽单板!K:K)</f>
        <v>0</v>
      </c>
      <c r="L134" s="24">
        <f ca="1">SUMIF(一汽单板!$A:$AL,$B134,一汽单板!L:L)</f>
        <v>0</v>
      </c>
      <c r="M134" s="24">
        <f ca="1">SUMIF(一汽单板!$A:$AL,$B134,一汽单板!M:M)</f>
        <v>0</v>
      </c>
      <c r="N134" s="24">
        <f ca="1">SUMIF(一汽单板!$A:$AL,$B134,一汽单板!N:N)</f>
        <v>0</v>
      </c>
      <c r="O134" s="24">
        <f ca="1">SUMIF(一汽单板!$A:$AL,$B134,一汽单板!O:O)</f>
        <v>0</v>
      </c>
      <c r="P134" s="24">
        <f ca="1">SUMIF(一汽单板!$A:$AL,$B134,一汽单板!P:P)</f>
        <v>0</v>
      </c>
      <c r="Q134" s="24">
        <f ca="1">SUMIF(一汽单板!$A:$AL,$B134,一汽单板!Q:Q)</f>
        <v>0</v>
      </c>
      <c r="R134" s="24">
        <f ca="1">SUMIF(一汽单板!$A:$AL,$B134,一汽单板!R:R)</f>
        <v>0</v>
      </c>
      <c r="S134" s="24">
        <f ca="1">SUMIF(一汽单板!$A:$AL,$B134,一汽单板!S:S)</f>
        <v>0</v>
      </c>
      <c r="T134" s="24">
        <f ca="1">SUMIF(一汽单板!$A:$AL,$B134,一汽单板!T:T)</f>
        <v>0</v>
      </c>
      <c r="U134" s="24">
        <f ca="1">SUMIF(一汽单板!$A:$AL,$B134,一汽单板!U:U)</f>
        <v>0</v>
      </c>
      <c r="V134" s="24">
        <f ca="1">SUMIF(一汽单板!$A:$AL,$B134,一汽单板!V:V)</f>
        <v>0</v>
      </c>
      <c r="W134" s="24">
        <f ca="1">SUMIF(一汽单板!$A:$AL,$B134,一汽单板!W:W)</f>
        <v>0</v>
      </c>
      <c r="X134" s="24">
        <f ca="1">SUMIF(一汽单板!$A:$AL,$B134,一汽单板!X:X)</f>
        <v>0</v>
      </c>
      <c r="Y134" s="24">
        <f ca="1">SUMIF(一汽单板!$A:$AL,$B134,一汽单板!Y:Y)</f>
        <v>0</v>
      </c>
      <c r="Z134" s="24">
        <f ca="1">SUMIF(一汽单板!$A:$AL,$B134,一汽单板!Z:Z)</f>
        <v>0</v>
      </c>
      <c r="AA134" s="24">
        <f ca="1">SUMIF(一汽单板!$A:$AL,$B134,一汽单板!AA:AA)</f>
        <v>0</v>
      </c>
      <c r="AB134" s="24">
        <f ca="1">SUMIF(一汽单板!$A:$AL,$B134,一汽单板!AB:AB)</f>
        <v>0</v>
      </c>
      <c r="AC134" s="24">
        <f ca="1">SUMIF(一汽单板!$A:$AL,$B134,一汽单板!AC:AC)</f>
        <v>0</v>
      </c>
      <c r="AD134" s="24">
        <f ca="1">SUMIF(一汽单板!$A:$AL,$B134,一汽单板!AD:AD)</f>
        <v>0</v>
      </c>
      <c r="AE134" s="24">
        <f ca="1">SUMIF(一汽单板!$A:$AL,$B134,一汽单板!AE:AE)</f>
        <v>0</v>
      </c>
      <c r="AF134" s="24">
        <f ca="1">SUMIF(一汽单板!$A:$AL,$B134,一汽单板!AF:AF)</f>
        <v>0</v>
      </c>
      <c r="AG134" s="24">
        <f ca="1">SUMIF(一汽单板!$A:$AL,$B134,一汽单板!AG:AG)</f>
        <v>0</v>
      </c>
      <c r="AH134" s="24">
        <f ca="1">SUMIF(一汽单板!$A:$AL,$B134,一汽单板!AH:AH)</f>
        <v>0</v>
      </c>
      <c r="AI134" s="68">
        <f t="shared" ref="AI134:AI135" ca="1" si="96">SUM(D134:AH134)</f>
        <v>0</v>
      </c>
      <c r="AJ134" s="71">
        <f t="shared" ca="1" si="0"/>
        <v>0</v>
      </c>
    </row>
    <row r="135" spans="1:36" ht="19.5" customHeight="1" x14ac:dyDescent="0.3">
      <c r="A135" s="36" t="s">
        <v>96</v>
      </c>
      <c r="B135" s="55" t="s">
        <v>94</v>
      </c>
      <c r="C135" t="s">
        <v>95</v>
      </c>
      <c r="D135" s="24">
        <f ca="1">SUMIF(一汽单板!$A:$AL,$B135,一汽单板!D:D)</f>
        <v>0</v>
      </c>
      <c r="E135" s="24">
        <f ca="1">SUMIF(一汽单板!$A:$AL,$B135,一汽单板!E:E)</f>
        <v>11</v>
      </c>
      <c r="F135" s="24">
        <f ca="1">SUMIF(一汽单板!$A:$AL,$B135,一汽单板!F:F)</f>
        <v>14</v>
      </c>
      <c r="G135" s="24">
        <f ca="1">SUMIF(一汽单板!$A:$AL,$B135,一汽单板!G:G)</f>
        <v>13</v>
      </c>
      <c r="H135" s="24">
        <f ca="1">SUMIF(一汽单板!$A:$AL,$B135,一汽单板!H:H)</f>
        <v>13</v>
      </c>
      <c r="I135" s="24">
        <f ca="1">SUMIF(一汽单板!$A:$AL,$B135,一汽单板!I:I)</f>
        <v>13</v>
      </c>
      <c r="J135" s="24">
        <f ca="1">SUMIF(一汽单板!$A:$AL,$B135,一汽单板!J:J)</f>
        <v>8.5</v>
      </c>
      <c r="K135" s="24">
        <f ca="1">SUMIF(一汽单板!$A:$AL,$B135,一汽单板!K:K)</f>
        <v>13</v>
      </c>
      <c r="L135" s="24">
        <f ca="1">SUMIF(一汽单板!$A:$AL,$B135,一汽单板!L:L)</f>
        <v>14</v>
      </c>
      <c r="M135" s="24">
        <f ca="1">SUMIF(一汽单板!$A:$AL,$B135,一汽单板!M:M)</f>
        <v>14</v>
      </c>
      <c r="N135" s="24">
        <f ca="1">SUMIF(一汽单板!$A:$AL,$B135,一汽单板!N:N)</f>
        <v>14</v>
      </c>
      <c r="O135" s="24">
        <f ca="1">SUMIF(一汽单板!$A:$AL,$B135,一汽单板!O:O)</f>
        <v>14</v>
      </c>
      <c r="P135" s="24">
        <f ca="1">SUMIF(一汽单板!$A:$AL,$B135,一汽单板!P:P)</f>
        <v>14</v>
      </c>
      <c r="Q135" s="24">
        <f ca="1">SUMIF(一汽单板!$A:$AL,$B135,一汽单板!Q:Q)</f>
        <v>12</v>
      </c>
      <c r="R135" s="24">
        <f ca="1">SUMIF(一汽单板!$A:$AL,$B135,一汽单板!R:R)</f>
        <v>14</v>
      </c>
      <c r="S135" s="24">
        <f ca="1">SUMIF(一汽单板!$A:$AL,$B135,一汽单板!S:S)</f>
        <v>12</v>
      </c>
      <c r="T135" s="24">
        <f ca="1">SUMIF(一汽单板!$A:$AL,$B135,一汽单板!T:T)</f>
        <v>14</v>
      </c>
      <c r="U135" s="24">
        <f ca="1">SUMIF(一汽单板!$A:$AL,$B135,一汽单板!U:U)</f>
        <v>14</v>
      </c>
      <c r="V135" s="24">
        <f ca="1">SUMIF(一汽单板!$A:$AL,$B135,一汽单板!V:V)</f>
        <v>14</v>
      </c>
      <c r="W135" s="24">
        <f ca="1">SUMIF(一汽单板!$A:$AL,$B135,一汽单板!W:W)</f>
        <v>10.5</v>
      </c>
      <c r="X135" s="24">
        <f ca="1">SUMIF(一汽单板!$A:$AL,$B135,一汽单板!X:X)</f>
        <v>14</v>
      </c>
      <c r="Y135" s="24">
        <f ca="1">SUMIF(一汽单板!$A:$AL,$B135,一汽单板!Y:Y)</f>
        <v>14</v>
      </c>
      <c r="Z135" s="24">
        <f ca="1">SUMIF(一汽单板!$A:$AL,$B135,一汽单板!Z:Z)</f>
        <v>14</v>
      </c>
      <c r="AA135" s="24">
        <f ca="1">SUMIF(一汽单板!$A:$AL,$B135,一汽单板!AA:AA)</f>
        <v>14</v>
      </c>
      <c r="AB135" s="24">
        <f ca="1">SUMIF(一汽单板!$A:$AL,$B135,一汽单板!AB:AB)</f>
        <v>8.5</v>
      </c>
      <c r="AC135" s="24">
        <f ca="1">SUMIF(一汽单板!$A:$AL,$B135,一汽单板!AC:AC)</f>
        <v>14</v>
      </c>
      <c r="AD135" s="24">
        <f ca="1">SUMIF(一汽单板!$A:$AL,$B135,一汽单板!AD:AD)</f>
        <v>14</v>
      </c>
      <c r="AE135" s="24">
        <f ca="1">SUMIF(一汽单板!$A:$AL,$B135,一汽单板!AE:AE)</f>
        <v>8.5</v>
      </c>
      <c r="AF135" s="24">
        <f ca="1">SUMIF(一汽单板!$A:$AL,$B135,一汽单板!AF:AF)</f>
        <v>14</v>
      </c>
      <c r="AG135" s="24">
        <f ca="1">SUMIF(一汽单板!$A:$AL,$B135,一汽单板!AG:AG)</f>
        <v>14</v>
      </c>
      <c r="AH135" s="24">
        <f ca="1">SUMIF(一汽单板!$A:$AL,$B135,一汽单板!AH:AH)</f>
        <v>8.5</v>
      </c>
      <c r="AI135" s="68">
        <f t="shared" ca="1" si="96"/>
        <v>383.5</v>
      </c>
      <c r="AJ135" s="71">
        <f t="shared" ca="1" si="0"/>
        <v>47.9375</v>
      </c>
    </row>
    <row r="136" spans="1:36" ht="19.5" customHeight="1" x14ac:dyDescent="0.3">
      <c r="A136" s="36" t="s">
        <v>96</v>
      </c>
      <c r="B136" s="55" t="s">
        <v>182</v>
      </c>
      <c r="C136" t="s">
        <v>114</v>
      </c>
      <c r="D136" s="24">
        <f ca="1">SUMIF(一汽单板!$A:$AL,$B136,一汽单板!D:D)</f>
        <v>0</v>
      </c>
      <c r="E136" s="24">
        <f ca="1">SUMIF(一汽单板!$A:$AL,$B136,一汽单板!E:E)</f>
        <v>0</v>
      </c>
      <c r="F136" s="24">
        <f ca="1">SUMIF(一汽单板!$A:$AL,$B136,一汽单板!F:F)</f>
        <v>0</v>
      </c>
      <c r="G136" s="24">
        <f ca="1">SUMIF(一汽单板!$A:$AL,$B136,一汽单板!G:G)</f>
        <v>0</v>
      </c>
      <c r="H136" s="24">
        <f ca="1">SUMIF(一汽单板!$A:$AL,$B136,一汽单板!H:H)</f>
        <v>0</v>
      </c>
      <c r="I136" s="24">
        <f ca="1">SUMIF(一汽单板!$A:$AL,$B136,一汽单板!I:I)</f>
        <v>0</v>
      </c>
      <c r="J136" s="24">
        <f ca="1">SUMIF(一汽单板!$A:$AL,$B136,一汽单板!J:J)</f>
        <v>0</v>
      </c>
      <c r="K136" s="24">
        <f ca="1">SUMIF(一汽单板!$A:$AL,$B136,一汽单板!K:K)</f>
        <v>0</v>
      </c>
      <c r="L136" s="24">
        <f ca="1">SUMIF(一汽单板!$A:$AL,$B136,一汽单板!L:L)</f>
        <v>0</v>
      </c>
      <c r="M136" s="24">
        <f ca="1">SUMIF(一汽单板!$A:$AL,$B136,一汽单板!M:M)</f>
        <v>0</v>
      </c>
      <c r="N136" s="24">
        <f ca="1">SUMIF(一汽单板!$A:$AL,$B136,一汽单板!N:N)</f>
        <v>0</v>
      </c>
      <c r="O136" s="24">
        <f ca="1">SUMIF(一汽单板!$A:$AL,$B136,一汽单板!O:O)</f>
        <v>0</v>
      </c>
      <c r="P136" s="24">
        <f ca="1">SUMIF(一汽单板!$A:$AL,$B136,一汽单板!P:P)</f>
        <v>0</v>
      </c>
      <c r="Q136" s="24">
        <f ca="1">SUMIF(一汽单板!$A:$AL,$B136,一汽单板!Q:Q)</f>
        <v>0</v>
      </c>
      <c r="R136" s="24">
        <f ca="1">SUMIF(一汽单板!$A:$AL,$B136,一汽单板!R:R)</f>
        <v>0</v>
      </c>
      <c r="S136" s="24">
        <f ca="1">SUMIF(一汽单板!$A:$AL,$B136,一汽单板!S:S)</f>
        <v>0</v>
      </c>
      <c r="T136" s="24">
        <f ca="1">SUMIF(一汽单板!$A:$AL,$B136,一汽单板!T:T)</f>
        <v>0</v>
      </c>
      <c r="U136" s="24">
        <f ca="1">SUMIF(一汽单板!$A:$AL,$B136,一汽单板!U:U)</f>
        <v>0</v>
      </c>
      <c r="V136" s="24">
        <f ca="1">SUMIF(一汽单板!$A:$AL,$B136,一汽单板!V:V)</f>
        <v>0</v>
      </c>
      <c r="W136" s="24">
        <f ca="1">SUMIF(一汽单板!$A:$AL,$B136,一汽单板!W:W)</f>
        <v>0</v>
      </c>
      <c r="X136" s="24">
        <f ca="1">SUMIF(一汽单板!$A:$AL,$B136,一汽单板!X:X)</f>
        <v>0</v>
      </c>
      <c r="Y136" s="24">
        <f ca="1">SUMIF(一汽单板!$A:$AL,$B136,一汽单板!Y:Y)</f>
        <v>0</v>
      </c>
      <c r="Z136" s="24">
        <f ca="1">SUMIF(一汽单板!$A:$AL,$B136,一汽单板!Z:Z)</f>
        <v>0</v>
      </c>
      <c r="AA136" s="24">
        <f ca="1">SUMIF(一汽单板!$A:$AL,$B136,一汽单板!AA:AA)</f>
        <v>0</v>
      </c>
      <c r="AB136" s="24">
        <f ca="1">SUMIF(一汽单板!$A:$AL,$B136,一汽单板!AB:AB)</f>
        <v>0</v>
      </c>
      <c r="AC136" s="24">
        <f ca="1">SUMIF(一汽单板!$A:$AL,$B136,一汽单板!AC:AC)</f>
        <v>0</v>
      </c>
      <c r="AD136" s="24">
        <f ca="1">SUMIF(一汽单板!$A:$AL,$B136,一汽单板!AD:AD)</f>
        <v>0</v>
      </c>
      <c r="AE136" s="24">
        <f ca="1">SUMIF(一汽单板!$A:$AL,$B136,一汽单板!AE:AE)</f>
        <v>0</v>
      </c>
      <c r="AF136" s="24">
        <f ca="1">SUMIF(一汽单板!$A:$AL,$B136,一汽单板!AF:AF)</f>
        <v>0</v>
      </c>
      <c r="AG136" s="24">
        <f ca="1">SUMIF(一汽单板!$A:$AL,$B136,一汽单板!AG:AG)</f>
        <v>0</v>
      </c>
      <c r="AH136" s="24">
        <f ca="1">SUMIF(一汽单板!$A:$AL,$B136,一汽单板!AH:AH)</f>
        <v>0</v>
      </c>
      <c r="AI136" s="68">
        <f t="shared" ref="AI136:AI137" ca="1" si="97">SUM(D136:AH136)</f>
        <v>0</v>
      </c>
      <c r="AJ136" s="71">
        <f t="shared" ref="AJ136:AJ137" ca="1" si="98">AI136/8</f>
        <v>0</v>
      </c>
    </row>
    <row r="137" spans="1:36" ht="19.5" customHeight="1" x14ac:dyDescent="0.3">
      <c r="A137" s="36" t="s">
        <v>96</v>
      </c>
      <c r="B137" s="55" t="s">
        <v>187</v>
      </c>
      <c r="C137" t="s">
        <v>195</v>
      </c>
      <c r="D137" s="24">
        <f ca="1">SUMIF(一汽单板!$A:$AL,$B137,一汽单板!D:D)</f>
        <v>0</v>
      </c>
      <c r="E137" s="24">
        <f ca="1">SUMIF(一汽单板!$A:$AL,$B137,一汽单板!E:E)</f>
        <v>13</v>
      </c>
      <c r="F137" s="24">
        <f ca="1">SUMIF(一汽单板!$A:$AL,$B137,一汽单板!F:F)</f>
        <v>14</v>
      </c>
      <c r="G137" s="24">
        <f ca="1">SUMIF(一汽单板!$A:$AL,$B137,一汽单板!G:G)</f>
        <v>13</v>
      </c>
      <c r="H137" s="24">
        <f ca="1">SUMIF(一汽单板!$A:$AL,$B137,一汽单板!H:H)</f>
        <v>13</v>
      </c>
      <c r="I137" s="24">
        <f ca="1">SUMIF(一汽单板!$A:$AL,$B137,一汽单板!I:I)</f>
        <v>13</v>
      </c>
      <c r="J137" s="24">
        <f ca="1">SUMIF(一汽单板!$A:$AL,$B137,一汽单板!J:J)</f>
        <v>8.5</v>
      </c>
      <c r="K137" s="24">
        <f ca="1">SUMIF(一汽单板!$A:$AL,$B137,一汽单板!K:K)</f>
        <v>11</v>
      </c>
      <c r="L137" s="24">
        <f ca="1">SUMIF(一汽单板!$A:$AL,$B137,一汽单板!L:L)</f>
        <v>0</v>
      </c>
      <c r="M137" s="24">
        <f ca="1">SUMIF(一汽单板!$A:$AL,$B137,一汽单板!M:M)</f>
        <v>11</v>
      </c>
      <c r="N137" s="24">
        <f ca="1">SUMIF(一汽单板!$A:$AL,$B137,一汽单板!N:N)</f>
        <v>14</v>
      </c>
      <c r="O137" s="24">
        <f ca="1">SUMIF(一汽单板!$A:$AL,$B137,一汽单板!O:O)</f>
        <v>15</v>
      </c>
      <c r="P137" s="24">
        <f ca="1">SUMIF(一汽单板!$A:$AL,$B137,一汽单板!P:P)</f>
        <v>14</v>
      </c>
      <c r="Q137" s="24">
        <f ca="1">SUMIF(一汽单板!$A:$AL,$B137,一汽单板!Q:Q)</f>
        <v>12</v>
      </c>
      <c r="R137" s="24">
        <f ca="1">SUMIF(一汽单板!$A:$AL,$B137,一汽单板!R:R)</f>
        <v>14</v>
      </c>
      <c r="S137" s="24">
        <f ca="1">SUMIF(一汽单板!$A:$AL,$B137,一汽单板!S:S)</f>
        <v>14</v>
      </c>
      <c r="T137" s="24">
        <f ca="1">SUMIF(一汽单板!$A:$AL,$B137,一汽单板!T:T)</f>
        <v>0</v>
      </c>
      <c r="U137" s="24">
        <f ca="1">SUMIF(一汽单板!$A:$AL,$B137,一汽单板!U:U)</f>
        <v>0</v>
      </c>
      <c r="V137" s="24">
        <f ca="1">SUMIF(一汽单板!$A:$AL,$B137,一汽单板!V:V)</f>
        <v>0</v>
      </c>
      <c r="W137" s="24">
        <f ca="1">SUMIF(一汽单板!$A:$AL,$B137,一汽单板!W:W)</f>
        <v>0</v>
      </c>
      <c r="X137" s="24">
        <f ca="1">SUMIF(一汽单板!$A:$AL,$B137,一汽单板!X:X)</f>
        <v>0</v>
      </c>
      <c r="Y137" s="24">
        <f ca="1">SUMIF(一汽单板!$A:$AL,$B137,一汽单板!Y:Y)</f>
        <v>0</v>
      </c>
      <c r="Z137" s="24">
        <f ca="1">SUMIF(一汽单板!$A:$AL,$B137,一汽单板!Z:Z)</f>
        <v>14</v>
      </c>
      <c r="AA137" s="24">
        <f ca="1">SUMIF(一汽单板!$A:$AL,$B137,一汽单板!AA:AA)</f>
        <v>14</v>
      </c>
      <c r="AB137" s="24">
        <f ca="1">SUMIF(一汽单板!$A:$AL,$B137,一汽单板!AB:AB)</f>
        <v>14</v>
      </c>
      <c r="AC137" s="24">
        <f ca="1">SUMIF(一汽单板!$A:$AL,$B137,一汽单板!AC:AC)</f>
        <v>14</v>
      </c>
      <c r="AD137" s="24">
        <f ca="1">SUMIF(一汽单板!$A:$AL,$B137,一汽单板!AD:AD)</f>
        <v>12</v>
      </c>
      <c r="AE137" s="24">
        <f ca="1">SUMIF(一汽单板!$A:$AL,$B137,一汽单板!AE:AE)</f>
        <v>8.5</v>
      </c>
      <c r="AF137" s="24">
        <f ca="1">SUMIF(一汽单板!$A:$AL,$B137,一汽单板!AF:AF)</f>
        <v>14</v>
      </c>
      <c r="AG137" s="24">
        <f ca="1">SUMIF(一汽单板!$A:$AL,$B137,一汽单板!AG:AG)</f>
        <v>14</v>
      </c>
      <c r="AH137" s="24">
        <f ca="1">SUMIF(一汽单板!$A:$AL,$B137,一汽单板!AH:AH)</f>
        <v>14</v>
      </c>
      <c r="AI137" s="68">
        <f t="shared" ca="1" si="97"/>
        <v>298</v>
      </c>
      <c r="AJ137" s="71">
        <f t="shared" ca="1" si="98"/>
        <v>37.25</v>
      </c>
    </row>
    <row r="138" spans="1:36" ht="19.5" customHeight="1" x14ac:dyDescent="0.45">
      <c r="A138" s="36" t="s">
        <v>82</v>
      </c>
      <c r="B138" s="53" t="s">
        <v>279</v>
      </c>
      <c r="C138" s="103" t="s">
        <v>292</v>
      </c>
      <c r="D138" s="24">
        <f ca="1">SUMIF(王静固定板2!$A:$AL,$B138,王静固定板2!D:D)</f>
        <v>0</v>
      </c>
      <c r="E138" s="24">
        <f ca="1">SUMIF(王静固定板2!$A:$AL,$B138,王静固定板2!E:E)</f>
        <v>12</v>
      </c>
      <c r="F138" s="24">
        <f ca="1">SUMIF(王静固定板2!$A:$AL,$B138,王静固定板2!F:F)</f>
        <v>13</v>
      </c>
      <c r="G138" s="24">
        <f ca="1">SUMIF(王静固定板2!$A:$AL,$B138,王静固定板2!G:G)</f>
        <v>13</v>
      </c>
      <c r="H138" s="24">
        <f ca="1">SUMIF(王静固定板2!$A:$AL,$B138,王静固定板2!H:H)</f>
        <v>13</v>
      </c>
      <c r="I138" s="24">
        <f ca="1">SUMIF(王静固定板2!$A:$AL,$B138,王静固定板2!I:I)</f>
        <v>13</v>
      </c>
      <c r="J138" s="24">
        <f ca="1">SUMIF(王静固定板2!$A:$AL,$B138,王静固定板2!J:J)</f>
        <v>11</v>
      </c>
      <c r="K138" s="24">
        <f ca="1">SUMIF(王静固定板2!$A:$AL,$B138,王静固定板2!K:K)</f>
        <v>12</v>
      </c>
      <c r="L138" s="24">
        <f ca="1">SUMIF(王静固定板2!$A:$AL,$B138,王静固定板2!L:L)</f>
        <v>13</v>
      </c>
      <c r="M138" s="24">
        <f ca="1">SUMIF(王静固定板2!$A:$AL,$B138,王静固定板2!M:M)</f>
        <v>13</v>
      </c>
      <c r="N138" s="24">
        <f ca="1">SUMIF(王静固定板2!$A:$AL,$B138,王静固定板2!N:N)</f>
        <v>13</v>
      </c>
      <c r="O138" s="24">
        <f ca="1">SUMIF(王静固定板2!$A:$AL,$B138,王静固定板2!O:O)</f>
        <v>13</v>
      </c>
      <c r="P138" s="24">
        <f ca="1">SUMIF(王静固定板2!$A:$AL,$B138,王静固定板2!P:P)</f>
        <v>13</v>
      </c>
      <c r="Q138" s="24">
        <f ca="1">SUMIF(王静固定板2!$A:$AL,$B138,王静固定板2!Q:Q)</f>
        <v>8.5</v>
      </c>
      <c r="R138" s="24">
        <f ca="1">SUMIF(王静固定板2!$A:$AL,$B138,王静固定板2!R:R)</f>
        <v>11</v>
      </c>
      <c r="S138" s="24">
        <f ca="1">SUMIF(王静固定板2!$A:$AL,$B138,王静固定板2!S:S)</f>
        <v>12</v>
      </c>
      <c r="T138" s="24">
        <f ca="1">SUMIF(王静固定板2!$A:$AL,$B138,王静固定板2!T:T)</f>
        <v>13</v>
      </c>
      <c r="U138" s="24">
        <f ca="1">SUMIF(王静固定板2!$A:$AL,$B138,王静固定板2!U:U)</f>
        <v>13</v>
      </c>
      <c r="V138" s="24">
        <f ca="1">SUMIF(王静固定板2!$A:$AL,$B138,王静固定板2!V:V)</f>
        <v>13</v>
      </c>
      <c r="W138" s="24">
        <f ca="1">SUMIF(王静固定板2!$A:$AL,$B138,王静固定板2!W:W)</f>
        <v>13</v>
      </c>
      <c r="X138" s="24">
        <f ca="1">SUMIF(王静固定板2!$A:$AL,$B138,王静固定板2!X:X)</f>
        <v>12</v>
      </c>
      <c r="Y138" s="24">
        <f ca="1">SUMIF(王静固定板2!$A:$AL,$B138,王静固定板2!Y:Y)</f>
        <v>13</v>
      </c>
      <c r="Z138" s="24">
        <f ca="1">SUMIF(王静固定板2!$A:$AL,$B138,王静固定板2!Z:Z)</f>
        <v>13</v>
      </c>
      <c r="AA138" s="24">
        <f ca="1">SUMIF(王静固定板2!$A:$AL,$B138,王静固定板2!AA:AA)</f>
        <v>13</v>
      </c>
      <c r="AB138" s="24">
        <f ca="1">SUMIF(王静固定板2!$A:$AL,$B138,王静固定板2!AB:AB)</f>
        <v>12.5</v>
      </c>
      <c r="AC138" s="24">
        <f ca="1">SUMIF(王静固定板2!$A:$AL,$B138,王静固定板2!AC:AC)</f>
        <v>13</v>
      </c>
      <c r="AD138" s="24">
        <f ca="1">SUMIF(王静固定板2!$A:$AL,$B138,王静固定板2!AD:AD)</f>
        <v>13</v>
      </c>
      <c r="AE138" s="24">
        <f ca="1">SUMIF(王静固定板2!$A:$AL,$B138,王静固定板2!AE:AE)</f>
        <v>0</v>
      </c>
      <c r="AF138" s="24">
        <f ca="1">SUMIF(王静固定板2!$A:$AL,$B138,王静固定板2!AF:AF)</f>
        <v>12.5</v>
      </c>
      <c r="AG138" s="24">
        <f ca="1">SUMIF(王静固定板2!$A:$AL,$B138,王静固定板2!AG:AG)</f>
        <v>12.5</v>
      </c>
      <c r="AH138" s="24">
        <f ca="1">SUMIF(王静固定板2!$A:$AL,$B138,王静固定板2!AH:AH)</f>
        <v>8.5</v>
      </c>
      <c r="AI138" s="68">
        <f t="shared" ref="AI138:AI231" ca="1" si="99">SUM(D138:AH138)</f>
        <v>358.5</v>
      </c>
      <c r="AJ138" s="71">
        <f t="shared" ref="AJ138:AJ231" ca="1" si="100">AI138/8</f>
        <v>44.8125</v>
      </c>
    </row>
    <row r="139" spans="1:36" ht="19.5" customHeight="1" x14ac:dyDescent="0.25">
      <c r="A139" s="36" t="s">
        <v>82</v>
      </c>
      <c r="B139" s="53" t="s">
        <v>77</v>
      </c>
      <c r="C139" s="127" t="s">
        <v>178</v>
      </c>
      <c r="D139" s="24">
        <f ca="1">SUMIF(王静固定板2!$A:$AL,$B139,王静固定板2!D:D)</f>
        <v>0</v>
      </c>
      <c r="E139" s="24">
        <f ca="1">SUMIF(王静固定板2!$A:$AL,$B139,王静固定板2!E:E)</f>
        <v>0</v>
      </c>
      <c r="F139" s="24">
        <f ca="1">SUMIF(王静固定板2!$A:$AL,$B139,王静固定板2!F:F)</f>
        <v>0</v>
      </c>
      <c r="G139" s="24">
        <f ca="1">SUMIF(王静固定板2!$A:$AL,$B139,王静固定板2!G:G)</f>
        <v>0</v>
      </c>
      <c r="H139" s="24">
        <f ca="1">SUMIF(王静固定板2!$A:$AL,$B139,王静固定板2!H:H)</f>
        <v>0</v>
      </c>
      <c r="I139" s="24">
        <f ca="1">SUMIF(王静固定板2!$A:$AL,$B139,王静固定板2!I:I)</f>
        <v>0</v>
      </c>
      <c r="J139" s="24">
        <f ca="1">SUMIF(王静固定板2!$A:$AL,$B139,王静固定板2!J:J)</f>
        <v>0</v>
      </c>
      <c r="K139" s="24">
        <f ca="1">SUMIF(王静固定板2!$A:$AL,$B139,王静固定板2!K:K)</f>
        <v>0</v>
      </c>
      <c r="L139" s="24">
        <f ca="1">SUMIF(王静固定板2!$A:$AL,$B139,王静固定板2!L:L)</f>
        <v>0</v>
      </c>
      <c r="M139" s="24">
        <f ca="1">SUMIF(王静固定板2!$A:$AL,$B139,王静固定板2!M:M)</f>
        <v>0</v>
      </c>
      <c r="N139" s="24">
        <f ca="1">SUMIF(王静固定板2!$A:$AL,$B139,王静固定板2!N:N)</f>
        <v>0</v>
      </c>
      <c r="O139" s="24">
        <f ca="1">SUMIF(王静固定板2!$A:$AL,$B139,王静固定板2!O:O)</f>
        <v>0</v>
      </c>
      <c r="P139" s="24">
        <f ca="1">SUMIF(王静固定板2!$A:$AL,$B139,王静固定板2!P:P)</f>
        <v>13</v>
      </c>
      <c r="Q139" s="24">
        <f ca="1">SUMIF(王静固定板2!$A:$AL,$B139,王静固定板2!Q:Q)</f>
        <v>8.5</v>
      </c>
      <c r="R139" s="24">
        <f ca="1">SUMIF(王静固定板2!$A:$AL,$B139,王静固定板2!R:R)</f>
        <v>11</v>
      </c>
      <c r="S139" s="24">
        <f ca="1">SUMIF(王静固定板2!$A:$AL,$B139,王静固定板2!S:S)</f>
        <v>13</v>
      </c>
      <c r="T139" s="24">
        <f ca="1">SUMIF(王静固定板2!$A:$AL,$B139,王静固定板2!T:T)</f>
        <v>13</v>
      </c>
      <c r="U139" s="24">
        <f ca="1">SUMIF(王静固定板2!$A:$AL,$B139,王静固定板2!U:U)</f>
        <v>13</v>
      </c>
      <c r="V139" s="24">
        <f ca="1">SUMIF(王静固定板2!$A:$AL,$B139,王静固定板2!V:V)</f>
        <v>13</v>
      </c>
      <c r="W139" s="24">
        <f ca="1">SUMIF(王静固定板2!$A:$AL,$B139,王静固定板2!W:W)</f>
        <v>13</v>
      </c>
      <c r="X139" s="24">
        <f ca="1">SUMIF(王静固定板2!$A:$AL,$B139,王静固定板2!X:X)</f>
        <v>8.5</v>
      </c>
      <c r="Y139" s="24">
        <f ca="1">SUMIF(王静固定板2!$A:$AL,$B139,王静固定板2!Y:Y)</f>
        <v>13</v>
      </c>
      <c r="Z139" s="24">
        <f ca="1">SUMIF(王静固定板2!$A:$AL,$B139,王静固定板2!Z:Z)</f>
        <v>13</v>
      </c>
      <c r="AA139" s="24">
        <f ca="1">SUMIF(王静固定板2!$A:$AL,$B139,王静固定板2!AA:AA)</f>
        <v>13</v>
      </c>
      <c r="AB139" s="24">
        <f ca="1">SUMIF(王静固定板2!$A:$AL,$B139,王静固定板2!AB:AB)</f>
        <v>12</v>
      </c>
      <c r="AC139" s="24">
        <f ca="1">SUMIF(王静固定板2!$A:$AL,$B139,王静固定板2!AC:AC)</f>
        <v>13</v>
      </c>
      <c r="AD139" s="24">
        <f ca="1">SUMIF(王静固定板2!$A:$AL,$B139,王静固定板2!AD:AD)</f>
        <v>13</v>
      </c>
      <c r="AE139" s="24">
        <f ca="1">SUMIF(王静固定板2!$A:$AL,$B139,王静固定板2!AE:AE)</f>
        <v>11</v>
      </c>
      <c r="AF139" s="24">
        <f ca="1">SUMIF(王静固定板2!$A:$AL,$B139,王静固定板2!AF:AF)</f>
        <v>13</v>
      </c>
      <c r="AG139" s="24">
        <f ca="1">SUMIF(王静固定板2!$A:$AL,$B139,王静固定板2!AG:AG)</f>
        <v>13</v>
      </c>
      <c r="AH139" s="24">
        <f ca="1">SUMIF(王静固定板2!$A:$AL,$B139,王静固定板2!AH:AH)</f>
        <v>13</v>
      </c>
      <c r="AI139" s="68">
        <f t="shared" ca="1" si="99"/>
        <v>233</v>
      </c>
      <c r="AJ139" s="71">
        <f t="shared" ca="1" si="100"/>
        <v>29.125</v>
      </c>
    </row>
    <row r="140" spans="1:36" ht="19.5" customHeight="1" x14ac:dyDescent="0.25">
      <c r="A140" s="36" t="s">
        <v>82</v>
      </c>
      <c r="B140" s="53" t="s">
        <v>80</v>
      </c>
      <c r="C140" s="127" t="s">
        <v>81</v>
      </c>
      <c r="D140" s="24">
        <f ca="1">SUMIF(王静固定板2!$A:$AL,$B140,王静固定板2!D:D)</f>
        <v>0</v>
      </c>
      <c r="E140" s="24">
        <f ca="1">SUMIF(王静固定板2!$A:$AL,$B140,王静固定板2!E:E)</f>
        <v>12</v>
      </c>
      <c r="F140" s="24">
        <f ca="1">SUMIF(王静固定板2!$A:$AL,$B140,王静固定板2!F:F)</f>
        <v>12</v>
      </c>
      <c r="G140" s="24">
        <f ca="1">SUMIF(王静固定板2!$A:$AL,$B140,王静固定板2!G:G)</f>
        <v>12</v>
      </c>
      <c r="H140" s="24">
        <f ca="1">SUMIF(王静固定板2!$A:$AL,$B140,王静固定板2!H:H)</f>
        <v>12</v>
      </c>
      <c r="I140" s="24">
        <f ca="1">SUMIF(王静固定板2!$A:$AL,$B140,王静固定板2!I:I)</f>
        <v>12</v>
      </c>
      <c r="J140" s="24">
        <f ca="1">SUMIF(王静固定板2!$A:$AL,$B140,王静固定板2!J:J)</f>
        <v>8.5</v>
      </c>
      <c r="K140" s="24">
        <f ca="1">SUMIF(王静固定板2!$A:$AL,$B140,王静固定板2!K:K)</f>
        <v>13</v>
      </c>
      <c r="L140" s="24">
        <f ca="1">SUMIF(王静固定板2!$A:$AL,$B140,王静固定板2!L:L)</f>
        <v>14</v>
      </c>
      <c r="M140" s="24">
        <f ca="1">SUMIF(王静固定板2!$A:$AL,$B140,王静固定板2!M:M)</f>
        <v>13</v>
      </c>
      <c r="N140" s="24">
        <f ca="1">SUMIF(王静固定板2!$A:$AL,$B140,王静固定板2!N:N)</f>
        <v>13</v>
      </c>
      <c r="O140" s="24">
        <f ca="1">SUMIF(王静固定板2!$A:$AL,$B140,王静固定板2!O:O)</f>
        <v>13</v>
      </c>
      <c r="P140" s="24">
        <f ca="1">SUMIF(王静固定板2!$A:$AL,$B140,王静固定板2!P:P)</f>
        <v>13</v>
      </c>
      <c r="Q140" s="24">
        <f ca="1">SUMIF(王静固定板2!$A:$AL,$B140,王静固定板2!Q:Q)</f>
        <v>8.5</v>
      </c>
      <c r="R140" s="24">
        <f ca="1">SUMIF(王静固定板2!$A:$AL,$B140,王静固定板2!R:R)</f>
        <v>11</v>
      </c>
      <c r="S140" s="24">
        <f ca="1">SUMIF(王静固定板2!$A:$AL,$B140,王静固定板2!S:S)</f>
        <v>13</v>
      </c>
      <c r="T140" s="24">
        <f ca="1">SUMIF(王静固定板2!$A:$AL,$B140,王静固定板2!T:T)</f>
        <v>13</v>
      </c>
      <c r="U140" s="24">
        <f ca="1">SUMIF(王静固定板2!$A:$AL,$B140,王静固定板2!U:U)</f>
        <v>13</v>
      </c>
      <c r="V140" s="24">
        <f ca="1">SUMIF(王静固定板2!$A:$AL,$B140,王静固定板2!V:V)</f>
        <v>13</v>
      </c>
      <c r="W140" s="24">
        <f ca="1">SUMIF(王静固定板2!$A:$AL,$B140,王静固定板2!W:W)</f>
        <v>13</v>
      </c>
      <c r="X140" s="24">
        <f ca="1">SUMIF(王静固定板2!$A:$AL,$B140,王静固定板2!X:X)</f>
        <v>12</v>
      </c>
      <c r="Y140" s="24">
        <f ca="1">SUMIF(王静固定板2!$A:$AL,$B140,王静固定板2!Y:Y)</f>
        <v>13</v>
      </c>
      <c r="Z140" s="24">
        <f ca="1">SUMIF(王静固定板2!$A:$AL,$B140,王静固定板2!Z:Z)</f>
        <v>13</v>
      </c>
      <c r="AA140" s="24">
        <f ca="1">SUMIF(王静固定板2!$A:$AL,$B140,王静固定板2!AA:AA)</f>
        <v>14</v>
      </c>
      <c r="AB140" s="24">
        <f ca="1">SUMIF(王静固定板2!$A:$AL,$B140,王静固定板2!AB:AB)</f>
        <v>14</v>
      </c>
      <c r="AC140" s="24">
        <f ca="1">SUMIF(王静固定板2!$A:$AL,$B140,王静固定板2!AC:AC)</f>
        <v>13</v>
      </c>
      <c r="AD140" s="24">
        <f ca="1">SUMIF(王静固定板2!$A:$AL,$B140,王静固定板2!AD:AD)</f>
        <v>13</v>
      </c>
      <c r="AE140" s="24">
        <f ca="1">SUMIF(王静固定板2!$A:$AL,$B140,王静固定板2!AE:AE)</f>
        <v>11</v>
      </c>
      <c r="AF140" s="24">
        <f ca="1">SUMIF(王静固定板2!$A:$AL,$B140,王静固定板2!AF:AF)</f>
        <v>13</v>
      </c>
      <c r="AG140" s="24">
        <f ca="1">SUMIF(王静固定板2!$A:$AL,$B140,王静固定板2!AG:AG)</f>
        <v>13</v>
      </c>
      <c r="AH140" s="24">
        <f ca="1">SUMIF(王静固定板2!$A:$AL,$B140,王静固定板2!AH:AH)</f>
        <v>13</v>
      </c>
      <c r="AI140" s="68">
        <f t="shared" ca="1" si="99"/>
        <v>374</v>
      </c>
      <c r="AJ140" s="71">
        <f t="shared" ca="1" si="100"/>
        <v>46.75</v>
      </c>
    </row>
    <row r="141" spans="1:36" ht="19.5" customHeight="1" x14ac:dyDescent="0.25">
      <c r="A141" s="36" t="s">
        <v>82</v>
      </c>
      <c r="B141" s="53" t="s">
        <v>210</v>
      </c>
      <c r="C141" s="127" t="s">
        <v>226</v>
      </c>
      <c r="D141" s="24">
        <f ca="1">SUMIF(王静固定板2!$A:$AL,$B141,王静固定板2!D:D)</f>
        <v>0</v>
      </c>
      <c r="E141" s="24">
        <f ca="1">SUMIF(王静固定板2!$A:$AL,$B141,王静固定板2!E:E)</f>
        <v>13</v>
      </c>
      <c r="F141" s="24">
        <f ca="1">SUMIF(王静固定板2!$A:$AL,$B141,王静固定板2!F:F)</f>
        <v>13</v>
      </c>
      <c r="G141" s="24">
        <f ca="1">SUMIF(王静固定板2!$A:$AL,$B141,王静固定板2!G:G)</f>
        <v>13</v>
      </c>
      <c r="H141" s="24">
        <f ca="1">SUMIF(王静固定板2!$A:$AL,$B141,王静固定板2!H:H)</f>
        <v>13</v>
      </c>
      <c r="I141" s="24">
        <f ca="1">SUMIF(王静固定板2!$A:$AL,$B141,王静固定板2!I:I)</f>
        <v>13</v>
      </c>
      <c r="J141" s="24">
        <f ca="1">SUMIF(王静固定板2!$A:$AL,$B141,王静固定板2!J:J)</f>
        <v>13</v>
      </c>
      <c r="K141" s="24">
        <f ca="1">SUMIF(王静固定板2!$A:$AL,$B141,王静固定板2!K:K)</f>
        <v>13</v>
      </c>
      <c r="L141" s="24">
        <f ca="1">SUMIF(王静固定板2!$A:$AL,$B141,王静固定板2!L:L)</f>
        <v>13</v>
      </c>
      <c r="M141" s="24">
        <f ca="1">SUMIF(王静固定板2!$A:$AL,$B141,王静固定板2!M:M)</f>
        <v>13</v>
      </c>
      <c r="N141" s="24">
        <f ca="1">SUMIF(王静固定板2!$A:$AL,$B141,王静固定板2!N:N)</f>
        <v>13</v>
      </c>
      <c r="O141" s="24">
        <f ca="1">SUMIF(王静固定板2!$A:$AL,$B141,王静固定板2!O:O)</f>
        <v>13</v>
      </c>
      <c r="P141" s="24">
        <f ca="1">SUMIF(王静固定板2!$A:$AL,$B141,王静固定板2!P:P)</f>
        <v>8.5</v>
      </c>
      <c r="Q141" s="24">
        <f ca="1">SUMIF(王静固定板2!$A:$AL,$B141,王静固定板2!Q:Q)</f>
        <v>8.5</v>
      </c>
      <c r="R141" s="24">
        <f ca="1">SUMIF(王静固定板2!$A:$AL,$B141,王静固定板2!R:R)</f>
        <v>12</v>
      </c>
      <c r="S141" s="24">
        <f ca="1">SUMIF(王静固定板2!$A:$AL,$B141,王静固定板2!S:S)</f>
        <v>11</v>
      </c>
      <c r="T141" s="24">
        <f ca="1">SUMIF(王静固定板2!$A:$AL,$B141,王静固定板2!T:T)</f>
        <v>12</v>
      </c>
      <c r="U141" s="24">
        <f ca="1">SUMIF(王静固定板2!$A:$AL,$B141,王静固定板2!U:U)</f>
        <v>13</v>
      </c>
      <c r="V141" s="24">
        <f ca="1">SUMIF(王静固定板2!$A:$AL,$B141,王静固定板2!V:V)</f>
        <v>13</v>
      </c>
      <c r="W141" s="24">
        <f ca="1">SUMIF(王静固定板2!$A:$AL,$B141,王静固定板2!W:W)</f>
        <v>13</v>
      </c>
      <c r="X141" s="24">
        <f ca="1">SUMIF(王静固定板2!$A:$AL,$B141,王静固定板2!X:X)</f>
        <v>10.5</v>
      </c>
      <c r="Y141" s="24">
        <f ca="1">SUMIF(王静固定板2!$A:$AL,$B141,王静固定板2!Y:Y)</f>
        <v>11</v>
      </c>
      <c r="Z141" s="24">
        <f ca="1">SUMIF(王静固定板2!$A:$AL,$B141,王静固定板2!Z:Z)</f>
        <v>4</v>
      </c>
      <c r="AA141" s="24">
        <f ca="1">SUMIF(王静固定板2!$A:$AL,$B141,王静固定板2!AA:AA)</f>
        <v>14</v>
      </c>
      <c r="AB141" s="24">
        <f ca="1">SUMIF(王静固定板2!$A:$AL,$B141,王静固定板2!AB:AB)</f>
        <v>14</v>
      </c>
      <c r="AC141" s="24">
        <f ca="1">SUMIF(王静固定板2!$A:$AL,$B141,王静固定板2!AC:AC)</f>
        <v>13</v>
      </c>
      <c r="AD141" s="24">
        <f ca="1">SUMIF(王静固定板2!$A:$AL,$B141,王静固定板2!AD:AD)</f>
        <v>11</v>
      </c>
      <c r="AE141" s="24">
        <f ca="1">SUMIF(王静固定板2!$A:$AL,$B141,王静固定板2!AE:AE)</f>
        <v>13</v>
      </c>
      <c r="AF141" s="24">
        <f ca="1">SUMIF(王静固定板2!$A:$AL,$B141,王静固定板2!AF:AF)</f>
        <v>13</v>
      </c>
      <c r="AG141" s="24">
        <f ca="1">SUMIF(王静固定板2!$A:$AL,$B141,王静固定板2!AG:AG)</f>
        <v>13</v>
      </c>
      <c r="AH141" s="24">
        <f ca="1">SUMIF(王静固定板2!$A:$AL,$B141,王静固定板2!AH:AH)</f>
        <v>11</v>
      </c>
      <c r="AI141" s="68">
        <f t="shared" ref="AI141:AI142" ca="1" si="101">SUM(D141:AH141)</f>
        <v>361.5</v>
      </c>
      <c r="AJ141" s="71">
        <f t="shared" ref="AJ141:AJ142" ca="1" si="102">AI141/8</f>
        <v>45.1875</v>
      </c>
    </row>
    <row r="142" spans="1:36" ht="19.5" customHeight="1" x14ac:dyDescent="0.25">
      <c r="A142" s="36" t="s">
        <v>82</v>
      </c>
      <c r="B142" s="53" t="s">
        <v>227</v>
      </c>
      <c r="C142" s="127" t="s">
        <v>230</v>
      </c>
      <c r="D142" s="24">
        <f ca="1">SUMIF(王静固定板2!$A:$AL,$B142,王静固定板2!D:D)</f>
        <v>0</v>
      </c>
      <c r="E142" s="24">
        <f ca="1">SUMIF(王静固定板2!$A:$AL,$B142,王静固定板2!E:E)</f>
        <v>8.5</v>
      </c>
      <c r="F142" s="24">
        <f ca="1">SUMIF(王静固定板2!$A:$AL,$B142,王静固定板2!F:F)</f>
        <v>13</v>
      </c>
      <c r="G142" s="24">
        <f ca="1">SUMIF(王静固定板2!$A:$AL,$B142,王静固定板2!G:G)</f>
        <v>13</v>
      </c>
      <c r="H142" s="24">
        <f ca="1">SUMIF(王静固定板2!$A:$AL,$B142,王静固定板2!H:H)</f>
        <v>13</v>
      </c>
      <c r="I142" s="24">
        <f ca="1">SUMIF(王静固定板2!$A:$AL,$B142,王静固定板2!I:I)</f>
        <v>13</v>
      </c>
      <c r="J142" s="24">
        <f ca="1">SUMIF(王静固定板2!$A:$AL,$B142,王静固定板2!J:J)</f>
        <v>8.5</v>
      </c>
      <c r="K142" s="24">
        <f ca="1">SUMIF(王静固定板2!$A:$AL,$B142,王静固定板2!K:K)</f>
        <v>13</v>
      </c>
      <c r="L142" s="24">
        <f ca="1">SUMIF(王静固定板2!$A:$AL,$B142,王静固定板2!L:L)</f>
        <v>13</v>
      </c>
      <c r="M142" s="24">
        <f ca="1">SUMIF(王静固定板2!$A:$AL,$B142,王静固定板2!M:M)</f>
        <v>13</v>
      </c>
      <c r="N142" s="24">
        <f ca="1">SUMIF(王静固定板2!$A:$AL,$B142,王静固定板2!N:N)</f>
        <v>13</v>
      </c>
      <c r="O142" s="24">
        <f ca="1">SUMIF(王静固定板2!$A:$AL,$B142,王静固定板2!O:O)</f>
        <v>13</v>
      </c>
      <c r="P142" s="24">
        <f ca="1">SUMIF(王静固定板2!$A:$AL,$B142,王静固定板2!P:P)</f>
        <v>13</v>
      </c>
      <c r="Q142" s="24">
        <f ca="1">SUMIF(王静固定板2!$A:$AL,$B142,王静固定板2!Q:Q)</f>
        <v>8.5</v>
      </c>
      <c r="R142" s="24">
        <f ca="1">SUMIF(王静固定板2!$A:$AL,$B142,王静固定板2!R:R)</f>
        <v>11</v>
      </c>
      <c r="S142" s="24">
        <f ca="1">SUMIF(王静固定板2!$A:$AL,$B142,王静固定板2!S:S)</f>
        <v>11</v>
      </c>
      <c r="T142" s="24">
        <f ca="1">SUMIF(王静固定板2!$A:$AL,$B142,王静固定板2!T:T)</f>
        <v>13</v>
      </c>
      <c r="U142" s="24">
        <f ca="1">SUMIF(王静固定板2!$A:$AL,$B142,王静固定板2!U:U)</f>
        <v>13</v>
      </c>
      <c r="V142" s="24">
        <f ca="1">SUMIF(王静固定板2!$A:$AL,$B142,王静固定板2!V:V)</f>
        <v>13</v>
      </c>
      <c r="W142" s="24">
        <f ca="1">SUMIF(王静固定板2!$A:$AL,$B142,王静固定板2!W:W)</f>
        <v>13</v>
      </c>
      <c r="X142" s="24">
        <f ca="1">SUMIF(王静固定板2!$A:$AL,$B142,王静固定板2!X:X)</f>
        <v>0</v>
      </c>
      <c r="Y142" s="24">
        <f ca="1">SUMIF(王静固定板2!$A:$AL,$B142,王静固定板2!Y:Y)</f>
        <v>13</v>
      </c>
      <c r="Z142" s="24">
        <f ca="1">SUMIF(王静固定板2!$A:$AL,$B142,王静固定板2!Z:Z)</f>
        <v>13</v>
      </c>
      <c r="AA142" s="24">
        <f ca="1">SUMIF(王静固定板2!$A:$AL,$B142,王静固定板2!AA:AA)</f>
        <v>13</v>
      </c>
      <c r="AB142" s="24">
        <f ca="1">SUMIF(王静固定板2!$A:$AL,$B142,王静固定板2!AB:AB)</f>
        <v>12</v>
      </c>
      <c r="AC142" s="24">
        <f ca="1">SUMIF(王静固定板2!$A:$AL,$B142,王静固定板2!AC:AC)</f>
        <v>13</v>
      </c>
      <c r="AD142" s="24">
        <f ca="1">SUMIF(王静固定板2!$A:$AL,$B142,王静固定板2!AD:AD)</f>
        <v>13</v>
      </c>
      <c r="AE142" s="24">
        <f ca="1">SUMIF(王静固定板2!$A:$AL,$B142,王静固定板2!AE:AE)</f>
        <v>13</v>
      </c>
      <c r="AF142" s="24">
        <f ca="1">SUMIF(王静固定板2!$A:$AL,$B142,王静固定板2!AF:AF)</f>
        <v>13</v>
      </c>
      <c r="AG142" s="24">
        <f ca="1">SUMIF(王静固定板2!$A:$AL,$B142,王静固定板2!AG:AG)</f>
        <v>13</v>
      </c>
      <c r="AH142" s="24">
        <f ca="1">SUMIF(王静固定板2!$A:$AL,$B142,王静固定板2!AH:AH)</f>
        <v>13</v>
      </c>
      <c r="AI142" s="68">
        <f t="shared" ca="1" si="101"/>
        <v>358.5</v>
      </c>
      <c r="AJ142" s="71">
        <f t="shared" ca="1" si="102"/>
        <v>44.8125</v>
      </c>
    </row>
    <row r="143" spans="1:36" ht="19.5" customHeight="1" x14ac:dyDescent="0.25">
      <c r="A143" s="36" t="s">
        <v>82</v>
      </c>
      <c r="B143" s="53" t="s">
        <v>299</v>
      </c>
      <c r="C143" s="127" t="s">
        <v>675</v>
      </c>
      <c r="D143" s="24">
        <f ca="1">SUMIF(王静固定板2!$A:$AL,$B143,王静固定板2!D:D)</f>
        <v>0</v>
      </c>
      <c r="E143" s="24">
        <f ca="1">SUMIF(王静固定板2!$A:$AL,$B143,王静固定板2!E:E)</f>
        <v>8.5</v>
      </c>
      <c r="F143" s="24">
        <f ca="1">SUMIF(王静固定板2!$A:$AL,$B143,王静固定板2!F:F)</f>
        <v>13</v>
      </c>
      <c r="G143" s="24">
        <f ca="1">SUMIF(王静固定板2!$A:$AL,$B143,王静固定板2!G:G)</f>
        <v>13</v>
      </c>
      <c r="H143" s="24">
        <f ca="1">SUMIF(王静固定板2!$A:$AL,$B143,王静固定板2!H:H)</f>
        <v>13</v>
      </c>
      <c r="I143" s="24">
        <f ca="1">SUMIF(王静固定板2!$A:$AL,$B143,王静固定板2!I:I)</f>
        <v>13</v>
      </c>
      <c r="J143" s="24">
        <f ca="1">SUMIF(王静固定板2!$A:$AL,$B143,王静固定板2!J:J)</f>
        <v>8.5</v>
      </c>
      <c r="K143" s="24">
        <f ca="1">SUMIF(王静固定板2!$A:$AL,$B143,王静固定板2!K:K)</f>
        <v>13</v>
      </c>
      <c r="L143" s="24">
        <f ca="1">SUMIF(王静固定板2!$A:$AL,$B143,王静固定板2!L:L)</f>
        <v>13</v>
      </c>
      <c r="M143" s="24">
        <f ca="1">SUMIF(王静固定板2!$A:$AL,$B143,王静固定板2!M:M)</f>
        <v>13</v>
      </c>
      <c r="N143" s="24">
        <f ca="1">SUMIF(王静固定板2!$A:$AL,$B143,王静固定板2!N:N)</f>
        <v>13</v>
      </c>
      <c r="O143" s="24">
        <f ca="1">SUMIF(王静固定板2!$A:$AL,$B143,王静固定板2!O:O)</f>
        <v>13</v>
      </c>
      <c r="P143" s="24">
        <f ca="1">SUMIF(王静固定板2!$A:$AL,$B143,王静固定板2!P:P)</f>
        <v>13</v>
      </c>
      <c r="Q143" s="24">
        <f ca="1">SUMIF(王静固定板2!$A:$AL,$B143,王静固定板2!Q:Q)</f>
        <v>8.5</v>
      </c>
      <c r="R143" s="24">
        <f ca="1">SUMIF(王静固定板2!$A:$AL,$B143,王静固定板2!R:R)</f>
        <v>11</v>
      </c>
      <c r="S143" s="24">
        <f ca="1">SUMIF(王静固定板2!$A:$AL,$B143,王静固定板2!S:S)</f>
        <v>11</v>
      </c>
      <c r="T143" s="24">
        <f ca="1">SUMIF(王静固定板2!$A:$AL,$B143,王静固定板2!T:T)</f>
        <v>11</v>
      </c>
      <c r="U143" s="24">
        <f ca="1">SUMIF(王静固定板2!$A:$AL,$B143,王静固定板2!U:U)</f>
        <v>13</v>
      </c>
      <c r="V143" s="24">
        <f ca="1">SUMIF(王静固定板2!$A:$AL,$B143,王静固定板2!V:V)</f>
        <v>13</v>
      </c>
      <c r="W143" s="24">
        <f ca="1">SUMIF(王静固定板2!$A:$AL,$B143,王静固定板2!W:W)</f>
        <v>13</v>
      </c>
      <c r="X143" s="24">
        <f ca="1">SUMIF(王静固定板2!$A:$AL,$B143,王静固定板2!X:X)</f>
        <v>12</v>
      </c>
      <c r="Y143" s="24">
        <f ca="1">SUMIF(王静固定板2!$A:$AL,$B143,王静固定板2!Y:Y)</f>
        <v>13</v>
      </c>
      <c r="Z143" s="24">
        <f ca="1">SUMIF(王静固定板2!$A:$AL,$B143,王静固定板2!Z:Z)</f>
        <v>13</v>
      </c>
      <c r="AA143" s="24">
        <f ca="1">SUMIF(王静固定板2!$A:$AL,$B143,王静固定板2!AA:AA)</f>
        <v>13</v>
      </c>
      <c r="AB143" s="24">
        <f ca="1">SUMIF(王静固定板2!$A:$AL,$B143,王静固定板2!AB:AB)</f>
        <v>14.5</v>
      </c>
      <c r="AC143" s="24">
        <f ca="1">SUMIF(王静固定板2!$A:$AL,$B143,王静固定板2!AC:AC)</f>
        <v>14</v>
      </c>
      <c r="AD143" s="24">
        <f ca="1">SUMIF(王静固定板2!$A:$AL,$B143,王静固定板2!AD:AD)</f>
        <v>11</v>
      </c>
      <c r="AE143" s="24">
        <f ca="1">SUMIF(王静固定板2!$A:$AL,$B143,王静固定板2!AE:AE)</f>
        <v>11</v>
      </c>
      <c r="AF143" s="24">
        <f ca="1">SUMIF(王静固定板2!$A:$AL,$B143,王静固定板2!AF:AF)</f>
        <v>13</v>
      </c>
      <c r="AG143" s="24">
        <f ca="1">SUMIF(王静固定板2!$A:$AL,$B143,王静固定板2!AG:AG)</f>
        <v>13</v>
      </c>
      <c r="AH143" s="24">
        <f ca="1">SUMIF(王静固定板2!$A:$AL,$B143,王静固定板2!AH:AH)</f>
        <v>8.5</v>
      </c>
      <c r="AI143" s="68">
        <f ca="1">SUM(D143:AH143)</f>
        <v>363.5</v>
      </c>
      <c r="AJ143" s="71">
        <f ca="1">AI143/8</f>
        <v>45.4375</v>
      </c>
    </row>
    <row r="144" spans="1:36" ht="19.5" customHeight="1" x14ac:dyDescent="0.25">
      <c r="A144" s="36" t="s">
        <v>82</v>
      </c>
      <c r="B144" s="53" t="s">
        <v>578</v>
      </c>
      <c r="C144" s="127" t="s">
        <v>300</v>
      </c>
      <c r="D144" s="24">
        <f ca="1">SUMIF(王静固定板2!$A:$AL,$B144,王静固定板2!D:D)</f>
        <v>0</v>
      </c>
      <c r="E144" s="24">
        <f ca="1">SUMIF(王静固定板2!$A:$AL,$B144,王静固定板2!E:E)</f>
        <v>12</v>
      </c>
      <c r="F144" s="24">
        <f ca="1">SUMIF(王静固定板2!$A:$AL,$B144,王静固定板2!F:F)</f>
        <v>13</v>
      </c>
      <c r="G144" s="24">
        <f ca="1">SUMIF(王静固定板2!$A:$AL,$B144,王静固定板2!G:G)</f>
        <v>13</v>
      </c>
      <c r="H144" s="24">
        <f ca="1">SUMIF(王静固定板2!$A:$AL,$B144,王静固定板2!H:H)</f>
        <v>13</v>
      </c>
      <c r="I144" s="24">
        <f ca="1">SUMIF(王静固定板2!$A:$AL,$B144,王静固定板2!I:I)</f>
        <v>13</v>
      </c>
      <c r="J144" s="24">
        <f ca="1">SUMIF(王静固定板2!$A:$AL,$B144,王静固定板2!J:J)</f>
        <v>11</v>
      </c>
      <c r="K144" s="24">
        <f ca="1">SUMIF(王静固定板2!$A:$AL,$B144,王静固定板2!K:K)</f>
        <v>13</v>
      </c>
      <c r="L144" s="24">
        <f ca="1">SUMIF(王静固定板2!$A:$AL,$B144,王静固定板2!L:L)</f>
        <v>14</v>
      </c>
      <c r="M144" s="24">
        <f ca="1">SUMIF(王静固定板2!$A:$AL,$B144,王静固定板2!M:M)</f>
        <v>14</v>
      </c>
      <c r="N144" s="24">
        <f ca="1">SUMIF(王静固定板2!$A:$AL,$B144,王静固定板2!N:N)</f>
        <v>13</v>
      </c>
      <c r="O144" s="24">
        <f ca="1">SUMIF(王静固定板2!$A:$AL,$B144,王静固定板2!O:O)</f>
        <v>13</v>
      </c>
      <c r="P144" s="24">
        <f ca="1">SUMIF(王静固定板2!$A:$AL,$B144,王静固定板2!P:P)</f>
        <v>13</v>
      </c>
      <c r="Q144" s="24">
        <f ca="1">SUMIF(王静固定板2!$A:$AL,$B144,王静固定板2!Q:Q)</f>
        <v>8.5</v>
      </c>
      <c r="R144" s="24">
        <f ca="1">SUMIF(王静固定板2!$A:$AL,$B144,王静固定板2!R:R)</f>
        <v>11</v>
      </c>
      <c r="S144" s="24">
        <f ca="1">SUMIF(王静固定板2!$A:$AL,$B144,王静固定板2!S:S)</f>
        <v>13</v>
      </c>
      <c r="T144" s="24">
        <f ca="1">SUMIF(王静固定板2!$A:$AL,$B144,王静固定板2!T:T)</f>
        <v>13</v>
      </c>
      <c r="U144" s="24">
        <f ca="1">SUMIF(王静固定板2!$A:$AL,$B144,王静固定板2!U:U)</f>
        <v>13</v>
      </c>
      <c r="V144" s="24">
        <f ca="1">SUMIF(王静固定板2!$A:$AL,$B144,王静固定板2!V:V)</f>
        <v>13</v>
      </c>
      <c r="W144" s="24">
        <f ca="1">SUMIF(王静固定板2!$A:$AL,$B144,王静固定板2!W:W)</f>
        <v>14</v>
      </c>
      <c r="X144" s="24">
        <f ca="1">SUMIF(王静固定板2!$A:$AL,$B144,王静固定板2!X:X)</f>
        <v>12</v>
      </c>
      <c r="Y144" s="24">
        <f ca="1">SUMIF(王静固定板2!$A:$AL,$B144,王静固定板2!Y:Y)</f>
        <v>13</v>
      </c>
      <c r="Z144" s="24">
        <f ca="1">SUMIF(王静固定板2!$A:$AL,$B144,王静固定板2!Z:Z)</f>
        <v>13</v>
      </c>
      <c r="AA144" s="24">
        <f ca="1">SUMIF(王静固定板2!$A:$AL,$B144,王静固定板2!AA:AA)</f>
        <v>14</v>
      </c>
      <c r="AB144" s="24">
        <f ca="1">SUMIF(王静固定板2!$A:$AL,$B144,王静固定板2!AB:AB)</f>
        <v>14</v>
      </c>
      <c r="AC144" s="24">
        <f ca="1">SUMIF(王静固定板2!$A:$AL,$B144,王静固定板2!AC:AC)</f>
        <v>14</v>
      </c>
      <c r="AD144" s="24">
        <f ca="1">SUMIF(王静固定板2!$A:$AL,$B144,王静固定板2!AD:AD)</f>
        <v>13</v>
      </c>
      <c r="AE144" s="24">
        <f ca="1">SUMIF(王静固定板2!$A:$AL,$B144,王静固定板2!AE:AE)</f>
        <v>13</v>
      </c>
      <c r="AF144" s="24">
        <f ca="1">SUMIF(王静固定板2!$A:$AL,$B144,王静固定板2!AF:AF)</f>
        <v>13</v>
      </c>
      <c r="AG144" s="24">
        <f ca="1">SUMIF(王静固定板2!$A:$AL,$B144,王静固定板2!AG:AG)</f>
        <v>13</v>
      </c>
      <c r="AH144" s="24">
        <f ca="1">SUMIF(王静固定板2!$A:$AL,$B144,王静固定板2!AH:AH)</f>
        <v>13</v>
      </c>
      <c r="AI144" s="68">
        <f t="shared" ref="AI144:AI145" ca="1" si="103">SUM(D144:AH144)</f>
        <v>385.5</v>
      </c>
      <c r="AJ144" s="71">
        <f t="shared" ref="AJ144:AJ146" ca="1" si="104">AI144/8</f>
        <v>48.1875</v>
      </c>
    </row>
    <row r="145" spans="1:36" ht="19.5" customHeight="1" x14ac:dyDescent="0.25">
      <c r="A145" s="36" t="s">
        <v>82</v>
      </c>
      <c r="B145" s="53" t="s">
        <v>298</v>
      </c>
      <c r="C145" s="127" t="s">
        <v>301</v>
      </c>
      <c r="D145" s="24">
        <f ca="1">SUMIF(王静固定板2!$A:$AL,$B145,王静固定板2!D:D)</f>
        <v>0</v>
      </c>
      <c r="E145" s="24">
        <f ca="1">SUMIF(王静固定板2!$A:$AL,$B145,王静固定板2!E:E)</f>
        <v>8.5</v>
      </c>
      <c r="F145" s="24">
        <f ca="1">SUMIF(王静固定板2!$A:$AL,$B145,王静固定板2!F:F)</f>
        <v>13</v>
      </c>
      <c r="G145" s="24">
        <f ca="1">SUMIF(王静固定板2!$A:$AL,$B145,王静固定板2!G:G)</f>
        <v>13</v>
      </c>
      <c r="H145" s="24">
        <f ca="1">SUMIF(王静固定板2!$A:$AL,$B145,王静固定板2!H:H)</f>
        <v>13</v>
      </c>
      <c r="I145" s="24">
        <f ca="1">SUMIF(王静固定板2!$A:$AL,$B145,王静固定板2!I:I)</f>
        <v>13</v>
      </c>
      <c r="J145" s="24">
        <f ca="1">SUMIF(王静固定板2!$A:$AL,$B145,王静固定板2!J:J)</f>
        <v>8.5</v>
      </c>
      <c r="K145" s="24">
        <f ca="1">SUMIF(王静固定板2!$A:$AL,$B145,王静固定板2!K:K)</f>
        <v>13</v>
      </c>
      <c r="L145" s="24">
        <f ca="1">SUMIF(王静固定板2!$A:$AL,$B145,王静固定板2!L:L)</f>
        <v>13</v>
      </c>
      <c r="M145" s="24">
        <f ca="1">SUMIF(王静固定板2!$A:$AL,$B145,王静固定板2!M:M)</f>
        <v>13</v>
      </c>
      <c r="N145" s="24">
        <f ca="1">SUMIF(王静固定板2!$A:$AL,$B145,王静固定板2!N:N)</f>
        <v>13</v>
      </c>
      <c r="O145" s="24">
        <f ca="1">SUMIF(王静固定板2!$A:$AL,$B145,王静固定板2!O:O)</f>
        <v>13</v>
      </c>
      <c r="P145" s="24">
        <f ca="1">SUMIF(王静固定板2!$A:$AL,$B145,王静固定板2!P:P)</f>
        <v>13</v>
      </c>
      <c r="Q145" s="24">
        <f ca="1">SUMIF(王静固定板2!$A:$AL,$B145,王静固定板2!Q:Q)</f>
        <v>13</v>
      </c>
      <c r="R145" s="24">
        <f ca="1">SUMIF(王静固定板2!$A:$AL,$B145,王静固定板2!R:R)</f>
        <v>14</v>
      </c>
      <c r="S145" s="24">
        <f ca="1">SUMIF(王静固定板2!$A:$AL,$B145,王静固定板2!S:S)</f>
        <v>12</v>
      </c>
      <c r="T145" s="24">
        <f ca="1">SUMIF(王静固定板2!$A:$AL,$B145,王静固定板2!T:T)</f>
        <v>11</v>
      </c>
      <c r="U145" s="24">
        <f ca="1">SUMIF(王静固定板2!$A:$AL,$B145,王静固定板2!U:U)</f>
        <v>13</v>
      </c>
      <c r="V145" s="24">
        <f ca="1">SUMIF(王静固定板2!$A:$AL,$B145,王静固定板2!V:V)</f>
        <v>13</v>
      </c>
      <c r="W145" s="24">
        <f ca="1">SUMIF(王静固定板2!$A:$AL,$B145,王静固定板2!W:W)</f>
        <v>0</v>
      </c>
      <c r="X145" s="24">
        <f ca="1">SUMIF(王静固定板2!$A:$AL,$B145,王静固定板2!X:X)</f>
        <v>12</v>
      </c>
      <c r="Y145" s="24">
        <f ca="1">SUMIF(王静固定板2!$A:$AL,$B145,王静固定板2!Y:Y)</f>
        <v>13</v>
      </c>
      <c r="Z145" s="24">
        <f ca="1">SUMIF(王静固定板2!$A:$AL,$B145,王静固定板2!Z:Z)</f>
        <v>13</v>
      </c>
      <c r="AA145" s="24">
        <f ca="1">SUMIF(王静固定板2!$A:$AL,$B145,王静固定板2!AA:AA)</f>
        <v>13</v>
      </c>
      <c r="AB145" s="24">
        <f ca="1">SUMIF(王静固定板2!$A:$AL,$B145,王静固定板2!AB:AB)</f>
        <v>12</v>
      </c>
      <c r="AC145" s="24">
        <f ca="1">SUMIF(王静固定板2!$A:$AL,$B145,王静固定板2!AC:AC)</f>
        <v>13</v>
      </c>
      <c r="AD145" s="24">
        <f ca="1">SUMIF(王静固定板2!$A:$AL,$B145,王静固定板2!AD:AD)</f>
        <v>13</v>
      </c>
      <c r="AE145" s="24">
        <f ca="1">SUMIF(王静固定板2!$A:$AL,$B145,王静固定板2!AE:AE)</f>
        <v>11</v>
      </c>
      <c r="AF145" s="24">
        <f ca="1">SUMIF(王静固定板2!$A:$AL,$B145,王静固定板2!AF:AF)</f>
        <v>13</v>
      </c>
      <c r="AG145" s="24">
        <f ca="1">SUMIF(王静固定板2!$A:$AL,$B145,王静固定板2!AG:AG)</f>
        <v>13</v>
      </c>
      <c r="AH145" s="24">
        <f ca="1">SUMIF(王静固定板2!$A:$AL,$B145,王静固定板2!AH:AH)</f>
        <v>13</v>
      </c>
      <c r="AI145" s="68">
        <f t="shared" ca="1" si="103"/>
        <v>362</v>
      </c>
      <c r="AJ145" s="71">
        <f t="shared" ca="1" si="104"/>
        <v>45.25</v>
      </c>
    </row>
    <row r="146" spans="1:36" ht="19.5" customHeight="1" x14ac:dyDescent="0.25">
      <c r="A146" s="36" t="s">
        <v>82</v>
      </c>
      <c r="B146" s="53" t="s">
        <v>676</v>
      </c>
      <c r="C146" s="127" t="s">
        <v>677</v>
      </c>
      <c r="D146" s="24">
        <f ca="1">SUMIF(王静固定板2!$A:$AL,$B146,王静固定板2!D:D)</f>
        <v>0</v>
      </c>
      <c r="E146" s="24">
        <f ca="1">SUMIF(王静固定板2!$A:$AL,$B146,王静固定板2!E:E)</f>
        <v>8</v>
      </c>
      <c r="F146" s="24">
        <f ca="1">SUMIF(王静固定板2!$A:$AL,$B146,王静固定板2!F:F)</f>
        <v>11</v>
      </c>
      <c r="G146" s="24">
        <f ca="1">SUMIF(王静固定板2!$A:$AL,$B146,王静固定板2!G:G)</f>
        <v>13</v>
      </c>
      <c r="H146" s="24">
        <f ca="1">SUMIF(王静固定板2!$A:$AL,$B146,王静固定板2!H:H)</f>
        <v>8.5</v>
      </c>
      <c r="I146" s="24">
        <f ca="1">SUMIF(王静固定板2!$A:$AL,$B146,王静固定板2!I:I)</f>
        <v>11</v>
      </c>
      <c r="J146" s="24">
        <f ca="1">SUMIF(王静固定板2!$A:$AL,$B146,王静固定板2!J:J)</f>
        <v>8.5</v>
      </c>
      <c r="K146" s="24">
        <f ca="1">SUMIF(王静固定板2!$A:$AL,$B146,王静固定板2!K:K)</f>
        <v>8.5</v>
      </c>
      <c r="L146" s="24">
        <f ca="1">SUMIF(王静固定板2!$A:$AL,$B146,王静固定板2!L:L)</f>
        <v>8.5</v>
      </c>
      <c r="M146" s="24">
        <f ca="1">SUMIF(王静固定板2!$A:$AL,$B146,王静固定板2!M:M)</f>
        <v>11</v>
      </c>
      <c r="N146" s="24">
        <f ca="1">SUMIF(王静固定板2!$A:$AL,$B146,王静固定板2!N:N)</f>
        <v>8.5</v>
      </c>
      <c r="O146" s="24">
        <f ca="1">SUMIF(王静固定板2!$A:$AL,$B146,王静固定板2!O:O)</f>
        <v>8.5</v>
      </c>
      <c r="P146" s="24">
        <f ca="1">SUMIF(王静固定板2!$A:$AL,$B146,王静固定板2!P:P)</f>
        <v>8.5</v>
      </c>
      <c r="Q146" s="24">
        <f ca="1">SUMIF(王静固定板2!$A:$AL,$B146,王静固定板2!Q:Q)</f>
        <v>0</v>
      </c>
      <c r="R146" s="24">
        <f ca="1">SUMIF(王静固定板2!$A:$AL,$B146,王静固定板2!R:R)</f>
        <v>0</v>
      </c>
      <c r="S146" s="24">
        <f ca="1">SUMIF(王静固定板2!$A:$AL,$B146,王静固定板2!S:S)</f>
        <v>0</v>
      </c>
      <c r="T146" s="24">
        <f ca="1">SUMIF(王静固定板2!$A:$AL,$B146,王静固定板2!T:T)</f>
        <v>0</v>
      </c>
      <c r="U146" s="24">
        <f ca="1">SUMIF(王静固定板2!$A:$AL,$B146,王静固定板2!U:U)</f>
        <v>8.5</v>
      </c>
      <c r="V146" s="24">
        <f ca="1">SUMIF(王静固定板2!$A:$AL,$B146,王静固定板2!V:V)</f>
        <v>8.5</v>
      </c>
      <c r="W146" s="24">
        <f ca="1">SUMIF(王静固定板2!$A:$AL,$B146,王静固定板2!W:W)</f>
        <v>12</v>
      </c>
      <c r="X146" s="24">
        <f ca="1">SUMIF(王静固定板2!$A:$AL,$B146,王静固定板2!X:X)</f>
        <v>12</v>
      </c>
      <c r="Y146" s="24">
        <f ca="1">SUMIF(王静固定板2!$A:$AL,$B146,王静固定板2!Y:Y)</f>
        <v>0</v>
      </c>
      <c r="Z146" s="24">
        <f ca="1">SUMIF(王静固定板2!$A:$AL,$B146,王静固定板2!Z:Z)</f>
        <v>8.5</v>
      </c>
      <c r="AA146" s="24">
        <f ca="1">SUMIF(王静固定板2!$A:$AL,$B146,王静固定板2!AA:AA)</f>
        <v>8.5</v>
      </c>
      <c r="AB146" s="24">
        <f ca="1">SUMIF(王静固定板2!$A:$AL,$B146,王静固定板2!AB:AB)</f>
        <v>8.5</v>
      </c>
      <c r="AC146" s="24">
        <f ca="1">SUMIF(王静固定板2!$A:$AL,$B146,王静固定板2!AC:AC)</f>
        <v>8.5</v>
      </c>
      <c r="AD146" s="24">
        <f ca="1">SUMIF(王静固定板2!$A:$AL,$B146,王静固定板2!AD:AD)</f>
        <v>8.5</v>
      </c>
      <c r="AE146" s="24">
        <f ca="1">SUMIF(王静固定板2!$A:$AL,$B146,王静固定板2!AE:AE)</f>
        <v>8.5</v>
      </c>
      <c r="AF146" s="24">
        <f ca="1">SUMIF(王静固定板2!$A:$AL,$B146,王静固定板2!AF:AF)</f>
        <v>0</v>
      </c>
      <c r="AG146" s="24">
        <f ca="1">SUMIF(王静固定板2!$A:$AL,$B146,王静固定板2!AG:AG)</f>
        <v>0</v>
      </c>
      <c r="AH146" s="24">
        <f ca="1">SUMIF(王静固定板2!$A:$AL,$B146,王静固定板2!AH:AH)</f>
        <v>0</v>
      </c>
      <c r="AI146" s="68">
        <f t="shared" ref="AI146" ca="1" si="105">SUM(D146:AH146)</f>
        <v>205.5</v>
      </c>
      <c r="AJ146" s="71">
        <f t="shared" ca="1" si="104"/>
        <v>25.6875</v>
      </c>
    </row>
    <row r="147" spans="1:36" ht="19.5" customHeight="1" x14ac:dyDescent="0.25">
      <c r="A147" s="36" t="s">
        <v>82</v>
      </c>
      <c r="B147" s="53" t="s">
        <v>493</v>
      </c>
      <c r="C147" s="127" t="s">
        <v>707</v>
      </c>
      <c r="D147" s="24">
        <f ca="1">SUMIF(王静固定板2!$A:$AL,$B147,王静固定板2!D:D)</f>
        <v>0</v>
      </c>
      <c r="E147" s="24">
        <f ca="1">SUMIF(王静固定板2!$A:$AL,$B147,王静固定板2!E:E)</f>
        <v>8.5</v>
      </c>
      <c r="F147" s="24">
        <f ca="1">SUMIF(王静固定板2!$A:$AL,$B147,王静固定板2!F:F)</f>
        <v>13</v>
      </c>
      <c r="G147" s="24">
        <f ca="1">SUMIF(王静固定板2!$A:$AL,$B147,王静固定板2!G:G)</f>
        <v>13</v>
      </c>
      <c r="H147" s="24">
        <f ca="1">SUMIF(王静固定板2!$A:$AL,$B147,王静固定板2!H:H)</f>
        <v>13</v>
      </c>
      <c r="I147" s="24">
        <f ca="1">SUMIF(王静固定板2!$A:$AL,$B147,王静固定板2!I:I)</f>
        <v>13</v>
      </c>
      <c r="J147" s="24">
        <f ca="1">SUMIF(王静固定板2!$A:$AL,$B147,王静固定板2!J:J)</f>
        <v>8.5</v>
      </c>
      <c r="K147" s="24">
        <f ca="1">SUMIF(王静固定板2!$A:$AL,$B147,王静固定板2!K:K)</f>
        <v>13</v>
      </c>
      <c r="L147" s="24">
        <f ca="1">SUMIF(王静固定板2!$A:$AL,$B147,王静固定板2!L:L)</f>
        <v>13</v>
      </c>
      <c r="M147" s="24">
        <f ca="1">SUMIF(王静固定板2!$A:$AL,$B147,王静固定板2!M:M)</f>
        <v>13</v>
      </c>
      <c r="N147" s="24">
        <f ca="1">SUMIF(王静固定板2!$A:$AL,$B147,王静固定板2!N:N)</f>
        <v>13</v>
      </c>
      <c r="O147" s="24">
        <f ca="1">SUMIF(王静固定板2!$A:$AL,$B147,王静固定板2!O:O)</f>
        <v>13</v>
      </c>
      <c r="P147" s="24">
        <f ca="1">SUMIF(王静固定板2!$A:$AL,$B147,王静固定板2!P:P)</f>
        <v>13</v>
      </c>
      <c r="Q147" s="24">
        <f ca="1">SUMIF(王静固定板2!$A:$AL,$B147,王静固定板2!Q:Q)</f>
        <v>8.5</v>
      </c>
      <c r="R147" s="24">
        <f ca="1">SUMIF(王静固定板2!$A:$AL,$B147,王静固定板2!R:R)</f>
        <v>11</v>
      </c>
      <c r="S147" s="24">
        <f ca="1">SUMIF(王静固定板2!$A:$AL,$B147,王静固定板2!S:S)</f>
        <v>11</v>
      </c>
      <c r="T147" s="24">
        <f ca="1">SUMIF(王静固定板2!$A:$AL,$B147,王静固定板2!T:T)</f>
        <v>11</v>
      </c>
      <c r="U147" s="24">
        <f ca="1">SUMIF(王静固定板2!$A:$AL,$B147,王静固定板2!U:U)</f>
        <v>13</v>
      </c>
      <c r="V147" s="24">
        <f ca="1">SUMIF(王静固定板2!$A:$AL,$B147,王静固定板2!V:V)</f>
        <v>13</v>
      </c>
      <c r="W147" s="24">
        <f ca="1">SUMIF(王静固定板2!$A:$AL,$B147,王静固定板2!W:W)</f>
        <v>13</v>
      </c>
      <c r="X147" s="24">
        <f ca="1">SUMIF(王静固定板2!$A:$AL,$B147,王静固定板2!X:X)</f>
        <v>12</v>
      </c>
      <c r="Y147" s="24">
        <f ca="1">SUMIF(王静固定板2!$A:$AL,$B147,王静固定板2!Y:Y)</f>
        <v>13</v>
      </c>
      <c r="Z147" s="24">
        <f ca="1">SUMIF(王静固定板2!$A:$AL,$B147,王静固定板2!Z:Z)</f>
        <v>13</v>
      </c>
      <c r="AA147" s="24">
        <f ca="1">SUMIF(王静固定板2!$A:$AL,$B147,王静固定板2!AA:AA)</f>
        <v>13</v>
      </c>
      <c r="AB147" s="24">
        <f ca="1">SUMIF(王静固定板2!$A:$AL,$B147,王静固定板2!AB:AB)</f>
        <v>12</v>
      </c>
      <c r="AC147" s="24">
        <f ca="1">SUMIF(王静固定板2!$A:$AL,$B147,王静固定板2!AC:AC)</f>
        <v>13</v>
      </c>
      <c r="AD147" s="24">
        <f ca="1">SUMIF(王静固定板2!$A:$AL,$B147,王静固定板2!AD:AD)</f>
        <v>12</v>
      </c>
      <c r="AE147" s="24">
        <f ca="1">SUMIF(王静固定板2!$A:$AL,$B147,王静固定板2!AE:AE)</f>
        <v>13</v>
      </c>
      <c r="AF147" s="24">
        <f ca="1">SUMIF(王静固定板2!$A:$AL,$B147,王静固定板2!AF:AF)</f>
        <v>13</v>
      </c>
      <c r="AG147" s="24">
        <f ca="1">SUMIF(王静固定板2!$A:$AL,$B147,王静固定板2!AG:AG)</f>
        <v>13</v>
      </c>
      <c r="AH147" s="24">
        <f ca="1">SUMIF(王静固定板2!$A:$AL,$B147,王静固定板2!AH:AH)</f>
        <v>13</v>
      </c>
      <c r="AI147" s="68">
        <f t="shared" ca="1" si="99"/>
        <v>367.5</v>
      </c>
      <c r="AJ147" s="71">
        <f t="shared" ca="1" si="100"/>
        <v>45.9375</v>
      </c>
    </row>
    <row r="148" spans="1:36" ht="19.5" customHeight="1" x14ac:dyDescent="0.25">
      <c r="A148" s="36" t="s">
        <v>82</v>
      </c>
      <c r="B148" s="53" t="s">
        <v>720</v>
      </c>
      <c r="C148" s="127" t="s">
        <v>303</v>
      </c>
      <c r="D148" s="24">
        <f ca="1">SUMIF(王静固定板2!$A:$AL,$B148,王静固定板2!D:D)</f>
        <v>0</v>
      </c>
      <c r="E148" s="24">
        <f ca="1">SUMIF(王静固定板2!$A:$AL,$B148,王静固定板2!E:E)</f>
        <v>12</v>
      </c>
      <c r="F148" s="24">
        <f ca="1">SUMIF(王静固定板2!$A:$AL,$B148,王静固定板2!F:F)</f>
        <v>13</v>
      </c>
      <c r="G148" s="24">
        <f ca="1">SUMIF(王静固定板2!$A:$AL,$B148,王静固定板2!G:G)</f>
        <v>13</v>
      </c>
      <c r="H148" s="24">
        <f ca="1">SUMIF(王静固定板2!$A:$AL,$B148,王静固定板2!H:H)</f>
        <v>13</v>
      </c>
      <c r="I148" s="24">
        <f ca="1">SUMIF(王静固定板2!$A:$AL,$B148,王静固定板2!I:I)</f>
        <v>13</v>
      </c>
      <c r="J148" s="24">
        <f ca="1">SUMIF(王静固定板2!$A:$AL,$B148,王静固定板2!J:J)</f>
        <v>8.5</v>
      </c>
      <c r="K148" s="24">
        <f ca="1">SUMIF(王静固定板2!$A:$AL,$B148,王静固定板2!K:K)</f>
        <v>14</v>
      </c>
      <c r="L148" s="24">
        <f ca="1">SUMIF(王静固定板2!$A:$AL,$B148,王静固定板2!L:L)</f>
        <v>13</v>
      </c>
      <c r="M148" s="24">
        <f ca="1">SUMIF(王静固定板2!$A:$AL,$B148,王静固定板2!M:M)</f>
        <v>13</v>
      </c>
      <c r="N148" s="24">
        <f ca="1">SUMIF(王静固定板2!$A:$AL,$B148,王静固定板2!N:N)</f>
        <v>13</v>
      </c>
      <c r="O148" s="24">
        <f ca="1">SUMIF(王静固定板2!$A:$AL,$B148,王静固定板2!O:O)</f>
        <v>13</v>
      </c>
      <c r="P148" s="24">
        <f ca="1">SUMIF(王静固定板2!$A:$AL,$B148,王静固定板2!P:P)</f>
        <v>13</v>
      </c>
      <c r="Q148" s="24">
        <f ca="1">SUMIF(王静固定板2!$A:$AL,$B148,王静固定板2!Q:Q)</f>
        <v>8.5</v>
      </c>
      <c r="R148" s="24">
        <f ca="1">SUMIF(王静固定板2!$A:$AL,$B148,王静固定板2!R:R)</f>
        <v>11</v>
      </c>
      <c r="S148" s="24">
        <f ca="1">SUMIF(王静固定板2!$A:$AL,$B148,王静固定板2!S:S)</f>
        <v>9.5</v>
      </c>
      <c r="T148" s="24">
        <f ca="1">SUMIF(王静固定板2!$A:$AL,$B148,王静固定板2!T:T)</f>
        <v>0</v>
      </c>
      <c r="U148" s="24">
        <f ca="1">SUMIF(王静固定板2!$A:$AL,$B148,王静固定板2!U:U)</f>
        <v>0</v>
      </c>
      <c r="V148" s="24">
        <f ca="1">SUMIF(王静固定板2!$A:$AL,$B148,王静固定板2!V:V)</f>
        <v>0</v>
      </c>
      <c r="W148" s="24">
        <f ca="1">SUMIF(王静固定板2!$A:$AL,$B148,王静固定板2!W:W)</f>
        <v>0</v>
      </c>
      <c r="X148" s="24">
        <f ca="1">SUMIF(王静固定板2!$A:$AL,$B148,王静固定板2!X:X)</f>
        <v>0</v>
      </c>
      <c r="Y148" s="24">
        <f ca="1">SUMIF(王静固定板2!$A:$AL,$B148,王静固定板2!Y:Y)</f>
        <v>0</v>
      </c>
      <c r="Z148" s="24">
        <f ca="1">SUMIF(王静固定板2!$A:$AL,$B148,王静固定板2!Z:Z)</f>
        <v>0</v>
      </c>
      <c r="AA148" s="24">
        <f ca="1">SUMIF(王静固定板2!$A:$AL,$B148,王静固定板2!AA:AA)</f>
        <v>0</v>
      </c>
      <c r="AB148" s="24">
        <f ca="1">SUMIF(王静固定板2!$A:$AL,$B148,王静固定板2!AB:AB)</f>
        <v>0</v>
      </c>
      <c r="AC148" s="24">
        <f ca="1">SUMIF(王静固定板2!$A:$AL,$B148,王静固定板2!AC:AC)</f>
        <v>0</v>
      </c>
      <c r="AD148" s="24">
        <f ca="1">SUMIF(王静固定板2!$A:$AL,$B148,王静固定板2!AD:AD)</f>
        <v>0</v>
      </c>
      <c r="AE148" s="24">
        <f ca="1">SUMIF(王静固定板2!$A:$AL,$B148,王静固定板2!AE:AE)</f>
        <v>0</v>
      </c>
      <c r="AF148" s="24">
        <f ca="1">SUMIF(王静固定板2!$A:$AL,$B148,王静固定板2!AF:AF)</f>
        <v>0</v>
      </c>
      <c r="AG148" s="24">
        <f ca="1">SUMIF(王静固定板2!$A:$AL,$B148,王静固定板2!AG:AG)</f>
        <v>0</v>
      </c>
      <c r="AH148" s="24">
        <f ca="1">SUMIF(王静固定板2!$A:$AL,$B148,王静固定板2!AH:AH)</f>
        <v>0</v>
      </c>
      <c r="AI148" s="68">
        <f t="shared" ref="AI148" ca="1" si="106">SUM(D148:AH148)</f>
        <v>180.5</v>
      </c>
      <c r="AJ148" s="71">
        <f t="shared" ref="AJ148" ca="1" si="107">AI148/8</f>
        <v>22.5625</v>
      </c>
    </row>
    <row r="149" spans="1:36" ht="19.5" customHeight="1" x14ac:dyDescent="0.25">
      <c r="A149" s="36" t="s">
        <v>82</v>
      </c>
      <c r="B149" s="53" t="s">
        <v>722</v>
      </c>
      <c r="C149" s="127" t="s">
        <v>302</v>
      </c>
      <c r="D149" s="24">
        <f ca="1">SUMIF(王静固定板2!$A:$AL,$B149,王静固定板2!D:D)</f>
        <v>0</v>
      </c>
      <c r="E149" s="24">
        <f ca="1">SUMIF(王静固定板2!$A:$AL,$B149,王静固定板2!E:E)</f>
        <v>12</v>
      </c>
      <c r="F149" s="24">
        <f ca="1">SUMIF(王静固定板2!$A:$AL,$B149,王静固定板2!F:F)</f>
        <v>12</v>
      </c>
      <c r="G149" s="24">
        <f ca="1">SUMIF(王静固定板2!$A:$AL,$B149,王静固定板2!G:G)</f>
        <v>12</v>
      </c>
      <c r="H149" s="24">
        <f ca="1">SUMIF(王静固定板2!$A:$AL,$B149,王静固定板2!H:H)</f>
        <v>13</v>
      </c>
      <c r="I149" s="24">
        <f ca="1">SUMIF(王静固定板2!$A:$AL,$B149,王静固定板2!I:I)</f>
        <v>13</v>
      </c>
      <c r="J149" s="24">
        <f ca="1">SUMIF(王静固定板2!$A:$AL,$B149,王静固定板2!J:J)</f>
        <v>11</v>
      </c>
      <c r="K149" s="24">
        <f ca="1">SUMIF(王静固定板2!$A:$AL,$B149,王静固定板2!K:K)</f>
        <v>13</v>
      </c>
      <c r="L149" s="24">
        <f ca="1">SUMIF(王静固定板2!$A:$AL,$B149,王静固定板2!L:L)</f>
        <v>14</v>
      </c>
      <c r="M149" s="24">
        <f ca="1">SUMIF(王静固定板2!$A:$AL,$B149,王静固定板2!M:M)</f>
        <v>14</v>
      </c>
      <c r="N149" s="24">
        <f ca="1">SUMIF(王静固定板2!$A:$AL,$B149,王静固定板2!N:N)</f>
        <v>14</v>
      </c>
      <c r="O149" s="24">
        <f ca="1">SUMIF(王静固定板2!$A:$AL,$B149,王静固定板2!O:O)</f>
        <v>13</v>
      </c>
      <c r="P149" s="24">
        <f ca="1">SUMIF(王静固定板2!$A:$AL,$B149,王静固定板2!P:P)</f>
        <v>13</v>
      </c>
      <c r="Q149" s="24">
        <f ca="1">SUMIF(王静固定板2!$A:$AL,$B149,王静固定板2!Q:Q)</f>
        <v>8.5</v>
      </c>
      <c r="R149" s="24">
        <f ca="1">SUMIF(王静固定板2!$A:$AL,$B149,王静固定板2!R:R)</f>
        <v>11</v>
      </c>
      <c r="S149" s="24">
        <f ca="1">SUMIF(王静固定板2!$A:$AL,$B149,王静固定板2!S:S)</f>
        <v>8.5</v>
      </c>
      <c r="T149" s="24">
        <f ca="1">SUMIF(王静固定板2!$A:$AL,$B149,王静固定板2!T:T)</f>
        <v>0</v>
      </c>
      <c r="U149" s="24">
        <f ca="1">SUMIF(王静固定板2!$A:$AL,$B149,王静固定板2!U:U)</f>
        <v>0</v>
      </c>
      <c r="V149" s="24">
        <f ca="1">SUMIF(王静固定板2!$A:$AL,$B149,王静固定板2!V:V)</f>
        <v>0</v>
      </c>
      <c r="W149" s="24">
        <f ca="1">SUMIF(王静固定板2!$A:$AL,$B149,王静固定板2!W:W)</f>
        <v>0</v>
      </c>
      <c r="X149" s="24">
        <f ca="1">SUMIF(王静固定板2!$A:$AL,$B149,王静固定板2!X:X)</f>
        <v>0</v>
      </c>
      <c r="Y149" s="24">
        <f ca="1">SUMIF(王静固定板2!$A:$AL,$B149,王静固定板2!Y:Y)</f>
        <v>0</v>
      </c>
      <c r="Z149" s="24">
        <f ca="1">SUMIF(王静固定板2!$A:$AL,$B149,王静固定板2!Z:Z)</f>
        <v>0</v>
      </c>
      <c r="AA149" s="24">
        <f ca="1">SUMIF(王静固定板2!$A:$AL,$B149,王静固定板2!AA:AA)</f>
        <v>0</v>
      </c>
      <c r="AB149" s="24">
        <f ca="1">SUMIF(王静固定板2!$A:$AL,$B149,王静固定板2!AB:AB)</f>
        <v>0</v>
      </c>
      <c r="AC149" s="24">
        <f ca="1">SUMIF(王静固定板2!$A:$AL,$B149,王静固定板2!AC:AC)</f>
        <v>0</v>
      </c>
      <c r="AD149" s="24">
        <f ca="1">SUMIF(王静固定板2!$A:$AL,$B149,王静固定板2!AD:AD)</f>
        <v>0</v>
      </c>
      <c r="AE149" s="24">
        <f ca="1">SUMIF(王静固定板2!$A:$AL,$B149,王静固定板2!AE:AE)</f>
        <v>0</v>
      </c>
      <c r="AF149" s="24">
        <f ca="1">SUMIF(王静固定板2!$A:$AL,$B149,王静固定板2!AF:AF)</f>
        <v>0</v>
      </c>
      <c r="AG149" s="24">
        <f ca="1">SUMIF(王静固定板2!$A:$AL,$B149,王静固定板2!AG:AG)</f>
        <v>0</v>
      </c>
      <c r="AH149" s="24">
        <f ca="1">SUMIF(王静固定板2!$A:$AL,$B149,王静固定板2!AH:AH)</f>
        <v>0</v>
      </c>
      <c r="AI149" s="68">
        <f t="shared" ca="1" si="99"/>
        <v>182</v>
      </c>
      <c r="AJ149" s="71">
        <f t="shared" ca="1" si="100"/>
        <v>22.75</v>
      </c>
    </row>
    <row r="150" spans="1:36" ht="19.5" customHeight="1" x14ac:dyDescent="0.25">
      <c r="A150" s="36" t="s">
        <v>82</v>
      </c>
      <c r="B150" s="128" t="s">
        <v>628</v>
      </c>
      <c r="C150" s="129" t="s">
        <v>678</v>
      </c>
      <c r="D150" s="24">
        <f ca="1">SUMIF(王静固定板2!$A:$AL,$B150,王静固定板2!D:D)</f>
        <v>0</v>
      </c>
      <c r="E150" s="24">
        <f ca="1">SUMIF(王静固定板2!$A:$AL,$B150,王静固定板2!E:E)</f>
        <v>8.5</v>
      </c>
      <c r="F150" s="24">
        <f ca="1">SUMIF(王静固定板2!$A:$AL,$B150,王静固定板2!F:F)</f>
        <v>13</v>
      </c>
      <c r="G150" s="24">
        <f ca="1">SUMIF(王静固定板2!$A:$AL,$B150,王静固定板2!G:G)</f>
        <v>13</v>
      </c>
      <c r="H150" s="24">
        <f ca="1">SUMIF(王静固定板2!$A:$AL,$B150,王静固定板2!H:H)</f>
        <v>13</v>
      </c>
      <c r="I150" s="24">
        <f ca="1">SUMIF(王静固定板2!$A:$AL,$B150,王静固定板2!I:I)</f>
        <v>13</v>
      </c>
      <c r="J150" s="24">
        <f ca="1">SUMIF(王静固定板2!$A:$AL,$B150,王静固定板2!J:J)</f>
        <v>8.5</v>
      </c>
      <c r="K150" s="24">
        <f ca="1">SUMIF(王静固定板2!$A:$AL,$B150,王静固定板2!K:K)</f>
        <v>13</v>
      </c>
      <c r="L150" s="24">
        <f ca="1">SUMIF(王静固定板2!$A:$AL,$B150,王静固定板2!L:L)</f>
        <v>13</v>
      </c>
      <c r="M150" s="24">
        <f ca="1">SUMIF(王静固定板2!$A:$AL,$B150,王静固定板2!M:M)</f>
        <v>13</v>
      </c>
      <c r="N150" s="24">
        <f ca="1">SUMIF(王静固定板2!$A:$AL,$B150,王静固定板2!N:N)</f>
        <v>13</v>
      </c>
      <c r="O150" s="24">
        <f ca="1">SUMIF(王静固定板2!$A:$AL,$B150,王静固定板2!O:O)</f>
        <v>13</v>
      </c>
      <c r="P150" s="24">
        <f ca="1">SUMIF(王静固定板2!$A:$AL,$B150,王静固定板2!P:P)</f>
        <v>13</v>
      </c>
      <c r="Q150" s="24">
        <f ca="1">SUMIF(王静固定板2!$A:$AL,$B150,王静固定板2!Q:Q)</f>
        <v>8.5</v>
      </c>
      <c r="R150" s="24">
        <f ca="1">SUMIF(王静固定板2!$A:$AL,$B150,王静固定板2!R:R)</f>
        <v>11</v>
      </c>
      <c r="S150" s="24">
        <f ca="1">SUMIF(王静固定板2!$A:$AL,$B150,王静固定板2!S:S)</f>
        <v>11</v>
      </c>
      <c r="T150" s="24">
        <f ca="1">SUMIF(王静固定板2!$A:$AL,$B150,王静固定板2!T:T)</f>
        <v>11</v>
      </c>
      <c r="U150" s="24">
        <f ca="1">SUMIF(王静固定板2!$A:$AL,$B150,王静固定板2!U:U)</f>
        <v>13</v>
      </c>
      <c r="V150" s="24">
        <f ca="1">SUMIF(王静固定板2!$A:$AL,$B150,王静固定板2!V:V)</f>
        <v>13</v>
      </c>
      <c r="W150" s="24">
        <f ca="1">SUMIF(王静固定板2!$A:$AL,$B150,王静固定板2!W:W)</f>
        <v>13</v>
      </c>
      <c r="X150" s="24">
        <f ca="1">SUMIF(王静固定板2!$A:$AL,$B150,王静固定板2!X:X)</f>
        <v>12</v>
      </c>
      <c r="Y150" s="24">
        <f ca="1">SUMIF(王静固定板2!$A:$AL,$B150,王静固定板2!Y:Y)</f>
        <v>13</v>
      </c>
      <c r="Z150" s="24">
        <f ca="1">SUMIF(王静固定板2!$A:$AL,$B150,王静固定板2!Z:Z)</f>
        <v>13</v>
      </c>
      <c r="AA150" s="24">
        <f ca="1">SUMIF(王静固定板2!$A:$AL,$B150,王静固定板2!AA:AA)</f>
        <v>14</v>
      </c>
      <c r="AB150" s="24">
        <f ca="1">SUMIF(王静固定板2!$A:$AL,$B150,王静固定板2!AB:AB)</f>
        <v>14.5</v>
      </c>
      <c r="AC150" s="24">
        <f ca="1">SUMIF(王静固定板2!$A:$AL,$B150,王静固定板2!AC:AC)</f>
        <v>14</v>
      </c>
      <c r="AD150" s="24">
        <f ca="1">SUMIF(王静固定板2!$A:$AL,$B150,王静固定板2!AD:AD)</f>
        <v>11</v>
      </c>
      <c r="AE150" s="24">
        <f ca="1">SUMIF(王静固定板2!$A:$AL,$B150,王静固定板2!AE:AE)</f>
        <v>11</v>
      </c>
      <c r="AF150" s="24">
        <f ca="1">SUMIF(王静固定板2!$A:$AL,$B150,王静固定板2!AF:AF)</f>
        <v>13</v>
      </c>
      <c r="AG150" s="24">
        <f ca="1">SUMIF(王静固定板2!$A:$AL,$B150,王静固定板2!AG:AG)</f>
        <v>13</v>
      </c>
      <c r="AH150" s="24">
        <f ca="1">SUMIF(王静固定板2!$A:$AL,$B150,王静固定板2!AH:AH)</f>
        <v>0</v>
      </c>
      <c r="AI150" s="68">
        <f ca="1">SUM(D150:AH150)</f>
        <v>356</v>
      </c>
      <c r="AJ150" s="71">
        <f ca="1">AI150/8</f>
        <v>44.5</v>
      </c>
    </row>
    <row r="151" spans="1:36" ht="19.5" customHeight="1" x14ac:dyDescent="0.25">
      <c r="A151" s="36" t="s">
        <v>82</v>
      </c>
      <c r="B151" s="128" t="s">
        <v>627</v>
      </c>
      <c r="C151" s="129" t="s">
        <v>679</v>
      </c>
      <c r="D151" s="24">
        <f ca="1">SUMIF(王静固定板2!$A:$AL,$B151,王静固定板2!D:D)</f>
        <v>0</v>
      </c>
      <c r="E151" s="24">
        <f ca="1">SUMIF(王静固定板2!$A:$AL,$B151,王静固定板2!E:E)</f>
        <v>12</v>
      </c>
      <c r="F151" s="24">
        <f ca="1">SUMIF(王静固定板2!$A:$AL,$B151,王静固定板2!F:F)</f>
        <v>13</v>
      </c>
      <c r="G151" s="24">
        <f ca="1">SUMIF(王静固定板2!$A:$AL,$B151,王静固定板2!G:G)</f>
        <v>13</v>
      </c>
      <c r="H151" s="24">
        <f ca="1">SUMIF(王静固定板2!$A:$AL,$B151,王静固定板2!H:H)</f>
        <v>13</v>
      </c>
      <c r="I151" s="24">
        <f ca="1">SUMIF(王静固定板2!$A:$AL,$B151,王静固定板2!I:I)</f>
        <v>13</v>
      </c>
      <c r="J151" s="24">
        <f ca="1">SUMIF(王静固定板2!$A:$AL,$B151,王静固定板2!J:J)</f>
        <v>8.5</v>
      </c>
      <c r="K151" s="24">
        <f ca="1">SUMIF(王静固定板2!$A:$AL,$B151,王静固定板2!K:K)</f>
        <v>13</v>
      </c>
      <c r="L151" s="24">
        <f ca="1">SUMIF(王静固定板2!$A:$AL,$B151,王静固定板2!L:L)</f>
        <v>13</v>
      </c>
      <c r="M151" s="24">
        <f ca="1">SUMIF(王静固定板2!$A:$AL,$B151,王静固定板2!M:M)</f>
        <v>13</v>
      </c>
      <c r="N151" s="24">
        <f ca="1">SUMIF(王静固定板2!$A:$AL,$B151,王静固定板2!N:N)</f>
        <v>13</v>
      </c>
      <c r="O151" s="24">
        <f ca="1">SUMIF(王静固定板2!$A:$AL,$B151,王静固定板2!O:O)</f>
        <v>13</v>
      </c>
      <c r="P151" s="24">
        <f ca="1">SUMIF(王静固定板2!$A:$AL,$B151,王静固定板2!P:P)</f>
        <v>13</v>
      </c>
      <c r="Q151" s="24">
        <f ca="1">SUMIF(王静固定板2!$A:$AL,$B151,王静固定板2!Q:Q)</f>
        <v>8.5</v>
      </c>
      <c r="R151" s="24">
        <f ca="1">SUMIF(王静固定板2!$A:$AL,$B151,王静固定板2!R:R)</f>
        <v>11</v>
      </c>
      <c r="S151" s="24">
        <f ca="1">SUMIF(王静固定板2!$A:$AL,$B151,王静固定板2!S:S)</f>
        <v>13</v>
      </c>
      <c r="T151" s="24">
        <f ca="1">SUMIF(王静固定板2!$A:$AL,$B151,王静固定板2!T:T)</f>
        <v>13</v>
      </c>
      <c r="U151" s="24">
        <f ca="1">SUMIF(王静固定板2!$A:$AL,$B151,王静固定板2!U:U)</f>
        <v>13</v>
      </c>
      <c r="V151" s="24">
        <f ca="1">SUMIF(王静固定板2!$A:$AL,$B151,王静固定板2!V:V)</f>
        <v>13</v>
      </c>
      <c r="W151" s="24">
        <f ca="1">SUMIF(王静固定板2!$A:$AL,$B151,王静固定板2!W:W)</f>
        <v>13</v>
      </c>
      <c r="X151" s="24">
        <f ca="1">SUMIF(王静固定板2!$A:$AL,$B151,王静固定板2!X:X)</f>
        <v>12</v>
      </c>
      <c r="Y151" s="24">
        <f ca="1">SUMIF(王静固定板2!$A:$AL,$B151,王静固定板2!Y:Y)</f>
        <v>13</v>
      </c>
      <c r="Z151" s="24">
        <f ca="1">SUMIF(王静固定板2!$A:$AL,$B151,王静固定板2!Z:Z)</f>
        <v>13</v>
      </c>
      <c r="AA151" s="24">
        <f ca="1">SUMIF(王静固定板2!$A:$AL,$B151,王静固定板2!AA:AA)</f>
        <v>13</v>
      </c>
      <c r="AB151" s="24">
        <f ca="1">SUMIF(王静固定板2!$A:$AL,$B151,王静固定板2!AB:AB)</f>
        <v>12</v>
      </c>
      <c r="AC151" s="24">
        <f ca="1">SUMIF(王静固定板2!$A:$AL,$B151,王静固定板2!AC:AC)</f>
        <v>13</v>
      </c>
      <c r="AD151" s="24">
        <f ca="1">SUMIF(王静固定板2!$A:$AL,$B151,王静固定板2!AD:AD)</f>
        <v>13</v>
      </c>
      <c r="AE151" s="24">
        <f ca="1">SUMIF(王静固定板2!$A:$AL,$B151,王静固定板2!AE:AE)</f>
        <v>0</v>
      </c>
      <c r="AF151" s="24">
        <f ca="1">SUMIF(王静固定板2!$A:$AL,$B151,王静固定板2!AF:AF)</f>
        <v>13</v>
      </c>
      <c r="AG151" s="24">
        <f ca="1">SUMIF(王静固定板2!$A:$AL,$B151,王静固定板2!AG:AG)</f>
        <v>11</v>
      </c>
      <c r="AH151" s="24">
        <f ca="1">SUMIF(王静固定板2!$A:$AL,$B151,王静固定板2!AH:AH)</f>
        <v>12</v>
      </c>
      <c r="AI151" s="68">
        <f t="shared" ref="AI151" ca="1" si="108">SUM(D151:AH151)</f>
        <v>360</v>
      </c>
      <c r="AJ151" s="71">
        <f t="shared" ref="AJ151" ca="1" si="109">AI151/8</f>
        <v>45</v>
      </c>
    </row>
    <row r="152" spans="1:36" ht="19.5" customHeight="1" x14ac:dyDescent="0.25">
      <c r="A152" s="36" t="s">
        <v>82</v>
      </c>
      <c r="B152" s="128" t="s">
        <v>626</v>
      </c>
      <c r="C152" s="129" t="s">
        <v>680</v>
      </c>
      <c r="D152" s="24">
        <f ca="1">SUMIF(王静固定板2!$A:$AL,$B152,王静固定板2!D:D)</f>
        <v>0</v>
      </c>
      <c r="E152" s="24">
        <f ca="1">SUMIF(王静固定板2!$A:$AL,$B152,王静固定板2!E:E)</f>
        <v>8.5</v>
      </c>
      <c r="F152" s="24">
        <f ca="1">SUMIF(王静固定板2!$A:$AL,$B152,王静固定板2!F:F)</f>
        <v>13</v>
      </c>
      <c r="G152" s="24">
        <f ca="1">SUMIF(王静固定板2!$A:$AL,$B152,王静固定板2!G:G)</f>
        <v>13</v>
      </c>
      <c r="H152" s="24">
        <f ca="1">SUMIF(王静固定板2!$A:$AL,$B152,王静固定板2!H:H)</f>
        <v>13</v>
      </c>
      <c r="I152" s="24">
        <f ca="1">SUMIF(王静固定板2!$A:$AL,$B152,王静固定板2!I:I)</f>
        <v>13</v>
      </c>
      <c r="J152" s="24">
        <f ca="1">SUMIF(王静固定板2!$A:$AL,$B152,王静固定板2!J:J)</f>
        <v>8.5</v>
      </c>
      <c r="K152" s="24">
        <f ca="1">SUMIF(王静固定板2!$A:$AL,$B152,王静固定板2!K:K)</f>
        <v>13</v>
      </c>
      <c r="L152" s="24">
        <f ca="1">SUMIF(王静固定板2!$A:$AL,$B152,王静固定板2!L:L)</f>
        <v>13</v>
      </c>
      <c r="M152" s="24">
        <f ca="1">SUMIF(王静固定板2!$A:$AL,$B152,王静固定板2!M:M)</f>
        <v>13</v>
      </c>
      <c r="N152" s="24">
        <f ca="1">SUMIF(王静固定板2!$A:$AL,$B152,王静固定板2!N:N)</f>
        <v>13</v>
      </c>
      <c r="O152" s="24">
        <f ca="1">SUMIF(王静固定板2!$A:$AL,$B152,王静固定板2!O:O)</f>
        <v>13</v>
      </c>
      <c r="P152" s="24">
        <f ca="1">SUMIF(王静固定板2!$A:$AL,$B152,王静固定板2!P:P)</f>
        <v>13</v>
      </c>
      <c r="Q152" s="24">
        <f ca="1">SUMIF(王静固定板2!$A:$AL,$B152,王静固定板2!Q:Q)</f>
        <v>8.5</v>
      </c>
      <c r="R152" s="24">
        <f ca="1">SUMIF(王静固定板2!$A:$AL,$B152,王静固定板2!R:R)</f>
        <v>11</v>
      </c>
      <c r="S152" s="24">
        <f ca="1">SUMIF(王静固定板2!$A:$AL,$B152,王静固定板2!S:S)</f>
        <v>11</v>
      </c>
      <c r="T152" s="24">
        <f ca="1">SUMIF(王静固定板2!$A:$AL,$B152,王静固定板2!T:T)</f>
        <v>11</v>
      </c>
      <c r="U152" s="24">
        <f ca="1">SUMIF(王静固定板2!$A:$AL,$B152,王静固定板2!U:U)</f>
        <v>13</v>
      </c>
      <c r="V152" s="24">
        <f ca="1">SUMIF(王静固定板2!$A:$AL,$B152,王静固定板2!V:V)</f>
        <v>13</v>
      </c>
      <c r="W152" s="24">
        <f ca="1">SUMIF(王静固定板2!$A:$AL,$B152,王静固定板2!W:W)</f>
        <v>13</v>
      </c>
      <c r="X152" s="24">
        <f ca="1">SUMIF(王静固定板2!$A:$AL,$B152,王静固定板2!X:X)</f>
        <v>12</v>
      </c>
      <c r="Y152" s="24">
        <f ca="1">SUMIF(王静固定板2!$A:$AL,$B152,王静固定板2!Y:Y)</f>
        <v>13</v>
      </c>
      <c r="Z152" s="24">
        <f ca="1">SUMIF(王静固定板2!$A:$AL,$B152,王静固定板2!Z:Z)</f>
        <v>13</v>
      </c>
      <c r="AA152" s="24">
        <f ca="1">SUMIF(王静固定板2!$A:$AL,$B152,王静固定板2!AA:AA)</f>
        <v>13</v>
      </c>
      <c r="AB152" s="24">
        <f ca="1">SUMIF(王静固定板2!$A:$AL,$B152,王静固定板2!AB:AB)</f>
        <v>12</v>
      </c>
      <c r="AC152" s="24">
        <f ca="1">SUMIF(王静固定板2!$A:$AL,$B152,王静固定板2!AC:AC)</f>
        <v>13</v>
      </c>
      <c r="AD152" s="24">
        <f ca="1">SUMIF(王静固定板2!$A:$AL,$B152,王静固定板2!AD:AD)</f>
        <v>13</v>
      </c>
      <c r="AE152" s="24">
        <f ca="1">SUMIF(王静固定板2!$A:$AL,$B152,王静固定板2!AE:AE)</f>
        <v>13</v>
      </c>
      <c r="AF152" s="24">
        <f ca="1">SUMIF(王静固定板2!$A:$AL,$B152,王静固定板2!AF:AF)</f>
        <v>12</v>
      </c>
      <c r="AG152" s="24">
        <f ca="1">SUMIF(王静固定板2!$A:$AL,$B152,王静固定板2!AG:AG)</f>
        <v>8.5</v>
      </c>
      <c r="AH152" s="24">
        <f ca="1">SUMIF(王静固定板2!$A:$AL,$B152,王静固定板2!AH:AH)</f>
        <v>0</v>
      </c>
      <c r="AI152" s="68">
        <f ca="1">SUM(D152:AH152)</f>
        <v>350</v>
      </c>
      <c r="AJ152" s="71">
        <f ca="1">AI152/8</f>
        <v>43.75</v>
      </c>
    </row>
    <row r="153" spans="1:36" ht="19.5" customHeight="1" x14ac:dyDescent="0.25">
      <c r="A153" s="36" t="s">
        <v>82</v>
      </c>
      <c r="B153" s="128" t="s">
        <v>623</v>
      </c>
      <c r="C153" s="129" t="s">
        <v>622</v>
      </c>
      <c r="D153" s="24">
        <f ca="1">SUMIF(王静固定板2!$A:$AL,$B153,王静固定板2!D:D)</f>
        <v>0</v>
      </c>
      <c r="E153" s="24">
        <f ca="1">SUMIF(王静固定板2!$A:$AL,$B153,王静固定板2!E:E)</f>
        <v>8.5</v>
      </c>
      <c r="F153" s="24">
        <f ca="1">SUMIF(王静固定板2!$A:$AL,$B153,王静固定板2!F:F)</f>
        <v>13</v>
      </c>
      <c r="G153" s="24">
        <f ca="1">SUMIF(王静固定板2!$A:$AL,$B153,王静固定板2!G:G)</f>
        <v>12</v>
      </c>
      <c r="H153" s="24">
        <f ca="1">SUMIF(王静固定板2!$A:$AL,$B153,王静固定板2!H:H)</f>
        <v>13</v>
      </c>
      <c r="I153" s="24">
        <f ca="1">SUMIF(王静固定板2!$A:$AL,$B153,王静固定板2!I:I)</f>
        <v>13</v>
      </c>
      <c r="J153" s="24">
        <f ca="1">SUMIF(王静固定板2!$A:$AL,$B153,王静固定板2!J:J)</f>
        <v>8.5</v>
      </c>
      <c r="K153" s="24">
        <f ca="1">SUMIF(王静固定板2!$A:$AL,$B153,王静固定板2!K:K)</f>
        <v>13</v>
      </c>
      <c r="L153" s="24">
        <f ca="1">SUMIF(王静固定板2!$A:$AL,$B153,王静固定板2!L:L)</f>
        <v>13</v>
      </c>
      <c r="M153" s="24">
        <f ca="1">SUMIF(王静固定板2!$A:$AL,$B153,王静固定板2!M:M)</f>
        <v>13</v>
      </c>
      <c r="N153" s="24">
        <f ca="1">SUMIF(王静固定板2!$A:$AL,$B153,王静固定板2!N:N)</f>
        <v>13</v>
      </c>
      <c r="O153" s="24">
        <f ca="1">SUMIF(王静固定板2!$A:$AL,$B153,王静固定板2!O:O)</f>
        <v>13</v>
      </c>
      <c r="P153" s="24">
        <f ca="1">SUMIF(王静固定板2!$A:$AL,$B153,王静固定板2!P:P)</f>
        <v>13</v>
      </c>
      <c r="Q153" s="24">
        <f ca="1">SUMIF(王静固定板2!$A:$AL,$B153,王静固定板2!Q:Q)</f>
        <v>8.5</v>
      </c>
      <c r="R153" s="24">
        <f ca="1">SUMIF(王静固定板2!$A:$AL,$B153,王静固定板2!R:R)</f>
        <v>11</v>
      </c>
      <c r="S153" s="24">
        <f ca="1">SUMIF(王静固定板2!$A:$AL,$B153,王静固定板2!S:S)</f>
        <v>11</v>
      </c>
      <c r="T153" s="24">
        <f ca="1">SUMIF(王静固定板2!$A:$AL,$B153,王静固定板2!T:T)</f>
        <v>11</v>
      </c>
      <c r="U153" s="24">
        <f ca="1">SUMIF(王静固定板2!$A:$AL,$B153,王静固定板2!U:U)</f>
        <v>13</v>
      </c>
      <c r="V153" s="24">
        <f ca="1">SUMIF(王静固定板2!$A:$AL,$B153,王静固定板2!V:V)</f>
        <v>13</v>
      </c>
      <c r="W153" s="24">
        <f ca="1">SUMIF(王静固定板2!$A:$AL,$B153,王静固定板2!W:W)</f>
        <v>13</v>
      </c>
      <c r="X153" s="24">
        <f ca="1">SUMIF(王静固定板2!$A:$AL,$B153,王静固定板2!X:X)</f>
        <v>12</v>
      </c>
      <c r="Y153" s="24">
        <f ca="1">SUMIF(王静固定板2!$A:$AL,$B153,王静固定板2!Y:Y)</f>
        <v>13</v>
      </c>
      <c r="Z153" s="24">
        <f ca="1">SUMIF(王静固定板2!$A:$AL,$B153,王静固定板2!Z:Z)</f>
        <v>13</v>
      </c>
      <c r="AA153" s="24">
        <f ca="1">SUMIF(王静固定板2!$A:$AL,$B153,王静固定板2!AA:AA)</f>
        <v>13</v>
      </c>
      <c r="AB153" s="24">
        <f ca="1">SUMIF(王静固定板2!$A:$AL,$B153,王静固定板2!AB:AB)</f>
        <v>13</v>
      </c>
      <c r="AC153" s="24">
        <f ca="1">SUMIF(王静固定板2!$A:$AL,$B153,王静固定板2!AC:AC)</f>
        <v>13</v>
      </c>
      <c r="AD153" s="24">
        <f ca="1">SUMIF(王静固定板2!$A:$AL,$B153,王静固定板2!AD:AD)</f>
        <v>13</v>
      </c>
      <c r="AE153" s="24">
        <f ca="1">SUMIF(王静固定板2!$A:$AL,$B153,王静固定板2!AE:AE)</f>
        <v>13</v>
      </c>
      <c r="AF153" s="24">
        <f ca="1">SUMIF(王静固定板2!$A:$AL,$B153,王静固定板2!AF:AF)</f>
        <v>8.5</v>
      </c>
      <c r="AG153" s="24">
        <f ca="1">SUMIF(王静固定板2!$A:$AL,$B153,王静固定板2!AG:AG)</f>
        <v>8.5</v>
      </c>
      <c r="AH153" s="24">
        <f ca="1">SUMIF(王静固定板2!$A:$AL,$B153,王静固定板2!AH:AH)</f>
        <v>0</v>
      </c>
      <c r="AI153" s="68">
        <f ca="1">SUM(D153:AH153)</f>
        <v>346.5</v>
      </c>
      <c r="AJ153" s="71">
        <f ca="1">AI153/8</f>
        <v>43.3125</v>
      </c>
    </row>
    <row r="154" spans="1:36" ht="19.5" customHeight="1" x14ac:dyDescent="0.25">
      <c r="A154" s="36" t="s">
        <v>82</v>
      </c>
      <c r="B154" s="128" t="s">
        <v>870</v>
      </c>
      <c r="C154" s="129" t="s">
        <v>872</v>
      </c>
      <c r="D154" s="24">
        <f ca="1">SUMIF(王静固定板2!$A:$AL,$B154,王静固定板2!D:D)</f>
        <v>0</v>
      </c>
      <c r="E154" s="24">
        <f ca="1">SUMIF(王静固定板2!$A:$AL,$B154,王静固定板2!E:E)</f>
        <v>0</v>
      </c>
      <c r="F154" s="24">
        <f ca="1">SUMIF(王静固定板2!$A:$AL,$B154,王静固定板2!F:F)</f>
        <v>0</v>
      </c>
      <c r="G154" s="24">
        <f ca="1">SUMIF(王静固定板2!$A:$AL,$B154,王静固定板2!G:G)</f>
        <v>0</v>
      </c>
      <c r="H154" s="24">
        <f ca="1">SUMIF(王静固定板2!$A:$AL,$B154,王静固定板2!H:H)</f>
        <v>0</v>
      </c>
      <c r="I154" s="24">
        <f ca="1">SUMIF(王静固定板2!$A:$AL,$B154,王静固定板2!I:I)</f>
        <v>0</v>
      </c>
      <c r="J154" s="24">
        <f ca="1">SUMIF(王静固定板2!$A:$AL,$B154,王静固定板2!J:J)</f>
        <v>0</v>
      </c>
      <c r="K154" s="24">
        <f ca="1">SUMIF(王静固定板2!$A:$AL,$B154,王静固定板2!K:K)</f>
        <v>0</v>
      </c>
      <c r="L154" s="24">
        <f ca="1">SUMIF(王静固定板2!$A:$AL,$B154,王静固定板2!L:L)</f>
        <v>0</v>
      </c>
      <c r="M154" s="24">
        <f ca="1">SUMIF(王静固定板2!$A:$AL,$B154,王静固定板2!M:M)</f>
        <v>0</v>
      </c>
      <c r="N154" s="24">
        <f ca="1">SUMIF(王静固定板2!$A:$AL,$B154,王静固定板2!N:N)</f>
        <v>0</v>
      </c>
      <c r="O154" s="24">
        <f ca="1">SUMIF(王静固定板2!$A:$AL,$B154,王静固定板2!O:O)</f>
        <v>0</v>
      </c>
      <c r="P154" s="24">
        <f ca="1">SUMIF(王静固定板2!$A:$AL,$B154,王静固定板2!P:P)</f>
        <v>0</v>
      </c>
      <c r="Q154" s="24">
        <f ca="1">SUMIF(王静固定板2!$A:$AL,$B154,王静固定板2!Q:Q)</f>
        <v>8.5</v>
      </c>
      <c r="R154" s="24">
        <f ca="1">SUMIF(王静固定板2!$A:$AL,$B154,王静固定板2!R:R)</f>
        <v>11</v>
      </c>
      <c r="S154" s="24">
        <f ca="1">SUMIF(王静固定板2!$A:$AL,$B154,王静固定板2!S:S)</f>
        <v>8.5</v>
      </c>
      <c r="T154" s="24">
        <f ca="1">SUMIF(王静固定板2!$A:$AL,$B154,王静固定板2!T:T)</f>
        <v>0</v>
      </c>
      <c r="U154" s="24">
        <f ca="1">SUMIF(王静固定板2!$A:$AL,$B154,王静固定板2!U:U)</f>
        <v>0</v>
      </c>
      <c r="V154" s="24">
        <f ca="1">SUMIF(王静固定板2!$A:$AL,$B154,王静固定板2!V:V)</f>
        <v>0</v>
      </c>
      <c r="W154" s="24">
        <f ca="1">SUMIF(王静固定板2!$A:$AL,$B154,王静固定板2!W:W)</f>
        <v>0</v>
      </c>
      <c r="X154" s="24">
        <f ca="1">SUMIF(王静固定板2!$A:$AL,$B154,王静固定板2!X:X)</f>
        <v>0</v>
      </c>
      <c r="Y154" s="24">
        <f ca="1">SUMIF(王静固定板2!$A:$AL,$B154,王静固定板2!Y:Y)</f>
        <v>0</v>
      </c>
      <c r="Z154" s="24">
        <f ca="1">SUMIF(王静固定板2!$A:$AL,$B154,王静固定板2!Z:Z)</f>
        <v>0</v>
      </c>
      <c r="AA154" s="24">
        <f ca="1">SUMIF(王静固定板2!$A:$AL,$B154,王静固定板2!AA:AA)</f>
        <v>0</v>
      </c>
      <c r="AB154" s="24">
        <f ca="1">SUMIF(王静固定板2!$A:$AL,$B154,王静固定板2!AB:AB)</f>
        <v>0</v>
      </c>
      <c r="AC154" s="24">
        <f ca="1">SUMIF(王静固定板2!$A:$AL,$B154,王静固定板2!AC:AC)</f>
        <v>0</v>
      </c>
      <c r="AD154" s="24">
        <f ca="1">SUMIF(王静固定板2!$A:$AL,$B154,王静固定板2!AD:AD)</f>
        <v>0</v>
      </c>
      <c r="AE154" s="24">
        <f ca="1">SUMIF(王静固定板2!$A:$AL,$B154,王静固定板2!AE:AE)</f>
        <v>0</v>
      </c>
      <c r="AF154" s="24">
        <f ca="1">SUMIF(王静固定板2!$A:$AL,$B154,王静固定板2!AF:AF)</f>
        <v>0</v>
      </c>
      <c r="AG154" s="24">
        <f ca="1">SUMIF(王静固定板2!$A:$AL,$B154,王静固定板2!AG:AG)</f>
        <v>0</v>
      </c>
      <c r="AH154" s="24">
        <f ca="1">SUMIF(王静固定板2!$A:$AL,$B154,王静固定板2!AH:AH)</f>
        <v>0</v>
      </c>
      <c r="AI154" s="68">
        <f t="shared" ref="AI154" ca="1" si="110">SUM(D154:AH154)</f>
        <v>28</v>
      </c>
      <c r="AJ154" s="71">
        <f t="shared" ref="AJ154:AJ155" ca="1" si="111">AI154/8</f>
        <v>3.5</v>
      </c>
    </row>
    <row r="155" spans="1:36" ht="19.5" customHeight="1" x14ac:dyDescent="0.25">
      <c r="A155" s="36" t="s">
        <v>82</v>
      </c>
      <c r="B155" s="128" t="s">
        <v>871</v>
      </c>
      <c r="C155" s="129" t="s">
        <v>873</v>
      </c>
      <c r="D155" s="24">
        <f ca="1">SUMIF(王静固定板2!$A:$AL,$B155,王静固定板2!D:D)</f>
        <v>0</v>
      </c>
      <c r="E155" s="24">
        <f ca="1">SUMIF(王静固定板2!$A:$AL,$B155,王静固定板2!E:E)</f>
        <v>0</v>
      </c>
      <c r="F155" s="24">
        <f ca="1">SUMIF(王静固定板2!$A:$AL,$B155,王静固定板2!F:F)</f>
        <v>0</v>
      </c>
      <c r="G155" s="24">
        <f ca="1">SUMIF(王静固定板2!$A:$AL,$B155,王静固定板2!G:G)</f>
        <v>0</v>
      </c>
      <c r="H155" s="24">
        <f ca="1">SUMIF(王静固定板2!$A:$AL,$B155,王静固定板2!H:H)</f>
        <v>0</v>
      </c>
      <c r="I155" s="24">
        <f ca="1">SUMIF(王静固定板2!$A:$AL,$B155,王静固定板2!I:I)</f>
        <v>0</v>
      </c>
      <c r="J155" s="24">
        <f ca="1">SUMIF(王静固定板2!$A:$AL,$B155,王静固定板2!J:J)</f>
        <v>0</v>
      </c>
      <c r="K155" s="24">
        <f ca="1">SUMIF(王静固定板2!$A:$AL,$B155,王静固定板2!K:K)</f>
        <v>0</v>
      </c>
      <c r="L155" s="24">
        <f ca="1">SUMIF(王静固定板2!$A:$AL,$B155,王静固定板2!L:L)</f>
        <v>0</v>
      </c>
      <c r="M155" s="24">
        <f ca="1">SUMIF(王静固定板2!$A:$AL,$B155,王静固定板2!M:M)</f>
        <v>8</v>
      </c>
      <c r="N155" s="24">
        <f ca="1">SUMIF(王静固定板2!$A:$AL,$B155,王静固定板2!N:N)</f>
        <v>0</v>
      </c>
      <c r="O155" s="24">
        <f ca="1">SUMIF(王静固定板2!$A:$AL,$B155,王静固定板2!O:O)</f>
        <v>0</v>
      </c>
      <c r="P155" s="24">
        <f ca="1">SUMIF(王静固定板2!$A:$AL,$B155,王静固定板2!P:P)</f>
        <v>0</v>
      </c>
      <c r="Q155" s="24">
        <f ca="1">SUMIF(王静固定板2!$A:$AL,$B155,王静固定板2!Q:Q)</f>
        <v>0</v>
      </c>
      <c r="R155" s="24">
        <f ca="1">SUMIF(王静固定板2!$A:$AL,$B155,王静固定板2!R:R)</f>
        <v>0</v>
      </c>
      <c r="S155" s="24">
        <f ca="1">SUMIF(王静固定板2!$A:$AL,$B155,王静固定板2!S:S)</f>
        <v>0</v>
      </c>
      <c r="T155" s="24">
        <f ca="1">SUMIF(王静固定板2!$A:$AL,$B155,王静固定板2!T:T)</f>
        <v>0</v>
      </c>
      <c r="U155" s="24">
        <f ca="1">SUMIF(王静固定板2!$A:$AL,$B155,王静固定板2!U:U)</f>
        <v>0</v>
      </c>
      <c r="V155" s="24">
        <f ca="1">SUMIF(王静固定板2!$A:$AL,$B155,王静固定板2!V:V)</f>
        <v>0</v>
      </c>
      <c r="W155" s="24">
        <f ca="1">SUMIF(王静固定板2!$A:$AL,$B155,王静固定板2!W:W)</f>
        <v>0</v>
      </c>
      <c r="X155" s="24">
        <f ca="1">SUMIF(王静固定板2!$A:$AL,$B155,王静固定板2!X:X)</f>
        <v>0</v>
      </c>
      <c r="Y155" s="24">
        <f ca="1">SUMIF(王静固定板2!$A:$AL,$B155,王静固定板2!Y:Y)</f>
        <v>0</v>
      </c>
      <c r="Z155" s="24">
        <f ca="1">SUMIF(王静固定板2!$A:$AL,$B155,王静固定板2!Z:Z)</f>
        <v>0</v>
      </c>
      <c r="AA155" s="24">
        <f ca="1">SUMIF(王静固定板2!$A:$AL,$B155,王静固定板2!AA:AA)</f>
        <v>0</v>
      </c>
      <c r="AB155" s="24">
        <f ca="1">SUMIF(王静固定板2!$A:$AL,$B155,王静固定板2!AB:AB)</f>
        <v>0</v>
      </c>
      <c r="AC155" s="24">
        <f ca="1">SUMIF(王静固定板2!$A:$AL,$B155,王静固定板2!AC:AC)</f>
        <v>0</v>
      </c>
      <c r="AD155" s="24">
        <f ca="1">SUMIF(王静固定板2!$A:$AL,$B155,王静固定板2!AD:AD)</f>
        <v>0</v>
      </c>
      <c r="AE155" s="24">
        <f ca="1">SUMIF(王静固定板2!$A:$AL,$B155,王静固定板2!AE:AE)</f>
        <v>0</v>
      </c>
      <c r="AF155" s="24">
        <f ca="1">SUMIF(王静固定板2!$A:$AL,$B155,王静固定板2!AF:AF)</f>
        <v>0</v>
      </c>
      <c r="AG155" s="24">
        <f ca="1">SUMIF(王静固定板2!$A:$AL,$B155,王静固定板2!AG:AG)</f>
        <v>0</v>
      </c>
      <c r="AH155" s="24">
        <f ca="1">SUMIF(王静固定板2!$A:$AL,$B155,王静固定板2!AH:AH)</f>
        <v>0</v>
      </c>
      <c r="AI155" s="68">
        <f t="shared" ref="AI155" ca="1" si="112">SUM(D155:AH155)</f>
        <v>8</v>
      </c>
      <c r="AJ155" s="71">
        <f t="shared" ca="1" si="111"/>
        <v>1</v>
      </c>
    </row>
    <row r="156" spans="1:36" ht="19.5" customHeight="1" x14ac:dyDescent="0.3">
      <c r="A156" s="36" t="s">
        <v>407</v>
      </c>
      <c r="B156" s="52" t="s">
        <v>706</v>
      </c>
      <c r="C156" s="131" t="s">
        <v>163</v>
      </c>
      <c r="D156" s="24">
        <f ca="1">SUMIF(流25史婷婷!$A:$AL,$B156,流25史婷婷!D:D)</f>
        <v>0</v>
      </c>
      <c r="E156" s="24">
        <f ca="1">SUMIF(流25史婷婷!$A:$AL,$B156,流25史婷婷!E:E)</f>
        <v>13</v>
      </c>
      <c r="F156" s="24">
        <f ca="1">SUMIF(流25史婷婷!$A:$AL,$B156,流25史婷婷!F:F)</f>
        <v>13</v>
      </c>
      <c r="G156" s="24">
        <f ca="1">SUMIF(流25史婷婷!$A:$AL,$B156,流25史婷婷!G:G)</f>
        <v>13</v>
      </c>
      <c r="H156" s="24">
        <f ca="1">SUMIF(流25史婷婷!$A:$AL,$B156,流25史婷婷!H:H)</f>
        <v>14</v>
      </c>
      <c r="I156" s="24">
        <f ca="1">SUMIF(流25史婷婷!$A:$AL,$B156,流25史婷婷!I:I)</f>
        <v>14</v>
      </c>
      <c r="J156" s="24">
        <f ca="1">SUMIF(流25史婷婷!$A:$AL,$B156,流25史婷婷!J:J)</f>
        <v>12</v>
      </c>
      <c r="K156" s="24">
        <f ca="1">SUMIF(流25史婷婷!$A:$AL,$B156,流25史婷婷!K:K)</f>
        <v>14</v>
      </c>
      <c r="L156" s="24">
        <f ca="1">SUMIF(流25史婷婷!$A:$AL,$B156,流25史婷婷!L:L)</f>
        <v>14</v>
      </c>
      <c r="M156" s="24">
        <f ca="1">SUMIF(流25史婷婷!$A:$AL,$B156,流25史婷婷!M:M)</f>
        <v>14</v>
      </c>
      <c r="N156" s="24">
        <f ca="1">SUMIF(流25史婷婷!$A:$AL,$B156,流25史婷婷!N:N)</f>
        <v>14</v>
      </c>
      <c r="O156" s="24">
        <f ca="1">SUMIF(流25史婷婷!$A:$AL,$B156,流25史婷婷!O:O)</f>
        <v>14</v>
      </c>
      <c r="P156" s="24">
        <f ca="1">SUMIF(流25史婷婷!$A:$AL,$B156,流25史婷婷!P:P)</f>
        <v>11.5</v>
      </c>
      <c r="Q156" s="24">
        <f ca="1">SUMIF(流25史婷婷!$A:$AL,$B156,流25史婷婷!Q:Q)</f>
        <v>13</v>
      </c>
      <c r="R156" s="24">
        <f ca="1">SUMIF(流25史婷婷!$A:$AL,$B156,流25史婷婷!R:R)</f>
        <v>14</v>
      </c>
      <c r="S156" s="24">
        <f ca="1">SUMIF(流25史婷婷!$A:$AL,$B156,流25史婷婷!S:S)</f>
        <v>12</v>
      </c>
      <c r="T156" s="24">
        <f ca="1">SUMIF(流25史婷婷!$A:$AL,$B156,流25史婷婷!T:T)</f>
        <v>8.5</v>
      </c>
      <c r="U156" s="24">
        <f ca="1">SUMIF(流25史婷婷!$A:$AL,$B156,流25史婷婷!U:U)</f>
        <v>12</v>
      </c>
      <c r="V156" s="24">
        <f ca="1">SUMIF(流25史婷婷!$A:$AL,$B156,流25史婷婷!V:V)</f>
        <v>14</v>
      </c>
      <c r="W156" s="24">
        <f ca="1">SUMIF(流25史婷婷!$A:$AL,$B156,流25史婷婷!W:W)</f>
        <v>14</v>
      </c>
      <c r="X156" s="24">
        <f ca="1">SUMIF(流25史婷婷!$A:$AL,$B156,流25史婷婷!X:X)</f>
        <v>13</v>
      </c>
      <c r="Y156" s="24">
        <f ca="1">SUMIF(流25史婷婷!$A:$AL,$B156,流25史婷婷!Y:Y)</f>
        <v>14</v>
      </c>
      <c r="Z156" s="24">
        <f ca="1">SUMIF(流25史婷婷!$A:$AL,$B156,流25史婷婷!Z:Z)</f>
        <v>13</v>
      </c>
      <c r="AA156" s="24">
        <f ca="1">SUMIF(流25史婷婷!$A:$AL,$B156,流25史婷婷!AA:AA)</f>
        <v>13</v>
      </c>
      <c r="AB156" s="24">
        <f ca="1">SUMIF(流25史婷婷!$A:$AL,$B156,流25史婷婷!AB:AB)</f>
        <v>13</v>
      </c>
      <c r="AC156" s="24">
        <f ca="1">SUMIF(流25史婷婷!$A:$AL,$B156,流25史婷婷!AC:AC)</f>
        <v>11</v>
      </c>
      <c r="AD156" s="24">
        <f ca="1">SUMIF(流25史婷婷!$A:$AL,$B156,流25史婷婷!AD:AD)</f>
        <v>11</v>
      </c>
      <c r="AE156" s="24">
        <f ca="1">SUMIF(流25史婷婷!$A:$AL,$B156,流25史婷婷!AE:AE)</f>
        <v>8.5</v>
      </c>
      <c r="AF156" s="24">
        <f ca="1">SUMIF(流25史婷婷!$A:$AL,$B156,流25史婷婷!AF:AF)</f>
        <v>8.5</v>
      </c>
      <c r="AG156" s="24">
        <f ca="1">SUMIF(流25史婷婷!$A:$AL,$B156,流25史婷婷!AG:AG)</f>
        <v>8.5</v>
      </c>
      <c r="AH156" s="24">
        <f ca="1">SUMIF(流25史婷婷!$A:$AL,$B156,流25史婷婷!AH:AH)</f>
        <v>11</v>
      </c>
      <c r="AI156" s="68">
        <f t="shared" ref="AI156:AI162" ca="1" si="113">SUM(D156:AH156)</f>
        <v>372.5</v>
      </c>
      <c r="AJ156" s="71">
        <f t="shared" ref="AJ156:AJ162" ca="1" si="114">AI156/8</f>
        <v>46.5625</v>
      </c>
    </row>
    <row r="157" spans="1:36" ht="19.5" customHeight="1" x14ac:dyDescent="0.3">
      <c r="A157" s="36" t="s">
        <v>407</v>
      </c>
      <c r="B157" s="52" t="s">
        <v>144</v>
      </c>
      <c r="C157" s="131" t="s">
        <v>164</v>
      </c>
      <c r="D157" s="24">
        <f ca="1">SUMIF(流25史婷婷!$A:$AL,$B157,流25史婷婷!D:D)</f>
        <v>0</v>
      </c>
      <c r="E157" s="24">
        <f ca="1">SUMIF(流25史婷婷!$A:$AL,$B157,流25史婷婷!E:E)</f>
        <v>13</v>
      </c>
      <c r="F157" s="24">
        <f ca="1">SUMIF(流25史婷婷!$A:$AL,$B157,流25史婷婷!F:F)</f>
        <v>14</v>
      </c>
      <c r="G157" s="24">
        <f ca="1">SUMIF(流25史婷婷!$A:$AL,$B157,流25史婷婷!G:G)</f>
        <v>11</v>
      </c>
      <c r="H157" s="24">
        <f ca="1">SUMIF(流25史婷婷!$A:$AL,$B157,流25史婷婷!H:H)</f>
        <v>11</v>
      </c>
      <c r="I157" s="24">
        <f ca="1">SUMIF(流25史婷婷!$A:$AL,$B157,流25史婷婷!I:I)</f>
        <v>13</v>
      </c>
      <c r="J157" s="24">
        <f ca="1">SUMIF(流25史婷婷!$A:$AL,$B157,流25史婷婷!J:J)</f>
        <v>8.5</v>
      </c>
      <c r="K157" s="24">
        <f ca="1">SUMIF(流25史婷婷!$A:$AL,$B157,流25史婷婷!K:K)</f>
        <v>11</v>
      </c>
      <c r="L157" s="24">
        <f ca="1">SUMIF(流25史婷婷!$A:$AL,$B157,流25史婷婷!L:L)</f>
        <v>11</v>
      </c>
      <c r="M157" s="24">
        <f ca="1">SUMIF(流25史婷婷!$A:$AL,$B157,流25史婷婷!M:M)</f>
        <v>6.5</v>
      </c>
      <c r="N157" s="24">
        <f ca="1">SUMIF(流25史婷婷!$A:$AL,$B157,流25史婷婷!N:N)</f>
        <v>0</v>
      </c>
      <c r="O157" s="24">
        <f ca="1">SUMIF(流25史婷婷!$A:$AL,$B157,流25史婷婷!O:O)</f>
        <v>14</v>
      </c>
      <c r="P157" s="24">
        <f ca="1">SUMIF(流25史婷婷!$A:$AL,$B157,流25史婷婷!P:P)</f>
        <v>12</v>
      </c>
      <c r="Q157" s="24">
        <f ca="1">SUMIF(流25史婷婷!$A:$AL,$B157,流25史婷婷!Q:Q)</f>
        <v>10</v>
      </c>
      <c r="R157" s="24">
        <f ca="1">SUMIF(流25史婷婷!$A:$AL,$B157,流25史婷婷!R:R)</f>
        <v>12</v>
      </c>
      <c r="S157" s="24">
        <f ca="1">SUMIF(流25史婷婷!$A:$AL,$B157,流25史婷婷!S:S)</f>
        <v>12</v>
      </c>
      <c r="T157" s="24">
        <f ca="1">SUMIF(流25史婷婷!$A:$AL,$B157,流25史婷婷!T:T)</f>
        <v>12</v>
      </c>
      <c r="U157" s="24">
        <f ca="1">SUMIF(流25史婷婷!$A:$AL,$B157,流25史婷婷!U:U)</f>
        <v>12</v>
      </c>
      <c r="V157" s="24">
        <f ca="1">SUMIF(流25史婷婷!$A:$AL,$B157,流25史婷婷!V:V)</f>
        <v>11</v>
      </c>
      <c r="W157" s="24">
        <f ca="1">SUMIF(流25史婷婷!$A:$AL,$B157,流25史婷婷!W:W)</f>
        <v>10</v>
      </c>
      <c r="X157" s="24">
        <f ca="1">SUMIF(流25史婷婷!$A:$AL,$B157,流25史婷婷!X:X)</f>
        <v>9.5</v>
      </c>
      <c r="Y157" s="24">
        <f ca="1">SUMIF(流25史婷婷!$A:$AL,$B157,流25史婷婷!Y:Y)</f>
        <v>14</v>
      </c>
      <c r="Z157" s="24">
        <f ca="1">SUMIF(流25史婷婷!$A:$AL,$B157,流25史婷婷!Z:Z)</f>
        <v>14</v>
      </c>
      <c r="AA157" s="24">
        <f ca="1">SUMIF(流25史婷婷!$A:$AL,$B157,流25史婷婷!AA:AA)</f>
        <v>14</v>
      </c>
      <c r="AB157" s="24">
        <f ca="1">SUMIF(流25史婷婷!$A:$AL,$B157,流25史婷婷!AB:AB)</f>
        <v>14</v>
      </c>
      <c r="AC157" s="24">
        <f ca="1">SUMIF(流25史婷婷!$A:$AL,$B157,流25史婷婷!AC:AC)</f>
        <v>12.5</v>
      </c>
      <c r="AD157" s="24">
        <f ca="1">SUMIF(流25史婷婷!$A:$AL,$B157,流25史婷婷!AD:AD)</f>
        <v>11.5</v>
      </c>
      <c r="AE157" s="24">
        <f ca="1">SUMIF(流25史婷婷!$A:$AL,$B157,流25史婷婷!AE:AE)</f>
        <v>8.5</v>
      </c>
      <c r="AF157" s="24">
        <f ca="1">SUMIF(流25史婷婷!$A:$AL,$B157,流25史婷婷!AF:AF)</f>
        <v>11</v>
      </c>
      <c r="AG157" s="24">
        <f ca="1">SUMIF(流25史婷婷!$A:$AL,$B157,流25史婷婷!AG:AG)</f>
        <v>13</v>
      </c>
      <c r="AH157" s="24">
        <f ca="1">SUMIF(流25史婷婷!$A:$AL,$B157,流25史婷婷!AH:AH)</f>
        <v>14</v>
      </c>
      <c r="AI157" s="68">
        <f t="shared" ca="1" si="113"/>
        <v>340</v>
      </c>
      <c r="AJ157" s="71">
        <f t="shared" ca="1" si="114"/>
        <v>42.5</v>
      </c>
    </row>
    <row r="158" spans="1:36" ht="19.5" customHeight="1" x14ac:dyDescent="0.3">
      <c r="A158" s="36" t="s">
        <v>407</v>
      </c>
      <c r="B158" s="52" t="s">
        <v>61</v>
      </c>
      <c r="C158" s="131" t="s">
        <v>62</v>
      </c>
      <c r="D158" s="24">
        <f ca="1">SUMIF(流25史婷婷!$A:$AL,$B158,流25史婷婷!D:D)</f>
        <v>0</v>
      </c>
      <c r="E158" s="24">
        <f ca="1">SUMIF(流25史婷婷!$A:$AL,$B158,流25史婷婷!E:E)</f>
        <v>13</v>
      </c>
      <c r="F158" s="24">
        <f ca="1">SUMIF(流25史婷婷!$A:$AL,$B158,流25史婷婷!F:F)</f>
        <v>13</v>
      </c>
      <c r="G158" s="24">
        <f ca="1">SUMIF(流25史婷婷!$A:$AL,$B158,流25史婷婷!G:G)</f>
        <v>13</v>
      </c>
      <c r="H158" s="24">
        <f ca="1">SUMIF(流25史婷婷!$A:$AL,$B158,流25史婷婷!H:H)</f>
        <v>14</v>
      </c>
      <c r="I158" s="24">
        <f ca="1">SUMIF(流25史婷婷!$A:$AL,$B158,流25史婷婷!I:I)</f>
        <v>14</v>
      </c>
      <c r="J158" s="24">
        <f ca="1">SUMIF(流25史婷婷!$A:$AL,$B158,流25史婷婷!J:J)</f>
        <v>11</v>
      </c>
      <c r="K158" s="24">
        <f ca="1">SUMIF(流25史婷婷!$A:$AL,$B158,流25史婷婷!K:K)</f>
        <v>14</v>
      </c>
      <c r="L158" s="24">
        <f ca="1">SUMIF(流25史婷婷!$A:$AL,$B158,流25史婷婷!L:L)</f>
        <v>14</v>
      </c>
      <c r="M158" s="24">
        <f ca="1">SUMIF(流25史婷婷!$A:$AL,$B158,流25史婷婷!M:M)</f>
        <v>14</v>
      </c>
      <c r="N158" s="24">
        <f ca="1">SUMIF(流25史婷婷!$A:$AL,$B158,流25史婷婷!N:N)</f>
        <v>14</v>
      </c>
      <c r="O158" s="24">
        <f ca="1">SUMIF(流25史婷婷!$A:$AL,$B158,流25史婷婷!O:O)</f>
        <v>14</v>
      </c>
      <c r="P158" s="24">
        <f ca="1">SUMIF(流25史婷婷!$A:$AL,$B158,流25史婷婷!P:P)</f>
        <v>14</v>
      </c>
      <c r="Q158" s="24">
        <f ca="1">SUMIF(流25史婷婷!$A:$AL,$B158,流25史婷婷!Q:Q)</f>
        <v>13</v>
      </c>
      <c r="R158" s="24">
        <f ca="1">SUMIF(流25史婷婷!$A:$AL,$B158,流25史婷婷!R:R)</f>
        <v>14</v>
      </c>
      <c r="S158" s="24">
        <f ca="1">SUMIF(流25史婷婷!$A:$AL,$B158,流25史婷婷!S:S)</f>
        <v>12</v>
      </c>
      <c r="T158" s="24">
        <f ca="1">SUMIF(流25史婷婷!$A:$AL,$B158,流25史婷婷!T:T)</f>
        <v>14</v>
      </c>
      <c r="U158" s="24">
        <f ca="1">SUMIF(流25史婷婷!$A:$AL,$B158,流25史婷婷!U:U)</f>
        <v>12</v>
      </c>
      <c r="V158" s="24">
        <f ca="1">SUMIF(流25史婷婷!$A:$AL,$B158,流25史婷婷!V:V)</f>
        <v>14</v>
      </c>
      <c r="W158" s="24">
        <f ca="1">SUMIF(流25史婷婷!$A:$AL,$B158,流25史婷婷!W:W)</f>
        <v>14</v>
      </c>
      <c r="X158" s="24">
        <f ca="1">SUMIF(流25史婷婷!$A:$AL,$B158,流25史婷婷!X:X)</f>
        <v>13</v>
      </c>
      <c r="Y158" s="24">
        <f ca="1">SUMIF(流25史婷婷!$A:$AL,$B158,流25史婷婷!Y:Y)</f>
        <v>14</v>
      </c>
      <c r="Z158" s="24">
        <f ca="1">SUMIF(流25史婷婷!$A:$AL,$B158,流25史婷婷!Z:Z)</f>
        <v>13</v>
      </c>
      <c r="AA158" s="24">
        <f ca="1">SUMIF(流25史婷婷!$A:$AL,$B158,流25史婷婷!AA:AA)</f>
        <v>13</v>
      </c>
      <c r="AB158" s="24">
        <f ca="1">SUMIF(流25史婷婷!$A:$AL,$B158,流25史婷婷!AB:AB)</f>
        <v>13</v>
      </c>
      <c r="AC158" s="24">
        <f ca="1">SUMIF(流25史婷婷!$A:$AL,$B158,流25史婷婷!AC:AC)</f>
        <v>11</v>
      </c>
      <c r="AD158" s="24">
        <f ca="1">SUMIF(流25史婷婷!$A:$AL,$B158,流25史婷婷!AD:AD)</f>
        <v>11</v>
      </c>
      <c r="AE158" s="24">
        <f ca="1">SUMIF(流25史婷婷!$A:$AL,$B158,流25史婷婷!AE:AE)</f>
        <v>8.5</v>
      </c>
      <c r="AF158" s="24">
        <f ca="1">SUMIF(流25史婷婷!$A:$AL,$B158,流25史婷婷!AF:AF)</f>
        <v>8.5</v>
      </c>
      <c r="AG158" s="24">
        <f ca="1">SUMIF(流25史婷婷!$A:$AL,$B158,流25史婷婷!AG:AG)</f>
        <v>8.5</v>
      </c>
      <c r="AH158" s="24">
        <f ca="1">SUMIF(流25史婷婷!$A:$AL,$B158,流25史婷婷!AH:AH)</f>
        <v>8.5</v>
      </c>
      <c r="AI158" s="68">
        <f t="shared" ca="1" si="113"/>
        <v>377</v>
      </c>
      <c r="AJ158" s="71">
        <f t="shared" ca="1" si="114"/>
        <v>47.125</v>
      </c>
    </row>
    <row r="159" spans="1:36" ht="19.5" customHeight="1" x14ac:dyDescent="0.3">
      <c r="A159" s="36" t="s">
        <v>407</v>
      </c>
      <c r="B159" s="52" t="s">
        <v>98</v>
      </c>
      <c r="C159" s="131" t="s">
        <v>168</v>
      </c>
      <c r="D159" s="24">
        <f ca="1">SUMIF(流25史婷婷!$A:$AL,$B159,流25史婷婷!D:D)</f>
        <v>0</v>
      </c>
      <c r="E159" s="24">
        <f ca="1">SUMIF(流25史婷婷!$A:$AL,$B159,流25史婷婷!E:E)</f>
        <v>13</v>
      </c>
      <c r="F159" s="24">
        <f ca="1">SUMIF(流25史婷婷!$A:$AL,$B159,流25史婷婷!F:F)</f>
        <v>13</v>
      </c>
      <c r="G159" s="24">
        <f ca="1">SUMIF(流25史婷婷!$A:$AL,$B159,流25史婷婷!G:G)</f>
        <v>8.5</v>
      </c>
      <c r="H159" s="24">
        <f ca="1">SUMIF(流25史婷婷!$A:$AL,$B159,流25史婷婷!H:H)</f>
        <v>10.5</v>
      </c>
      <c r="I159" s="24">
        <f ca="1">SUMIF(流25史婷婷!$A:$AL,$B159,流25史婷婷!I:I)</f>
        <v>13</v>
      </c>
      <c r="J159" s="24">
        <f ca="1">SUMIF(流25史婷婷!$A:$AL,$B159,流25史婷婷!J:J)</f>
        <v>11</v>
      </c>
      <c r="K159" s="24">
        <f ca="1">SUMIF(流25史婷婷!$A:$AL,$B159,流25史婷婷!K:K)</f>
        <v>14</v>
      </c>
      <c r="L159" s="24">
        <f ca="1">SUMIF(流25史婷婷!$A:$AL,$B159,流25史婷婷!L:L)</f>
        <v>14</v>
      </c>
      <c r="M159" s="24">
        <f ca="1">SUMIF(流25史婷婷!$A:$AL,$B159,流25史婷婷!M:M)</f>
        <v>14</v>
      </c>
      <c r="N159" s="24">
        <f ca="1">SUMIF(流25史婷婷!$A:$AL,$B159,流25史婷婷!N:N)</f>
        <v>14</v>
      </c>
      <c r="O159" s="24">
        <f ca="1">SUMIF(流25史婷婷!$A:$AL,$B159,流25史婷婷!O:O)</f>
        <v>14</v>
      </c>
      <c r="P159" s="24">
        <f ca="1">SUMIF(流25史婷婷!$A:$AL,$B159,流25史婷婷!P:P)</f>
        <v>14</v>
      </c>
      <c r="Q159" s="24">
        <f ca="1">SUMIF(流25史婷婷!$A:$AL,$B159,流25史婷婷!Q:Q)</f>
        <v>13</v>
      </c>
      <c r="R159" s="24">
        <f ca="1">SUMIF(流25史婷婷!$A:$AL,$B159,流25史婷婷!R:R)</f>
        <v>13</v>
      </c>
      <c r="S159" s="24">
        <f ca="1">SUMIF(流25史婷婷!$A:$AL,$B159,流25史婷婷!S:S)</f>
        <v>0</v>
      </c>
      <c r="T159" s="24">
        <f ca="1">SUMIF(流25史婷婷!$A:$AL,$B159,流25史婷婷!T:T)</f>
        <v>14</v>
      </c>
      <c r="U159" s="24">
        <f ca="1">SUMIF(流25史婷婷!$A:$AL,$B159,流25史婷婷!U:U)</f>
        <v>14</v>
      </c>
      <c r="V159" s="24">
        <f ca="1">SUMIF(流25史婷婷!$A:$AL,$B159,流25史婷婷!V:V)</f>
        <v>14</v>
      </c>
      <c r="W159" s="24">
        <f ca="1">SUMIF(流25史婷婷!$A:$AL,$B159,流25史婷婷!W:W)</f>
        <v>14</v>
      </c>
      <c r="X159" s="24">
        <f ca="1">SUMIF(流25史婷婷!$A:$AL,$B159,流25史婷婷!X:X)</f>
        <v>13</v>
      </c>
      <c r="Y159" s="24">
        <f ca="1">SUMIF(流25史婷婷!$A:$AL,$B159,流25史婷婷!Y:Y)</f>
        <v>12</v>
      </c>
      <c r="Z159" s="24">
        <f ca="1">SUMIF(流25史婷婷!$A:$AL,$B159,流25史婷婷!Z:Z)</f>
        <v>13</v>
      </c>
      <c r="AA159" s="24">
        <f ca="1">SUMIF(流25史婷婷!$A:$AL,$B159,流25史婷婷!AA:AA)</f>
        <v>13</v>
      </c>
      <c r="AB159" s="24">
        <f ca="1">SUMIF(流25史婷婷!$A:$AL,$B159,流25史婷婷!AB:AB)</f>
        <v>13</v>
      </c>
      <c r="AC159" s="24">
        <f ca="1">SUMIF(流25史婷婷!$A:$AL,$B159,流25史婷婷!AC:AC)</f>
        <v>11</v>
      </c>
      <c r="AD159" s="24">
        <f ca="1">SUMIF(流25史婷婷!$A:$AL,$B159,流25史婷婷!AD:AD)</f>
        <v>11</v>
      </c>
      <c r="AE159" s="24">
        <f ca="1">SUMIF(流25史婷婷!$A:$AL,$B159,流25史婷婷!AE:AE)</f>
        <v>8.5</v>
      </c>
      <c r="AF159" s="24">
        <f ca="1">SUMIF(流25史婷婷!$A:$AL,$B159,流25史婷婷!AF:AF)</f>
        <v>8.5</v>
      </c>
      <c r="AG159" s="24">
        <f ca="1">SUMIF(流25史婷婷!$A:$AL,$B159,流25史婷婷!AG:AG)</f>
        <v>8.5</v>
      </c>
      <c r="AH159" s="24">
        <f ca="1">SUMIF(流25史婷婷!$A:$AL,$B159,流25史婷婷!AH:AH)</f>
        <v>8.5</v>
      </c>
      <c r="AI159" s="68">
        <f t="shared" ca="1" si="113"/>
        <v>355</v>
      </c>
      <c r="AJ159" s="71">
        <f t="shared" ca="1" si="114"/>
        <v>44.375</v>
      </c>
    </row>
    <row r="160" spans="1:36" ht="19.5" customHeight="1" x14ac:dyDescent="0.3">
      <c r="A160" s="36" t="s">
        <v>407</v>
      </c>
      <c r="B160" s="52" t="s">
        <v>170</v>
      </c>
      <c r="C160" s="131" t="s">
        <v>171</v>
      </c>
      <c r="D160" s="24">
        <f ca="1">SUMIF(流25史婷婷!$A:$AL,$B160,流25史婷婷!D:D)</f>
        <v>0</v>
      </c>
      <c r="E160" s="24">
        <f ca="1">SUMIF(流25史婷婷!$A:$AL,$B160,流25史婷婷!E:E)</f>
        <v>13</v>
      </c>
      <c r="F160" s="24">
        <f ca="1">SUMIF(流25史婷婷!$A:$AL,$B160,流25史婷婷!F:F)</f>
        <v>13</v>
      </c>
      <c r="G160" s="24">
        <f ca="1">SUMIF(流25史婷婷!$A:$AL,$B160,流25史婷婷!G:G)</f>
        <v>13</v>
      </c>
      <c r="H160" s="24">
        <f ca="1">SUMIF(流25史婷婷!$A:$AL,$B160,流25史婷婷!H:H)</f>
        <v>13</v>
      </c>
      <c r="I160" s="24">
        <f ca="1">SUMIF(流25史婷婷!$A:$AL,$B160,流25史婷婷!I:I)</f>
        <v>8.5</v>
      </c>
      <c r="J160" s="24">
        <f ca="1">SUMIF(流25史婷婷!$A:$AL,$B160,流25史婷婷!J:J)</f>
        <v>0</v>
      </c>
      <c r="K160" s="24">
        <f ca="1">SUMIF(流25史婷婷!$A:$AL,$B160,流25史婷婷!K:K)</f>
        <v>8.5</v>
      </c>
      <c r="L160" s="24">
        <f ca="1">SUMIF(流25史婷婷!$A:$AL,$B160,流25史婷婷!L:L)</f>
        <v>0</v>
      </c>
      <c r="M160" s="24">
        <f ca="1">SUMIF(流25史婷婷!$A:$AL,$B160,流25史婷婷!M:M)</f>
        <v>0</v>
      </c>
      <c r="N160" s="24">
        <f ca="1">SUMIF(流25史婷婷!$A:$AL,$B160,流25史婷婷!N:N)</f>
        <v>0</v>
      </c>
      <c r="O160" s="24">
        <f ca="1">SUMIF(流25史婷婷!$A:$AL,$B160,流25史婷婷!O:O)</f>
        <v>0</v>
      </c>
      <c r="P160" s="24">
        <f ca="1">SUMIF(流25史婷婷!$A:$AL,$B160,流25史婷婷!P:P)</f>
        <v>12.5</v>
      </c>
      <c r="Q160" s="24">
        <f ca="1">SUMIF(流25史婷婷!$A:$AL,$B160,流25史婷婷!Q:Q)</f>
        <v>0</v>
      </c>
      <c r="R160" s="24">
        <f ca="1">SUMIF(流25史婷婷!$A:$AL,$B160,流25史婷婷!R:R)</f>
        <v>12</v>
      </c>
      <c r="S160" s="24">
        <f ca="1">SUMIF(流25史婷婷!$A:$AL,$B160,流25史婷婷!S:S)</f>
        <v>0</v>
      </c>
      <c r="T160" s="24">
        <f ca="1">SUMIF(流25史婷婷!$A:$AL,$B160,流25史婷婷!T:T)</f>
        <v>0</v>
      </c>
      <c r="U160" s="24">
        <f ca="1">SUMIF(流25史婷婷!$A:$AL,$B160,流25史婷婷!U:U)</f>
        <v>0</v>
      </c>
      <c r="V160" s="24">
        <f ca="1">SUMIF(流25史婷婷!$A:$AL,$B160,流25史婷婷!V:V)</f>
        <v>0</v>
      </c>
      <c r="W160" s="24">
        <f ca="1">SUMIF(流25史婷婷!$A:$AL,$B160,流25史婷婷!W:W)</f>
        <v>0</v>
      </c>
      <c r="X160" s="24">
        <f ca="1">SUMIF(流25史婷婷!$A:$AL,$B160,流25史婷婷!X:X)</f>
        <v>0</v>
      </c>
      <c r="Y160" s="24">
        <f ca="1">SUMIF(流25史婷婷!$A:$AL,$B160,流25史婷婷!Y:Y)</f>
        <v>0</v>
      </c>
      <c r="Z160" s="24">
        <f ca="1">SUMIF(流25史婷婷!$A:$AL,$B160,流25史婷婷!Z:Z)</f>
        <v>0</v>
      </c>
      <c r="AA160" s="24">
        <f ca="1">SUMIF(流25史婷婷!$A:$AL,$B160,流25史婷婷!AA:AA)</f>
        <v>0</v>
      </c>
      <c r="AB160" s="24">
        <f ca="1">SUMIF(流25史婷婷!$A:$AL,$B160,流25史婷婷!AB:AB)</f>
        <v>0</v>
      </c>
      <c r="AC160" s="24">
        <f ca="1">SUMIF(流25史婷婷!$A:$AL,$B160,流25史婷婷!AC:AC)</f>
        <v>0</v>
      </c>
      <c r="AD160" s="24">
        <f ca="1">SUMIF(流25史婷婷!$A:$AL,$B160,流25史婷婷!AD:AD)</f>
        <v>0</v>
      </c>
      <c r="AE160" s="24">
        <f ca="1">SUMIF(流25史婷婷!$A:$AL,$B160,流25史婷婷!AE:AE)</f>
        <v>0</v>
      </c>
      <c r="AF160" s="24">
        <f ca="1">SUMIF(流25史婷婷!$A:$AL,$B160,流25史婷婷!AF:AF)</f>
        <v>0</v>
      </c>
      <c r="AG160" s="24">
        <f ca="1">SUMIF(流25史婷婷!$A:$AL,$B160,流25史婷婷!AG:AG)</f>
        <v>0</v>
      </c>
      <c r="AH160" s="24">
        <f ca="1">SUMIF(流25史婷婷!$A:$AL,$B160,流25史婷婷!AH:AH)</f>
        <v>0</v>
      </c>
      <c r="AI160" s="68">
        <f t="shared" ca="1" si="113"/>
        <v>93.5</v>
      </c>
      <c r="AJ160" s="71">
        <f t="shared" ca="1" si="114"/>
        <v>11.6875</v>
      </c>
    </row>
    <row r="161" spans="1:36" ht="19.5" customHeight="1" x14ac:dyDescent="0.3">
      <c r="A161" s="36" t="s">
        <v>407</v>
      </c>
      <c r="B161" s="52" t="s">
        <v>172</v>
      </c>
      <c r="C161" s="131" t="s">
        <v>173</v>
      </c>
      <c r="D161" s="24">
        <f ca="1">SUMIF(流25史婷婷!$A:$AL,$B161,流25史婷婷!D:D)</f>
        <v>0</v>
      </c>
      <c r="E161" s="24">
        <f ca="1">SUMIF(流25史婷婷!$A:$AL,$B161,流25史婷婷!E:E)</f>
        <v>13</v>
      </c>
      <c r="F161" s="24">
        <f ca="1">SUMIF(流25史婷婷!$A:$AL,$B161,流25史婷婷!F:F)</f>
        <v>13</v>
      </c>
      <c r="G161" s="24">
        <f ca="1">SUMIF(流25史婷婷!$A:$AL,$B161,流25史婷婷!G:G)</f>
        <v>13</v>
      </c>
      <c r="H161" s="24">
        <f ca="1">SUMIF(流25史婷婷!$A:$AL,$B161,流25史婷婷!H:H)</f>
        <v>14</v>
      </c>
      <c r="I161" s="24">
        <f ca="1">SUMIF(流25史婷婷!$A:$AL,$B161,流25史婷婷!I:I)</f>
        <v>14</v>
      </c>
      <c r="J161" s="24">
        <f ca="1">SUMIF(流25史婷婷!$A:$AL,$B161,流25史婷婷!J:J)</f>
        <v>11</v>
      </c>
      <c r="K161" s="24">
        <f ca="1">SUMIF(流25史婷婷!$A:$AL,$B161,流25史婷婷!K:K)</f>
        <v>14</v>
      </c>
      <c r="L161" s="24">
        <f ca="1">SUMIF(流25史婷婷!$A:$AL,$B161,流25史婷婷!L:L)</f>
        <v>14</v>
      </c>
      <c r="M161" s="24">
        <f ca="1">SUMIF(流25史婷婷!$A:$AL,$B161,流25史婷婷!M:M)</f>
        <v>14</v>
      </c>
      <c r="N161" s="24">
        <f ca="1">SUMIF(流25史婷婷!$A:$AL,$B161,流25史婷婷!N:N)</f>
        <v>14</v>
      </c>
      <c r="O161" s="24">
        <f ca="1">SUMIF(流25史婷婷!$A:$AL,$B161,流25史婷婷!O:O)</f>
        <v>8.5</v>
      </c>
      <c r="P161" s="24">
        <f ca="1">SUMIF(流25史婷婷!$A:$AL,$B161,流25史婷婷!P:P)</f>
        <v>14</v>
      </c>
      <c r="Q161" s="24">
        <f ca="1">SUMIF(流25史婷婷!$A:$AL,$B161,流25史婷婷!Q:Q)</f>
        <v>13</v>
      </c>
      <c r="R161" s="24">
        <f ca="1">SUMIF(流25史婷婷!$A:$AL,$B161,流25史婷婷!R:R)</f>
        <v>14</v>
      </c>
      <c r="S161" s="24">
        <f ca="1">SUMIF(流25史婷婷!$A:$AL,$B161,流25史婷婷!S:S)</f>
        <v>9.5</v>
      </c>
      <c r="T161" s="24">
        <f ca="1">SUMIF(流25史婷婷!$A:$AL,$B161,流25史婷婷!T:T)</f>
        <v>14</v>
      </c>
      <c r="U161" s="24">
        <f ca="1">SUMIF(流25史婷婷!$A:$AL,$B161,流25史婷婷!U:U)</f>
        <v>12</v>
      </c>
      <c r="V161" s="24">
        <f ca="1">SUMIF(流25史婷婷!$A:$AL,$B161,流25史婷婷!V:V)</f>
        <v>14</v>
      </c>
      <c r="W161" s="24">
        <f ca="1">SUMIF(流25史婷婷!$A:$AL,$B161,流25史婷婷!W:W)</f>
        <v>14</v>
      </c>
      <c r="X161" s="24">
        <f ca="1">SUMIF(流25史婷婷!$A:$AL,$B161,流25史婷婷!X:X)</f>
        <v>13</v>
      </c>
      <c r="Y161" s="24">
        <f ca="1">SUMIF(流25史婷婷!$A:$AL,$B161,流25史婷婷!Y:Y)</f>
        <v>14</v>
      </c>
      <c r="Z161" s="24">
        <f ca="1">SUMIF(流25史婷婷!$A:$AL,$B161,流25史婷婷!Z:Z)</f>
        <v>13</v>
      </c>
      <c r="AA161" s="24">
        <f ca="1">SUMIF(流25史婷婷!$A:$AL,$B161,流25史婷婷!AA:AA)</f>
        <v>13</v>
      </c>
      <c r="AB161" s="24">
        <f ca="1">SUMIF(流25史婷婷!$A:$AL,$B161,流25史婷婷!AB:AB)</f>
        <v>13</v>
      </c>
      <c r="AC161" s="24">
        <f ca="1">SUMIF(流25史婷婷!$A:$AL,$B161,流25史婷婷!AC:AC)</f>
        <v>11</v>
      </c>
      <c r="AD161" s="24">
        <f ca="1">SUMIF(流25史婷婷!$A:$AL,$B161,流25史婷婷!AD:AD)</f>
        <v>8.5</v>
      </c>
      <c r="AE161" s="24">
        <f ca="1">SUMIF(流25史婷婷!$A:$AL,$B161,流25史婷婷!AE:AE)</f>
        <v>0</v>
      </c>
      <c r="AF161" s="24">
        <f ca="1">SUMIF(流25史婷婷!$A:$AL,$B161,流25史婷婷!AF:AF)</f>
        <v>8.5</v>
      </c>
      <c r="AG161" s="24">
        <f ca="1">SUMIF(流25史婷婷!$A:$AL,$B161,流25史婷婷!AG:AG)</f>
        <v>8.5</v>
      </c>
      <c r="AH161" s="24">
        <f ca="1">SUMIF(流25史婷婷!$A:$AL,$B161,流25史婷婷!AH:AH)</f>
        <v>8.5</v>
      </c>
      <c r="AI161" s="68">
        <f t="shared" ca="1" si="113"/>
        <v>358</v>
      </c>
      <c r="AJ161" s="71">
        <f t="shared" ca="1" si="114"/>
        <v>44.75</v>
      </c>
    </row>
    <row r="162" spans="1:36" ht="19.5" customHeight="1" x14ac:dyDescent="0.3">
      <c r="A162" s="36" t="s">
        <v>407</v>
      </c>
      <c r="B162" s="52" t="s">
        <v>188</v>
      </c>
      <c r="C162" s="131" t="s">
        <v>189</v>
      </c>
      <c r="D162" s="24">
        <f ca="1">SUMIF(流25史婷婷!$A:$AL,$B162,流25史婷婷!D:D)</f>
        <v>0</v>
      </c>
      <c r="E162" s="24">
        <f ca="1">SUMIF(流25史婷婷!$A:$AL,$B162,流25史婷婷!E:E)</f>
        <v>13</v>
      </c>
      <c r="F162" s="24">
        <f ca="1">SUMIF(流25史婷婷!$A:$AL,$B162,流25史婷婷!F:F)</f>
        <v>13</v>
      </c>
      <c r="G162" s="24">
        <f ca="1">SUMIF(流25史婷婷!$A:$AL,$B162,流25史婷婷!G:G)</f>
        <v>13</v>
      </c>
      <c r="H162" s="24">
        <f ca="1">SUMIF(流25史婷婷!$A:$AL,$B162,流25史婷婷!H:H)</f>
        <v>14</v>
      </c>
      <c r="I162" s="24">
        <f ca="1">SUMIF(流25史婷婷!$A:$AL,$B162,流25史婷婷!I:I)</f>
        <v>14</v>
      </c>
      <c r="J162" s="24">
        <f ca="1">SUMIF(流25史婷婷!$A:$AL,$B162,流25史婷婷!J:J)</f>
        <v>11</v>
      </c>
      <c r="K162" s="24">
        <f ca="1">SUMIF(流25史婷婷!$A:$AL,$B162,流25史婷婷!K:K)</f>
        <v>14</v>
      </c>
      <c r="L162" s="24">
        <f ca="1">SUMIF(流25史婷婷!$A:$AL,$B162,流25史婷婷!L:L)</f>
        <v>14</v>
      </c>
      <c r="M162" s="24">
        <f ca="1">SUMIF(流25史婷婷!$A:$AL,$B162,流25史婷婷!M:M)</f>
        <v>14</v>
      </c>
      <c r="N162" s="24">
        <f ca="1">SUMIF(流25史婷婷!$A:$AL,$B162,流25史婷婷!N:N)</f>
        <v>14</v>
      </c>
      <c r="O162" s="24">
        <f ca="1">SUMIF(流25史婷婷!$A:$AL,$B162,流25史婷婷!O:O)</f>
        <v>14</v>
      </c>
      <c r="P162" s="24">
        <f ca="1">SUMIF(流25史婷婷!$A:$AL,$B162,流25史婷婷!P:P)</f>
        <v>14</v>
      </c>
      <c r="Q162" s="24">
        <f ca="1">SUMIF(流25史婷婷!$A:$AL,$B162,流25史婷婷!Q:Q)</f>
        <v>13</v>
      </c>
      <c r="R162" s="24">
        <f ca="1">SUMIF(流25史婷婷!$A:$AL,$B162,流25史婷婷!R:R)</f>
        <v>14</v>
      </c>
      <c r="S162" s="24">
        <f ca="1">SUMIF(流25史婷婷!$A:$AL,$B162,流25史婷婷!S:S)</f>
        <v>12</v>
      </c>
      <c r="T162" s="24">
        <f ca="1">SUMIF(流25史婷婷!$A:$AL,$B162,流25史婷婷!T:T)</f>
        <v>14</v>
      </c>
      <c r="U162" s="24">
        <f ca="1">SUMIF(流25史婷婷!$A:$AL,$B162,流25史婷婷!U:U)</f>
        <v>12</v>
      </c>
      <c r="V162" s="24">
        <f ca="1">SUMIF(流25史婷婷!$A:$AL,$B162,流25史婷婷!V:V)</f>
        <v>14</v>
      </c>
      <c r="W162" s="24">
        <f ca="1">SUMIF(流25史婷婷!$A:$AL,$B162,流25史婷婷!W:W)</f>
        <v>8.5</v>
      </c>
      <c r="X162" s="24">
        <f ca="1">SUMIF(流25史婷婷!$A:$AL,$B162,流25史婷婷!X:X)</f>
        <v>13</v>
      </c>
      <c r="Y162" s="24">
        <f ca="1">SUMIF(流25史婷婷!$A:$AL,$B162,流25史婷婷!Y:Y)</f>
        <v>14</v>
      </c>
      <c r="Z162" s="24">
        <f ca="1">SUMIF(流25史婷婷!$A:$AL,$B162,流25史婷婷!Z:Z)</f>
        <v>13</v>
      </c>
      <c r="AA162" s="24">
        <f ca="1">SUMIF(流25史婷婷!$A:$AL,$B162,流25史婷婷!AA:AA)</f>
        <v>13</v>
      </c>
      <c r="AB162" s="24">
        <f ca="1">SUMIF(流25史婷婷!$A:$AL,$B162,流25史婷婷!AB:AB)</f>
        <v>13</v>
      </c>
      <c r="AC162" s="24">
        <f ca="1">SUMIF(流25史婷婷!$A:$AL,$B162,流25史婷婷!AC:AC)</f>
        <v>11</v>
      </c>
      <c r="AD162" s="24">
        <f ca="1">SUMIF(流25史婷婷!$A:$AL,$B162,流25史婷婷!AD:AD)</f>
        <v>11</v>
      </c>
      <c r="AE162" s="24">
        <f ca="1">SUMIF(流25史婷婷!$A:$AL,$B162,流25史婷婷!AE:AE)</f>
        <v>8.5</v>
      </c>
      <c r="AF162" s="24">
        <f ca="1">SUMIF(流25史婷婷!$A:$AL,$B162,流25史婷婷!AF:AF)</f>
        <v>8.5</v>
      </c>
      <c r="AG162" s="24">
        <f ca="1">SUMIF(流25史婷婷!$A:$AL,$B162,流25史婷婷!AG:AG)</f>
        <v>8.5</v>
      </c>
      <c r="AH162" s="24">
        <f ca="1">SUMIF(流25史婷婷!$A:$AL,$B162,流25史婷婷!AH:AH)</f>
        <v>8.5</v>
      </c>
      <c r="AI162" s="68">
        <f t="shared" ca="1" si="113"/>
        <v>371.5</v>
      </c>
      <c r="AJ162" s="71">
        <f t="shared" ca="1" si="114"/>
        <v>46.4375</v>
      </c>
    </row>
    <row r="163" spans="1:36" ht="19.5" customHeight="1" x14ac:dyDescent="0.25">
      <c r="A163" s="36" t="s">
        <v>407</v>
      </c>
      <c r="B163" s="53" t="s">
        <v>205</v>
      </c>
      <c r="C163" s="127" t="s">
        <v>217</v>
      </c>
      <c r="D163" s="24">
        <f ca="1">SUMIF(流25史婷婷!$A:$AL,$B163,流25史婷婷!D:D)</f>
        <v>0</v>
      </c>
      <c r="E163" s="24">
        <f ca="1">SUMIF(流25史婷婷!$A:$AL,$B163,流25史婷婷!E:E)</f>
        <v>12</v>
      </c>
      <c r="F163" s="24">
        <f ca="1">SUMIF(流25史婷婷!$A:$AL,$B163,流25史婷婷!F:F)</f>
        <v>12</v>
      </c>
      <c r="G163" s="24">
        <f ca="1">SUMIF(流25史婷婷!$A:$AL,$B163,流25史婷婷!G:G)</f>
        <v>13</v>
      </c>
      <c r="H163" s="24">
        <f ca="1">SUMIF(流25史婷婷!$A:$AL,$B163,流25史婷婷!H:H)</f>
        <v>14</v>
      </c>
      <c r="I163" s="24">
        <f ca="1">SUMIF(流25史婷婷!$A:$AL,$B163,流25史婷婷!I:I)</f>
        <v>14</v>
      </c>
      <c r="J163" s="24">
        <f ca="1">SUMIF(流25史婷婷!$A:$AL,$B163,流25史婷婷!J:J)</f>
        <v>11</v>
      </c>
      <c r="K163" s="24">
        <f ca="1">SUMIF(流25史婷婷!$A:$AL,$B163,流25史婷婷!K:K)</f>
        <v>14</v>
      </c>
      <c r="L163" s="24">
        <f ca="1">SUMIF(流25史婷婷!$A:$AL,$B163,流25史婷婷!L:L)</f>
        <v>14</v>
      </c>
      <c r="M163" s="24">
        <f ca="1">SUMIF(流25史婷婷!$A:$AL,$B163,流25史婷婷!M:M)</f>
        <v>14</v>
      </c>
      <c r="N163" s="24">
        <f ca="1">SUMIF(流25史婷婷!$A:$AL,$B163,流25史婷婷!N:N)</f>
        <v>14</v>
      </c>
      <c r="O163" s="24">
        <f ca="1">SUMIF(流25史婷婷!$A:$AL,$B163,流25史婷婷!O:O)</f>
        <v>14</v>
      </c>
      <c r="P163" s="24">
        <f ca="1">SUMIF(流25史婷婷!$A:$AL,$B163,流25史婷婷!P:P)</f>
        <v>14</v>
      </c>
      <c r="Q163" s="24">
        <f ca="1">SUMIF(流25史婷婷!$A:$AL,$B163,流25史婷婷!Q:Q)</f>
        <v>13</v>
      </c>
      <c r="R163" s="24">
        <f ca="1">SUMIF(流25史婷婷!$A:$AL,$B163,流25史婷婷!R:R)</f>
        <v>14</v>
      </c>
      <c r="S163" s="24">
        <f ca="1">SUMIF(流25史婷婷!$A:$AL,$B163,流25史婷婷!S:S)</f>
        <v>11</v>
      </c>
      <c r="T163" s="24">
        <f ca="1">SUMIF(流25史婷婷!$A:$AL,$B163,流25史婷婷!T:T)</f>
        <v>14</v>
      </c>
      <c r="U163" s="24">
        <f ca="1">SUMIF(流25史婷婷!$A:$AL,$B163,流25史婷婷!U:U)</f>
        <v>12</v>
      </c>
      <c r="V163" s="24">
        <f ca="1">SUMIF(流25史婷婷!$A:$AL,$B163,流25史婷婷!V:V)</f>
        <v>14</v>
      </c>
      <c r="W163" s="24">
        <f ca="1">SUMIF(流25史婷婷!$A:$AL,$B163,流25史婷婷!W:W)</f>
        <v>14</v>
      </c>
      <c r="X163" s="24">
        <f ca="1">SUMIF(流25史婷婷!$A:$AL,$B163,流25史婷婷!X:X)</f>
        <v>13</v>
      </c>
      <c r="Y163" s="24">
        <f ca="1">SUMIF(流25史婷婷!$A:$AL,$B163,流25史婷婷!Y:Y)</f>
        <v>14</v>
      </c>
      <c r="Z163" s="24">
        <f ca="1">SUMIF(流25史婷婷!$A:$AL,$B163,流25史婷婷!Z:Z)</f>
        <v>13</v>
      </c>
      <c r="AA163" s="24">
        <f ca="1">SUMIF(流25史婷婷!$A:$AL,$B163,流25史婷婷!AA:AA)</f>
        <v>13</v>
      </c>
      <c r="AB163" s="24">
        <f ca="1">SUMIF(流25史婷婷!$A:$AL,$B163,流25史婷婷!AB:AB)</f>
        <v>13</v>
      </c>
      <c r="AC163" s="24">
        <f ca="1">SUMIF(流25史婷婷!$A:$AL,$B163,流25史婷婷!AC:AC)</f>
        <v>11</v>
      </c>
      <c r="AD163" s="24">
        <f ca="1">SUMIF(流25史婷婷!$A:$AL,$B163,流25史婷婷!AD:AD)</f>
        <v>11</v>
      </c>
      <c r="AE163" s="24">
        <f ca="1">SUMIF(流25史婷婷!$A:$AL,$B163,流25史婷婷!AE:AE)</f>
        <v>8.5</v>
      </c>
      <c r="AF163" s="24">
        <f ca="1">SUMIF(流25史婷婷!$A:$AL,$B163,流25史婷婷!AF:AF)</f>
        <v>8.5</v>
      </c>
      <c r="AG163" s="24">
        <f ca="1">SUMIF(流25史婷婷!$A:$AL,$B163,流25史婷婷!AG:AG)</f>
        <v>8.5</v>
      </c>
      <c r="AH163" s="24">
        <f ca="1">SUMIF(流25史婷婷!$A:$AL,$B163,流25史婷婷!AH:AH)</f>
        <v>8.5</v>
      </c>
      <c r="AI163" s="68">
        <f t="shared" ref="AI163:AI187" ca="1" si="115">SUM(D163:AH163)</f>
        <v>374</v>
      </c>
      <c r="AJ163" s="71">
        <f t="shared" ref="AJ163:AJ210" ca="1" si="116">AI163/8</f>
        <v>46.75</v>
      </c>
    </row>
    <row r="164" spans="1:36" ht="19.5" customHeight="1" x14ac:dyDescent="0.25">
      <c r="A164" s="36" t="s">
        <v>407</v>
      </c>
      <c r="B164" s="53" t="s">
        <v>212</v>
      </c>
      <c r="C164" s="127" t="s">
        <v>216</v>
      </c>
      <c r="D164" s="24">
        <f ca="1">SUMIF(流25史婷婷!$A:$AL,$B164,流25史婷婷!D:D)</f>
        <v>0</v>
      </c>
      <c r="E164" s="24">
        <f ca="1">SUMIF(流25史婷婷!$A:$AL,$B164,流25史婷婷!E:E)</f>
        <v>0</v>
      </c>
      <c r="F164" s="24">
        <f ca="1">SUMIF(流25史婷婷!$A:$AL,$B164,流25史婷婷!F:F)</f>
        <v>0</v>
      </c>
      <c r="G164" s="24">
        <f ca="1">SUMIF(流25史婷婷!$A:$AL,$B164,流25史婷婷!G:G)</f>
        <v>0</v>
      </c>
      <c r="H164" s="24">
        <f ca="1">SUMIF(流25史婷婷!$A:$AL,$B164,流25史婷婷!H:H)</f>
        <v>0</v>
      </c>
      <c r="I164" s="24">
        <f ca="1">SUMIF(流25史婷婷!$A:$AL,$B164,流25史婷婷!I:I)</f>
        <v>0</v>
      </c>
      <c r="J164" s="24">
        <f ca="1">SUMIF(流25史婷婷!$A:$AL,$B164,流25史婷婷!J:J)</f>
        <v>0</v>
      </c>
      <c r="K164" s="24">
        <f ca="1">SUMIF(流25史婷婷!$A:$AL,$B164,流25史婷婷!K:K)</f>
        <v>0</v>
      </c>
      <c r="L164" s="24">
        <f ca="1">SUMIF(流25史婷婷!$A:$AL,$B164,流25史婷婷!L:L)</f>
        <v>0</v>
      </c>
      <c r="M164" s="24">
        <f ca="1">SUMIF(流25史婷婷!$A:$AL,$B164,流25史婷婷!M:M)</f>
        <v>0</v>
      </c>
      <c r="N164" s="24">
        <f ca="1">SUMIF(流25史婷婷!$A:$AL,$B164,流25史婷婷!N:N)</f>
        <v>0</v>
      </c>
      <c r="O164" s="24">
        <f ca="1">SUMIF(流25史婷婷!$A:$AL,$B164,流25史婷婷!O:O)</f>
        <v>0</v>
      </c>
      <c r="P164" s="24">
        <f ca="1">SUMIF(流25史婷婷!$A:$AL,$B164,流25史婷婷!P:P)</f>
        <v>0</v>
      </c>
      <c r="Q164" s="24">
        <f ca="1">SUMIF(流25史婷婷!$A:$AL,$B164,流25史婷婷!Q:Q)</f>
        <v>0</v>
      </c>
      <c r="R164" s="24">
        <f ca="1">SUMIF(流25史婷婷!$A:$AL,$B164,流25史婷婷!R:R)</f>
        <v>0</v>
      </c>
      <c r="S164" s="24">
        <f ca="1">SUMIF(流25史婷婷!$A:$AL,$B164,流25史婷婷!S:S)</f>
        <v>0</v>
      </c>
      <c r="T164" s="24">
        <f ca="1">SUMIF(流25史婷婷!$A:$AL,$B164,流25史婷婷!T:T)</f>
        <v>0</v>
      </c>
      <c r="U164" s="24">
        <f ca="1">SUMIF(流25史婷婷!$A:$AL,$B164,流25史婷婷!U:U)</f>
        <v>0</v>
      </c>
      <c r="V164" s="24">
        <f ca="1">SUMIF(流25史婷婷!$A:$AL,$B164,流25史婷婷!V:V)</f>
        <v>0</v>
      </c>
      <c r="W164" s="24">
        <f ca="1">SUMIF(流25史婷婷!$A:$AL,$B164,流25史婷婷!W:W)</f>
        <v>0</v>
      </c>
      <c r="X164" s="24">
        <f ca="1">SUMIF(流25史婷婷!$A:$AL,$B164,流25史婷婷!X:X)</f>
        <v>0</v>
      </c>
      <c r="Y164" s="24">
        <f ca="1">SUMIF(流25史婷婷!$A:$AL,$B164,流25史婷婷!Y:Y)</f>
        <v>0</v>
      </c>
      <c r="Z164" s="24">
        <f ca="1">SUMIF(流25史婷婷!$A:$AL,$B164,流25史婷婷!Z:Z)</f>
        <v>0</v>
      </c>
      <c r="AA164" s="24">
        <f ca="1">SUMIF(流25史婷婷!$A:$AL,$B164,流25史婷婷!AA:AA)</f>
        <v>0</v>
      </c>
      <c r="AB164" s="24">
        <f ca="1">SUMIF(流25史婷婷!$A:$AL,$B164,流25史婷婷!AB:AB)</f>
        <v>0</v>
      </c>
      <c r="AC164" s="24">
        <f ca="1">SUMIF(流25史婷婷!$A:$AL,$B164,流25史婷婷!AC:AC)</f>
        <v>0</v>
      </c>
      <c r="AD164" s="24">
        <f ca="1">SUMIF(流25史婷婷!$A:$AL,$B164,流25史婷婷!AD:AD)</f>
        <v>0</v>
      </c>
      <c r="AE164" s="24">
        <f ca="1">SUMIF(流25史婷婷!$A:$AL,$B164,流25史婷婷!AE:AE)</f>
        <v>0</v>
      </c>
      <c r="AF164" s="24">
        <f ca="1">SUMIF(流25史婷婷!$A:$AL,$B164,流25史婷婷!AF:AF)</f>
        <v>0</v>
      </c>
      <c r="AG164" s="24">
        <f ca="1">SUMIF(流25史婷婷!$A:$AL,$B164,流25史婷婷!AG:AG)</f>
        <v>0</v>
      </c>
      <c r="AH164" s="24">
        <f ca="1">SUMIF(流25史婷婷!$A:$AL,$B164,流25史婷婷!AH:AH)</f>
        <v>0</v>
      </c>
      <c r="AI164" s="68">
        <f t="shared" ca="1" si="115"/>
        <v>0</v>
      </c>
      <c r="AJ164" s="71">
        <f t="shared" ca="1" si="116"/>
        <v>0</v>
      </c>
    </row>
    <row r="165" spans="1:36" ht="19.5" customHeight="1" x14ac:dyDescent="0.25">
      <c r="A165" s="36" t="s">
        <v>407</v>
      </c>
      <c r="B165" s="53" t="s">
        <v>310</v>
      </c>
      <c r="C165" s="127" t="s">
        <v>330</v>
      </c>
      <c r="D165" s="24">
        <f ca="1">SUMIF(流25史婷婷!$A:$AL,$B165,流25史婷婷!D:D)</f>
        <v>0</v>
      </c>
      <c r="E165" s="24">
        <f ca="1">SUMIF(流25史婷婷!$A:$AL,$B165,流25史婷婷!E:E)</f>
        <v>13</v>
      </c>
      <c r="F165" s="24">
        <f ca="1">SUMIF(流25史婷婷!$A:$AL,$B165,流25史婷婷!F:F)</f>
        <v>13</v>
      </c>
      <c r="G165" s="24">
        <f ca="1">SUMIF(流25史婷婷!$A:$AL,$B165,流25史婷婷!G:G)</f>
        <v>13</v>
      </c>
      <c r="H165" s="24">
        <f ca="1">SUMIF(流25史婷婷!$A:$AL,$B165,流25史婷婷!H:H)</f>
        <v>14</v>
      </c>
      <c r="I165" s="24">
        <f ca="1">SUMIF(流25史婷婷!$A:$AL,$B165,流25史婷婷!I:I)</f>
        <v>14</v>
      </c>
      <c r="J165" s="24">
        <f ca="1">SUMIF(流25史婷婷!$A:$AL,$B165,流25史婷婷!J:J)</f>
        <v>11</v>
      </c>
      <c r="K165" s="24">
        <f ca="1">SUMIF(流25史婷婷!$A:$AL,$B165,流25史婷婷!K:K)</f>
        <v>14</v>
      </c>
      <c r="L165" s="24">
        <f ca="1">SUMIF(流25史婷婷!$A:$AL,$B165,流25史婷婷!L:L)</f>
        <v>14</v>
      </c>
      <c r="M165" s="24">
        <f ca="1">SUMIF(流25史婷婷!$A:$AL,$B165,流25史婷婷!M:M)</f>
        <v>14</v>
      </c>
      <c r="N165" s="24">
        <f ca="1">SUMIF(流25史婷婷!$A:$AL,$B165,流25史婷婷!N:N)</f>
        <v>14</v>
      </c>
      <c r="O165" s="24">
        <f ca="1">SUMIF(流25史婷婷!$A:$AL,$B165,流25史婷婷!O:O)</f>
        <v>14</v>
      </c>
      <c r="P165" s="24">
        <f ca="1">SUMIF(流25史婷婷!$A:$AL,$B165,流25史婷婷!P:P)</f>
        <v>14</v>
      </c>
      <c r="Q165" s="24">
        <f ca="1">SUMIF(流25史婷婷!$A:$AL,$B165,流25史婷婷!Q:Q)</f>
        <v>13</v>
      </c>
      <c r="R165" s="24">
        <f ca="1">SUMIF(流25史婷婷!$A:$AL,$B165,流25史婷婷!R:R)</f>
        <v>14</v>
      </c>
      <c r="S165" s="24">
        <f ca="1">SUMIF(流25史婷婷!$A:$AL,$B165,流25史婷婷!S:S)</f>
        <v>12</v>
      </c>
      <c r="T165" s="24">
        <f ca="1">SUMIF(流25史婷婷!$A:$AL,$B165,流25史婷婷!T:T)</f>
        <v>14</v>
      </c>
      <c r="U165" s="24">
        <f ca="1">SUMIF(流25史婷婷!$A:$AL,$B165,流25史婷婷!U:U)</f>
        <v>12</v>
      </c>
      <c r="V165" s="24">
        <f ca="1">SUMIF(流25史婷婷!$A:$AL,$B165,流25史婷婷!V:V)</f>
        <v>14</v>
      </c>
      <c r="W165" s="24">
        <f ca="1">SUMIF(流25史婷婷!$A:$AL,$B165,流25史婷婷!W:W)</f>
        <v>14</v>
      </c>
      <c r="X165" s="24">
        <f ca="1">SUMIF(流25史婷婷!$A:$AL,$B165,流25史婷婷!X:X)</f>
        <v>13</v>
      </c>
      <c r="Y165" s="24">
        <f ca="1">SUMIF(流25史婷婷!$A:$AL,$B165,流25史婷婷!Y:Y)</f>
        <v>14</v>
      </c>
      <c r="Z165" s="24">
        <f ca="1">SUMIF(流25史婷婷!$A:$AL,$B165,流25史婷婷!Z:Z)</f>
        <v>13</v>
      </c>
      <c r="AA165" s="24">
        <f ca="1">SUMIF(流25史婷婷!$A:$AL,$B165,流25史婷婷!AA:AA)</f>
        <v>13</v>
      </c>
      <c r="AB165" s="24">
        <f ca="1">SUMIF(流25史婷婷!$A:$AL,$B165,流25史婷婷!AB:AB)</f>
        <v>13</v>
      </c>
      <c r="AC165" s="24">
        <f ca="1">SUMIF(流25史婷婷!$A:$AL,$B165,流25史婷婷!AC:AC)</f>
        <v>11</v>
      </c>
      <c r="AD165" s="24">
        <f ca="1">SUMIF(流25史婷婷!$A:$AL,$B165,流25史婷婷!AD:AD)</f>
        <v>11</v>
      </c>
      <c r="AE165" s="24">
        <f ca="1">SUMIF(流25史婷婷!$A:$AL,$B165,流25史婷婷!AE:AE)</f>
        <v>8.5</v>
      </c>
      <c r="AF165" s="24">
        <f ca="1">SUMIF(流25史婷婷!$A:$AL,$B165,流25史婷婷!AF:AF)</f>
        <v>8.5</v>
      </c>
      <c r="AG165" s="24">
        <f ca="1">SUMIF(流25史婷婷!$A:$AL,$B165,流25史婷婷!AG:AG)</f>
        <v>8.5</v>
      </c>
      <c r="AH165" s="24">
        <f ca="1">SUMIF(流25史婷婷!$A:$AL,$B165,流25史婷婷!AH:AH)</f>
        <v>8.5</v>
      </c>
      <c r="AI165" s="68">
        <f t="shared" ca="1" si="115"/>
        <v>377</v>
      </c>
      <c r="AJ165" s="71">
        <f t="shared" ref="AJ165:AJ186" ca="1" si="117">AI165/8</f>
        <v>47.125</v>
      </c>
    </row>
    <row r="166" spans="1:36" ht="19.5" customHeight="1" x14ac:dyDescent="0.25">
      <c r="A166" s="36" t="s">
        <v>407</v>
      </c>
      <c r="B166" s="53" t="s">
        <v>276</v>
      </c>
      <c r="C166" s="127" t="s">
        <v>305</v>
      </c>
      <c r="D166" s="24">
        <f ca="1">SUMIF(流25史婷婷!$A:$AL,$B166,流25史婷婷!D:D)</f>
        <v>0</v>
      </c>
      <c r="E166" s="24">
        <f ca="1">SUMIF(流25史婷婷!$A:$AL,$B166,流25史婷婷!E:E)</f>
        <v>0</v>
      </c>
      <c r="F166" s="24">
        <f ca="1">SUMIF(流25史婷婷!$A:$AL,$B166,流25史婷婷!F:F)</f>
        <v>0</v>
      </c>
      <c r="G166" s="24">
        <f ca="1">SUMIF(流25史婷婷!$A:$AL,$B166,流25史婷婷!G:G)</f>
        <v>0</v>
      </c>
      <c r="H166" s="24">
        <f ca="1">SUMIF(流25史婷婷!$A:$AL,$B166,流25史婷婷!H:H)</f>
        <v>0</v>
      </c>
      <c r="I166" s="24">
        <f ca="1">SUMIF(流25史婷婷!$A:$AL,$B166,流25史婷婷!I:I)</f>
        <v>0</v>
      </c>
      <c r="J166" s="24">
        <f ca="1">SUMIF(流25史婷婷!$A:$AL,$B166,流25史婷婷!J:J)</f>
        <v>0</v>
      </c>
      <c r="K166" s="24">
        <f ca="1">SUMIF(流25史婷婷!$A:$AL,$B166,流25史婷婷!K:K)</f>
        <v>0</v>
      </c>
      <c r="L166" s="24">
        <f ca="1">SUMIF(流25史婷婷!$A:$AL,$B166,流25史婷婷!L:L)</f>
        <v>0</v>
      </c>
      <c r="M166" s="24">
        <f ca="1">SUMIF(流25史婷婷!$A:$AL,$B166,流25史婷婷!M:M)</f>
        <v>0</v>
      </c>
      <c r="N166" s="24">
        <f ca="1">SUMIF(流25史婷婷!$A:$AL,$B166,流25史婷婷!N:N)</f>
        <v>0</v>
      </c>
      <c r="O166" s="24">
        <f ca="1">SUMIF(流25史婷婷!$A:$AL,$B166,流25史婷婷!O:O)</f>
        <v>0</v>
      </c>
      <c r="P166" s="24">
        <f ca="1">SUMIF(流25史婷婷!$A:$AL,$B166,流25史婷婷!P:P)</f>
        <v>0</v>
      </c>
      <c r="Q166" s="24">
        <f ca="1">SUMIF(流25史婷婷!$A:$AL,$B166,流25史婷婷!Q:Q)</f>
        <v>0</v>
      </c>
      <c r="R166" s="24">
        <f ca="1">SUMIF(流25史婷婷!$A:$AL,$B166,流25史婷婷!R:R)</f>
        <v>0</v>
      </c>
      <c r="S166" s="24">
        <f ca="1">SUMIF(流25史婷婷!$A:$AL,$B166,流25史婷婷!S:S)</f>
        <v>0</v>
      </c>
      <c r="T166" s="24">
        <f ca="1">SUMIF(流25史婷婷!$A:$AL,$B166,流25史婷婷!T:T)</f>
        <v>0</v>
      </c>
      <c r="U166" s="24">
        <f ca="1">SUMIF(流25史婷婷!$A:$AL,$B166,流25史婷婷!U:U)</f>
        <v>0</v>
      </c>
      <c r="V166" s="24">
        <f ca="1">SUMIF(流25史婷婷!$A:$AL,$B166,流25史婷婷!V:V)</f>
        <v>0</v>
      </c>
      <c r="W166" s="24">
        <f ca="1">SUMIF(流25史婷婷!$A:$AL,$B166,流25史婷婷!W:W)</f>
        <v>0</v>
      </c>
      <c r="X166" s="24">
        <f ca="1">SUMIF(流25史婷婷!$A:$AL,$B166,流25史婷婷!X:X)</f>
        <v>0</v>
      </c>
      <c r="Y166" s="24">
        <f ca="1">SUMIF(流25史婷婷!$A:$AL,$B166,流25史婷婷!Y:Y)</f>
        <v>0</v>
      </c>
      <c r="Z166" s="24">
        <f ca="1">SUMIF(流25史婷婷!$A:$AL,$B166,流25史婷婷!Z:Z)</f>
        <v>0</v>
      </c>
      <c r="AA166" s="24">
        <f ca="1">SUMIF(流25史婷婷!$A:$AL,$B166,流25史婷婷!AA:AA)</f>
        <v>0</v>
      </c>
      <c r="AB166" s="24">
        <f ca="1">SUMIF(流25史婷婷!$A:$AL,$B166,流25史婷婷!AB:AB)</f>
        <v>0</v>
      </c>
      <c r="AC166" s="24">
        <f ca="1">SUMIF(流25史婷婷!$A:$AL,$B166,流25史婷婷!AC:AC)</f>
        <v>0</v>
      </c>
      <c r="AD166" s="24">
        <f ca="1">SUMIF(流25史婷婷!$A:$AL,$B166,流25史婷婷!AD:AD)</f>
        <v>0</v>
      </c>
      <c r="AE166" s="24">
        <f ca="1">SUMIF(流25史婷婷!$A:$AL,$B166,流25史婷婷!AE:AE)</f>
        <v>0</v>
      </c>
      <c r="AF166" s="24">
        <f ca="1">SUMIF(流25史婷婷!$A:$AL,$B166,流25史婷婷!AF:AF)</f>
        <v>0</v>
      </c>
      <c r="AG166" s="24">
        <f ca="1">SUMIF(流25史婷婷!$A:$AL,$B166,流25史婷婷!AG:AG)</f>
        <v>0</v>
      </c>
      <c r="AH166" s="24">
        <f ca="1">SUMIF(流25史婷婷!$A:$AL,$B166,流25史婷婷!AH:AH)</f>
        <v>0</v>
      </c>
      <c r="AI166" s="68">
        <f t="shared" ca="1" si="115"/>
        <v>0</v>
      </c>
      <c r="AJ166" s="71">
        <f t="shared" ca="1" si="117"/>
        <v>0</v>
      </c>
    </row>
    <row r="167" spans="1:36" ht="19.5" customHeight="1" x14ac:dyDescent="0.25">
      <c r="A167" s="36" t="s">
        <v>407</v>
      </c>
      <c r="B167" s="53" t="s">
        <v>275</v>
      </c>
      <c r="C167" s="127" t="s">
        <v>306</v>
      </c>
      <c r="D167" s="24">
        <f ca="1">SUMIF(流25史婷婷!$A:$AL,$B167,流25史婷婷!D:D)</f>
        <v>0</v>
      </c>
      <c r="E167" s="24">
        <f ca="1">SUMIF(流25史婷婷!$A:$AL,$B167,流25史婷婷!E:E)</f>
        <v>0</v>
      </c>
      <c r="F167" s="24">
        <f ca="1">SUMIF(流25史婷婷!$A:$AL,$B167,流25史婷婷!F:F)</f>
        <v>0</v>
      </c>
      <c r="G167" s="24">
        <f ca="1">SUMIF(流25史婷婷!$A:$AL,$B167,流25史婷婷!G:G)</f>
        <v>0</v>
      </c>
      <c r="H167" s="24">
        <f ca="1">SUMIF(流25史婷婷!$A:$AL,$B167,流25史婷婷!H:H)</f>
        <v>0</v>
      </c>
      <c r="I167" s="24">
        <f ca="1">SUMIF(流25史婷婷!$A:$AL,$B167,流25史婷婷!I:I)</f>
        <v>0</v>
      </c>
      <c r="J167" s="24">
        <f ca="1">SUMIF(流25史婷婷!$A:$AL,$B167,流25史婷婷!J:J)</f>
        <v>0</v>
      </c>
      <c r="K167" s="24">
        <f ca="1">SUMIF(流25史婷婷!$A:$AL,$B167,流25史婷婷!K:K)</f>
        <v>0</v>
      </c>
      <c r="L167" s="24">
        <f ca="1">SUMIF(流25史婷婷!$A:$AL,$B167,流25史婷婷!L:L)</f>
        <v>0</v>
      </c>
      <c r="M167" s="24">
        <f ca="1">SUMIF(流25史婷婷!$A:$AL,$B167,流25史婷婷!M:M)</f>
        <v>0</v>
      </c>
      <c r="N167" s="24">
        <f ca="1">SUMIF(流25史婷婷!$A:$AL,$B167,流25史婷婷!N:N)</f>
        <v>0</v>
      </c>
      <c r="O167" s="24">
        <f ca="1">SUMIF(流25史婷婷!$A:$AL,$B167,流25史婷婷!O:O)</f>
        <v>0</v>
      </c>
      <c r="P167" s="24">
        <f ca="1">SUMIF(流25史婷婷!$A:$AL,$B167,流25史婷婷!P:P)</f>
        <v>0</v>
      </c>
      <c r="Q167" s="24">
        <f ca="1">SUMIF(流25史婷婷!$A:$AL,$B167,流25史婷婷!Q:Q)</f>
        <v>0</v>
      </c>
      <c r="R167" s="24">
        <f ca="1">SUMIF(流25史婷婷!$A:$AL,$B167,流25史婷婷!R:R)</f>
        <v>0</v>
      </c>
      <c r="S167" s="24">
        <f ca="1">SUMIF(流25史婷婷!$A:$AL,$B167,流25史婷婷!S:S)</f>
        <v>0</v>
      </c>
      <c r="T167" s="24">
        <f ca="1">SUMIF(流25史婷婷!$A:$AL,$B167,流25史婷婷!T:T)</f>
        <v>0</v>
      </c>
      <c r="U167" s="24">
        <f ca="1">SUMIF(流25史婷婷!$A:$AL,$B167,流25史婷婷!U:U)</f>
        <v>0</v>
      </c>
      <c r="V167" s="24">
        <f ca="1">SUMIF(流25史婷婷!$A:$AL,$B167,流25史婷婷!V:V)</f>
        <v>0</v>
      </c>
      <c r="W167" s="24">
        <f ca="1">SUMIF(流25史婷婷!$A:$AL,$B167,流25史婷婷!W:W)</f>
        <v>0</v>
      </c>
      <c r="X167" s="24">
        <f ca="1">SUMIF(流25史婷婷!$A:$AL,$B167,流25史婷婷!X:X)</f>
        <v>0</v>
      </c>
      <c r="Y167" s="24">
        <f ca="1">SUMIF(流25史婷婷!$A:$AL,$B167,流25史婷婷!Y:Y)</f>
        <v>0</v>
      </c>
      <c r="Z167" s="24">
        <f ca="1">SUMIF(流25史婷婷!$A:$AL,$B167,流25史婷婷!Z:Z)</f>
        <v>0</v>
      </c>
      <c r="AA167" s="24">
        <f ca="1">SUMIF(流25史婷婷!$A:$AL,$B167,流25史婷婷!AA:AA)</f>
        <v>0</v>
      </c>
      <c r="AB167" s="24">
        <f ca="1">SUMIF(流25史婷婷!$A:$AL,$B167,流25史婷婷!AB:AB)</f>
        <v>0</v>
      </c>
      <c r="AC167" s="24">
        <f ca="1">SUMIF(流25史婷婷!$A:$AL,$B167,流25史婷婷!AC:AC)</f>
        <v>0</v>
      </c>
      <c r="AD167" s="24">
        <f ca="1">SUMIF(流25史婷婷!$A:$AL,$B167,流25史婷婷!AD:AD)</f>
        <v>0</v>
      </c>
      <c r="AE167" s="24">
        <f ca="1">SUMIF(流25史婷婷!$A:$AL,$B167,流25史婷婷!AE:AE)</f>
        <v>0</v>
      </c>
      <c r="AF167" s="24">
        <f ca="1">SUMIF(流25史婷婷!$A:$AL,$B167,流25史婷婷!AF:AF)</f>
        <v>0</v>
      </c>
      <c r="AG167" s="24">
        <f ca="1">SUMIF(流25史婷婷!$A:$AL,$B167,流25史婷婷!AG:AG)</f>
        <v>0</v>
      </c>
      <c r="AH167" s="24">
        <f ca="1">SUMIF(流25史婷婷!$A:$AL,$B167,流25史婷婷!AH:AH)</f>
        <v>0</v>
      </c>
      <c r="AI167" s="68">
        <f t="shared" ca="1" si="115"/>
        <v>0</v>
      </c>
      <c r="AJ167" s="71">
        <f t="shared" ca="1" si="117"/>
        <v>0</v>
      </c>
    </row>
    <row r="168" spans="1:36" ht="19.5" customHeight="1" x14ac:dyDescent="0.25">
      <c r="A168" s="36" t="s">
        <v>407</v>
      </c>
      <c r="B168" s="53" t="s">
        <v>73</v>
      </c>
      <c r="C168" s="127" t="s">
        <v>74</v>
      </c>
      <c r="D168" s="24">
        <f ca="1">SUMIF(流25史婷婷!$A:$AL,$B168,流25史婷婷!D:D)</f>
        <v>0</v>
      </c>
      <c r="E168" s="24">
        <f ca="1">SUMIF(流25史婷婷!$A:$AL,$B168,流25史婷婷!E:E)</f>
        <v>13</v>
      </c>
      <c r="F168" s="24">
        <f ca="1">SUMIF(流25史婷婷!$A:$AL,$B168,流25史婷婷!F:F)</f>
        <v>13</v>
      </c>
      <c r="G168" s="24">
        <f ca="1">SUMIF(流25史婷婷!$A:$AL,$B168,流25史婷婷!G:G)</f>
        <v>13</v>
      </c>
      <c r="H168" s="24">
        <f ca="1">SUMIF(流25史婷婷!$A:$AL,$B168,流25史婷婷!H:H)</f>
        <v>14</v>
      </c>
      <c r="I168" s="24">
        <f ca="1">SUMIF(流25史婷婷!$A:$AL,$B168,流25史婷婷!I:I)</f>
        <v>14</v>
      </c>
      <c r="J168" s="24">
        <f ca="1">SUMIF(流25史婷婷!$A:$AL,$B168,流25史婷婷!J:J)</f>
        <v>11</v>
      </c>
      <c r="K168" s="24">
        <f ca="1">SUMIF(流25史婷婷!$A:$AL,$B168,流25史婷婷!K:K)</f>
        <v>14</v>
      </c>
      <c r="L168" s="24">
        <f ca="1">SUMIF(流25史婷婷!$A:$AL,$B168,流25史婷婷!L:L)</f>
        <v>14</v>
      </c>
      <c r="M168" s="24">
        <f ca="1">SUMIF(流25史婷婷!$A:$AL,$B168,流25史婷婷!M:M)</f>
        <v>14</v>
      </c>
      <c r="N168" s="24">
        <f ca="1">SUMIF(流25史婷婷!$A:$AL,$B168,流25史婷婷!N:N)</f>
        <v>14</v>
      </c>
      <c r="O168" s="24">
        <f ca="1">SUMIF(流25史婷婷!$A:$AL,$B168,流25史婷婷!O:O)</f>
        <v>14</v>
      </c>
      <c r="P168" s="24">
        <f ca="1">SUMIF(流25史婷婷!$A:$AL,$B168,流25史婷婷!P:P)</f>
        <v>14</v>
      </c>
      <c r="Q168" s="24">
        <f ca="1">SUMIF(流25史婷婷!$A:$AL,$B168,流25史婷婷!Q:Q)</f>
        <v>13</v>
      </c>
      <c r="R168" s="24">
        <f ca="1">SUMIF(流25史婷婷!$A:$AL,$B168,流25史婷婷!R:R)</f>
        <v>14</v>
      </c>
      <c r="S168" s="24">
        <f ca="1">SUMIF(流25史婷婷!$A:$AL,$B168,流25史婷婷!S:S)</f>
        <v>12</v>
      </c>
      <c r="T168" s="24">
        <f ca="1">SUMIF(流25史婷婷!$A:$AL,$B168,流25史婷婷!T:T)</f>
        <v>14</v>
      </c>
      <c r="U168" s="24">
        <f ca="1">SUMIF(流25史婷婷!$A:$AL,$B168,流25史婷婷!U:U)</f>
        <v>8.5</v>
      </c>
      <c r="V168" s="24">
        <f ca="1">SUMIF(流25史婷婷!$A:$AL,$B168,流25史婷婷!V:V)</f>
        <v>14</v>
      </c>
      <c r="W168" s="24">
        <f ca="1">SUMIF(流25史婷婷!$A:$AL,$B168,流25史婷婷!W:W)</f>
        <v>14</v>
      </c>
      <c r="X168" s="24">
        <f ca="1">SUMIF(流25史婷婷!$A:$AL,$B168,流25史婷婷!X:X)</f>
        <v>13</v>
      </c>
      <c r="Y168" s="24">
        <f ca="1">SUMIF(流25史婷婷!$A:$AL,$B168,流25史婷婷!Y:Y)</f>
        <v>14</v>
      </c>
      <c r="Z168" s="24">
        <f ca="1">SUMIF(流25史婷婷!$A:$AL,$B168,流25史婷婷!Z:Z)</f>
        <v>13</v>
      </c>
      <c r="AA168" s="24">
        <f ca="1">SUMIF(流25史婷婷!$A:$AL,$B168,流25史婷婷!AA:AA)</f>
        <v>13</v>
      </c>
      <c r="AB168" s="24">
        <f ca="1">SUMIF(流25史婷婷!$A:$AL,$B168,流25史婷婷!AB:AB)</f>
        <v>13</v>
      </c>
      <c r="AC168" s="24">
        <f ca="1">SUMIF(流25史婷婷!$A:$AL,$B168,流25史婷婷!AC:AC)</f>
        <v>11</v>
      </c>
      <c r="AD168" s="24">
        <f ca="1">SUMIF(流25史婷婷!$A:$AL,$B168,流25史婷婷!AD:AD)</f>
        <v>11</v>
      </c>
      <c r="AE168" s="24">
        <f ca="1">SUMIF(流25史婷婷!$A:$AL,$B168,流25史婷婷!AE:AE)</f>
        <v>8.5</v>
      </c>
      <c r="AF168" s="24">
        <f ca="1">SUMIF(流25史婷婷!$A:$AL,$B168,流25史婷婷!AF:AF)</f>
        <v>8.5</v>
      </c>
      <c r="AG168" s="24">
        <f ca="1">SUMIF(流25史婷婷!$A:$AL,$B168,流25史婷婷!AG:AG)</f>
        <v>8.5</v>
      </c>
      <c r="AH168" s="24">
        <f ca="1">SUMIF(流25史婷婷!$A:$AL,$B168,流25史婷婷!AH:AH)</f>
        <v>8.5</v>
      </c>
      <c r="AI168" s="68">
        <f t="shared" ca="1" si="115"/>
        <v>373.5</v>
      </c>
      <c r="AJ168" s="71">
        <f t="shared" ref="AJ168:AJ173" ca="1" si="118">AI168/8</f>
        <v>46.6875</v>
      </c>
    </row>
    <row r="169" spans="1:36" ht="19.5" customHeight="1" x14ac:dyDescent="0.25">
      <c r="A169" s="36" t="s">
        <v>407</v>
      </c>
      <c r="B169" s="53" t="s">
        <v>274</v>
      </c>
      <c r="C169" s="127" t="s">
        <v>370</v>
      </c>
      <c r="D169" s="24">
        <f ca="1">SUMIF(流25史婷婷!$A:$AL,$B169,流25史婷婷!D:D)</f>
        <v>0</v>
      </c>
      <c r="E169" s="24">
        <f ca="1">SUMIF(流25史婷婷!$A:$AL,$B169,流25史婷婷!E:E)</f>
        <v>13</v>
      </c>
      <c r="F169" s="24">
        <f ca="1">SUMIF(流25史婷婷!$A:$AL,$B169,流25史婷婷!F:F)</f>
        <v>13</v>
      </c>
      <c r="G169" s="24">
        <f ca="1">SUMIF(流25史婷婷!$A:$AL,$B169,流25史婷婷!G:G)</f>
        <v>13</v>
      </c>
      <c r="H169" s="24">
        <f ca="1">SUMIF(流25史婷婷!$A:$AL,$B169,流25史婷婷!H:H)</f>
        <v>14</v>
      </c>
      <c r="I169" s="24">
        <f ca="1">SUMIF(流25史婷婷!$A:$AL,$B169,流25史婷婷!I:I)</f>
        <v>14</v>
      </c>
      <c r="J169" s="24">
        <f ca="1">SUMIF(流25史婷婷!$A:$AL,$B169,流25史婷婷!J:J)</f>
        <v>11</v>
      </c>
      <c r="K169" s="24">
        <f ca="1">SUMIF(流25史婷婷!$A:$AL,$B169,流25史婷婷!K:K)</f>
        <v>14</v>
      </c>
      <c r="L169" s="24">
        <f ca="1">SUMIF(流25史婷婷!$A:$AL,$B169,流25史婷婷!L:L)</f>
        <v>14</v>
      </c>
      <c r="M169" s="24">
        <f ca="1">SUMIF(流25史婷婷!$A:$AL,$B169,流25史婷婷!M:M)</f>
        <v>14</v>
      </c>
      <c r="N169" s="24">
        <f ca="1">SUMIF(流25史婷婷!$A:$AL,$B169,流25史婷婷!N:N)</f>
        <v>14</v>
      </c>
      <c r="O169" s="24">
        <f ca="1">SUMIF(流25史婷婷!$A:$AL,$B169,流25史婷婷!O:O)</f>
        <v>14</v>
      </c>
      <c r="P169" s="24">
        <f ca="1">SUMIF(流25史婷婷!$A:$AL,$B169,流25史婷婷!P:P)</f>
        <v>14</v>
      </c>
      <c r="Q169" s="24">
        <f ca="1">SUMIF(流25史婷婷!$A:$AL,$B169,流25史婷婷!Q:Q)</f>
        <v>13</v>
      </c>
      <c r="R169" s="24">
        <f ca="1">SUMIF(流25史婷婷!$A:$AL,$B169,流25史婷婷!R:R)</f>
        <v>11.5</v>
      </c>
      <c r="S169" s="24">
        <f ca="1">SUMIF(流25史婷婷!$A:$AL,$B169,流25史婷婷!S:S)</f>
        <v>12</v>
      </c>
      <c r="T169" s="24">
        <f ca="1">SUMIF(流25史婷婷!$A:$AL,$B169,流25史婷婷!T:T)</f>
        <v>14</v>
      </c>
      <c r="U169" s="24">
        <f ca="1">SUMIF(流25史婷婷!$A:$AL,$B169,流25史婷婷!U:U)</f>
        <v>12</v>
      </c>
      <c r="V169" s="24">
        <f ca="1">SUMIF(流25史婷婷!$A:$AL,$B169,流25史婷婷!V:V)</f>
        <v>14</v>
      </c>
      <c r="W169" s="24">
        <f ca="1">SUMIF(流25史婷婷!$A:$AL,$B169,流25史婷婷!W:W)</f>
        <v>4</v>
      </c>
      <c r="X169" s="24">
        <f ca="1">SUMIF(流25史婷婷!$A:$AL,$B169,流25史婷婷!X:X)</f>
        <v>13</v>
      </c>
      <c r="Y169" s="24">
        <f ca="1">SUMIF(流25史婷婷!$A:$AL,$B169,流25史婷婷!Y:Y)</f>
        <v>14</v>
      </c>
      <c r="Z169" s="24">
        <f ca="1">SUMIF(流25史婷婷!$A:$AL,$B169,流25史婷婷!Z:Z)</f>
        <v>13</v>
      </c>
      <c r="AA169" s="24">
        <f ca="1">SUMIF(流25史婷婷!$A:$AL,$B169,流25史婷婷!AA:AA)</f>
        <v>13</v>
      </c>
      <c r="AB169" s="24">
        <f ca="1">SUMIF(流25史婷婷!$A:$AL,$B169,流25史婷婷!AB:AB)</f>
        <v>13</v>
      </c>
      <c r="AC169" s="24">
        <f ca="1">SUMIF(流25史婷婷!$A:$AL,$B169,流25史婷婷!AC:AC)</f>
        <v>11</v>
      </c>
      <c r="AD169" s="24">
        <f ca="1">SUMIF(流25史婷婷!$A:$AL,$B169,流25史婷婷!AD:AD)</f>
        <v>11</v>
      </c>
      <c r="AE169" s="24">
        <f ca="1">SUMIF(流25史婷婷!$A:$AL,$B169,流25史婷婷!AE:AE)</f>
        <v>8.5</v>
      </c>
      <c r="AF169" s="24">
        <f ca="1">SUMIF(流25史婷婷!$A:$AL,$B169,流25史婷婷!AF:AF)</f>
        <v>8.5</v>
      </c>
      <c r="AG169" s="24">
        <f ca="1">SUMIF(流25史婷婷!$A:$AL,$B169,流25史婷婷!AG:AG)</f>
        <v>8.5</v>
      </c>
      <c r="AH169" s="24">
        <f ca="1">SUMIF(流25史婷婷!$A:$AL,$B169,流25史婷婷!AH:AH)</f>
        <v>8.5</v>
      </c>
      <c r="AI169" s="68">
        <f t="shared" ca="1" si="115"/>
        <v>364.5</v>
      </c>
      <c r="AJ169" s="71">
        <f t="shared" ca="1" si="118"/>
        <v>45.5625</v>
      </c>
    </row>
    <row r="170" spans="1:36" ht="19.5" customHeight="1" x14ac:dyDescent="0.25">
      <c r="A170" s="36" t="s">
        <v>407</v>
      </c>
      <c r="B170" s="53" t="s">
        <v>273</v>
      </c>
      <c r="C170" s="127" t="s">
        <v>307</v>
      </c>
      <c r="D170" s="24">
        <f ca="1">SUMIF(流25史婷婷!$A:$AL,$B170,流25史婷婷!D:D)</f>
        <v>0</v>
      </c>
      <c r="E170" s="24">
        <f ca="1">SUMIF(流25史婷婷!$A:$AL,$B170,流25史婷婷!E:E)</f>
        <v>11</v>
      </c>
      <c r="F170" s="24">
        <f ca="1">SUMIF(流25史婷婷!$A:$AL,$B170,流25史婷婷!F:F)</f>
        <v>11</v>
      </c>
      <c r="G170" s="24">
        <f ca="1">SUMIF(流25史婷婷!$A:$AL,$B170,流25史婷婷!G:G)</f>
        <v>13</v>
      </c>
      <c r="H170" s="24">
        <f ca="1">SUMIF(流25史婷婷!$A:$AL,$B170,流25史婷婷!H:H)</f>
        <v>13</v>
      </c>
      <c r="I170" s="24">
        <f ca="1">SUMIF(流25史婷婷!$A:$AL,$B170,流25史婷婷!I:I)</f>
        <v>13</v>
      </c>
      <c r="J170" s="24">
        <f ca="1">SUMIF(流25史婷婷!$A:$AL,$B170,流25史婷婷!J:J)</f>
        <v>11</v>
      </c>
      <c r="K170" s="24">
        <f ca="1">SUMIF(流25史婷婷!$A:$AL,$B170,流25史婷婷!K:K)</f>
        <v>13</v>
      </c>
      <c r="L170" s="24">
        <f ca="1">SUMIF(流25史婷婷!$A:$AL,$B170,流25史婷婷!L:L)</f>
        <v>14</v>
      </c>
      <c r="M170" s="24">
        <f ca="1">SUMIF(流25史婷婷!$A:$AL,$B170,流25史婷婷!M:M)</f>
        <v>14</v>
      </c>
      <c r="N170" s="24">
        <f ca="1">SUMIF(流25史婷婷!$A:$AL,$B170,流25史婷婷!N:N)</f>
        <v>14</v>
      </c>
      <c r="O170" s="24">
        <f ca="1">SUMIF(流25史婷婷!$A:$AL,$B170,流25史婷婷!O:O)</f>
        <v>14</v>
      </c>
      <c r="P170" s="24">
        <f ca="1">SUMIF(流25史婷婷!$A:$AL,$B170,流25史婷婷!P:P)</f>
        <v>14</v>
      </c>
      <c r="Q170" s="24">
        <f ca="1">SUMIF(流25史婷婷!$A:$AL,$B170,流25史婷婷!Q:Q)</f>
        <v>12</v>
      </c>
      <c r="R170" s="24">
        <f ca="1">SUMIF(流25史婷婷!$A:$AL,$B170,流25史婷婷!R:R)</f>
        <v>12</v>
      </c>
      <c r="S170" s="24">
        <f ca="1">SUMIF(流25史婷婷!$A:$AL,$B170,流25史婷婷!S:S)</f>
        <v>12</v>
      </c>
      <c r="T170" s="24">
        <f ca="1">SUMIF(流25史婷婷!$A:$AL,$B170,流25史婷婷!T:T)</f>
        <v>14</v>
      </c>
      <c r="U170" s="24">
        <f ca="1">SUMIF(流25史婷婷!$A:$AL,$B170,流25史婷婷!U:U)</f>
        <v>12</v>
      </c>
      <c r="V170" s="24">
        <f ca="1">SUMIF(流25史婷婷!$A:$AL,$B170,流25史婷婷!V:V)</f>
        <v>11</v>
      </c>
      <c r="W170" s="24">
        <f ca="1">SUMIF(流25史婷婷!$A:$AL,$B170,流25史婷婷!W:W)</f>
        <v>14</v>
      </c>
      <c r="X170" s="24">
        <f ca="1">SUMIF(流25史婷婷!$A:$AL,$B170,流25史婷婷!X:X)</f>
        <v>14</v>
      </c>
      <c r="Y170" s="24">
        <f ca="1">SUMIF(流25史婷婷!$A:$AL,$B170,流25史婷婷!Y:Y)</f>
        <v>14</v>
      </c>
      <c r="Z170" s="24">
        <f ca="1">SUMIF(流25史婷婷!$A:$AL,$B170,流25史婷婷!Z:Z)</f>
        <v>13</v>
      </c>
      <c r="AA170" s="24">
        <f ca="1">SUMIF(流25史婷婷!$A:$AL,$B170,流25史婷婷!AA:AA)</f>
        <v>12</v>
      </c>
      <c r="AB170" s="24">
        <f ca="1">SUMIF(流25史婷婷!$A:$AL,$B170,流25史婷婷!AB:AB)</f>
        <v>14</v>
      </c>
      <c r="AC170" s="24">
        <f ca="1">SUMIF(流25史婷婷!$A:$AL,$B170,流25史婷婷!AC:AC)</f>
        <v>11</v>
      </c>
      <c r="AD170" s="24">
        <f ca="1">SUMIF(流25史婷婷!$A:$AL,$B170,流25史婷婷!AD:AD)</f>
        <v>0</v>
      </c>
      <c r="AE170" s="24">
        <f ca="1">SUMIF(流25史婷婷!$A:$AL,$B170,流25史婷婷!AE:AE)</f>
        <v>0</v>
      </c>
      <c r="AF170" s="24">
        <f ca="1">SUMIF(流25史婷婷!$A:$AL,$B170,流25史婷婷!AF:AF)</f>
        <v>0</v>
      </c>
      <c r="AG170" s="24">
        <f ca="1">SUMIF(流25史婷婷!$A:$AL,$B170,流25史婷婷!AG:AG)</f>
        <v>0</v>
      </c>
      <c r="AH170" s="24">
        <f ca="1">SUMIF(流25史婷婷!$A:$AL,$B170,流25史婷婷!AH:AH)</f>
        <v>0</v>
      </c>
      <c r="AI170" s="68">
        <f t="shared" ca="1" si="115"/>
        <v>320</v>
      </c>
      <c r="AJ170" s="71">
        <f t="shared" ca="1" si="118"/>
        <v>40</v>
      </c>
    </row>
    <row r="171" spans="1:36" ht="19.5" customHeight="1" x14ac:dyDescent="0.25">
      <c r="A171" s="36" t="s">
        <v>407</v>
      </c>
      <c r="B171" s="53" t="s">
        <v>69</v>
      </c>
      <c r="C171" s="127" t="s">
        <v>70</v>
      </c>
      <c r="D171" s="24">
        <f ca="1">SUMIF(流25史婷婷!$A:$AL,$B171,流25史婷婷!D:D)</f>
        <v>0</v>
      </c>
      <c r="E171" s="24">
        <f ca="1">SUMIF(流25史婷婷!$A:$AL,$B171,流25史婷婷!E:E)</f>
        <v>13</v>
      </c>
      <c r="F171" s="24">
        <f ca="1">SUMIF(流25史婷婷!$A:$AL,$B171,流25史婷婷!F:F)</f>
        <v>13</v>
      </c>
      <c r="G171" s="24">
        <f ca="1">SUMIF(流25史婷婷!$A:$AL,$B171,流25史婷婷!G:G)</f>
        <v>13</v>
      </c>
      <c r="H171" s="24">
        <f ca="1">SUMIF(流25史婷婷!$A:$AL,$B171,流25史婷婷!H:H)</f>
        <v>14</v>
      </c>
      <c r="I171" s="24">
        <f ca="1">SUMIF(流25史婷婷!$A:$AL,$B171,流25史婷婷!I:I)</f>
        <v>14</v>
      </c>
      <c r="J171" s="24">
        <f ca="1">SUMIF(流25史婷婷!$A:$AL,$B171,流25史婷婷!J:J)</f>
        <v>12</v>
      </c>
      <c r="K171" s="24">
        <f ca="1">SUMIF(流25史婷婷!$A:$AL,$B171,流25史婷婷!K:K)</f>
        <v>14</v>
      </c>
      <c r="L171" s="24">
        <f ca="1">SUMIF(流25史婷婷!$A:$AL,$B171,流25史婷婷!L:L)</f>
        <v>14</v>
      </c>
      <c r="M171" s="24">
        <f ca="1">SUMIF(流25史婷婷!$A:$AL,$B171,流25史婷婷!M:M)</f>
        <v>14</v>
      </c>
      <c r="N171" s="24">
        <f ca="1">SUMIF(流25史婷婷!$A:$AL,$B171,流25史婷婷!N:N)</f>
        <v>14</v>
      </c>
      <c r="O171" s="24">
        <f ca="1">SUMIF(流25史婷婷!$A:$AL,$B171,流25史婷婷!O:O)</f>
        <v>14</v>
      </c>
      <c r="P171" s="24">
        <f ca="1">SUMIF(流25史婷婷!$A:$AL,$B171,流25史婷婷!P:P)</f>
        <v>14</v>
      </c>
      <c r="Q171" s="24">
        <f ca="1">SUMIF(流25史婷婷!$A:$AL,$B171,流25史婷婷!Q:Q)</f>
        <v>13</v>
      </c>
      <c r="R171" s="24">
        <f ca="1">SUMIF(流25史婷婷!$A:$AL,$B171,流25史婷婷!R:R)</f>
        <v>14</v>
      </c>
      <c r="S171" s="24">
        <f ca="1">SUMIF(流25史婷婷!$A:$AL,$B171,流25史婷婷!S:S)</f>
        <v>12</v>
      </c>
      <c r="T171" s="24">
        <f ca="1">SUMIF(流25史婷婷!$A:$AL,$B171,流25史婷婷!T:T)</f>
        <v>14</v>
      </c>
      <c r="U171" s="24">
        <f ca="1">SUMIF(流25史婷婷!$A:$AL,$B171,流25史婷婷!U:U)</f>
        <v>14</v>
      </c>
      <c r="V171" s="24">
        <f ca="1">SUMIF(流25史婷婷!$A:$AL,$B171,流25史婷婷!V:V)</f>
        <v>14</v>
      </c>
      <c r="W171" s="24">
        <f ca="1">SUMIF(流25史婷婷!$A:$AL,$B171,流25史婷婷!W:W)</f>
        <v>14</v>
      </c>
      <c r="X171" s="24">
        <f ca="1">SUMIF(流25史婷婷!$A:$AL,$B171,流25史婷婷!X:X)</f>
        <v>13</v>
      </c>
      <c r="Y171" s="24">
        <f ca="1">SUMIF(流25史婷婷!$A:$AL,$B171,流25史婷婷!Y:Y)</f>
        <v>14</v>
      </c>
      <c r="Z171" s="24">
        <f ca="1">SUMIF(流25史婷婷!$A:$AL,$B171,流25史婷婷!Z:Z)</f>
        <v>14</v>
      </c>
      <c r="AA171" s="24">
        <f ca="1">SUMIF(流25史婷婷!$A:$AL,$B171,流25史婷婷!AA:AA)</f>
        <v>13</v>
      </c>
      <c r="AB171" s="24">
        <f ca="1">SUMIF(流25史婷婷!$A:$AL,$B171,流25史婷婷!AB:AB)</f>
        <v>13</v>
      </c>
      <c r="AC171" s="24">
        <f ca="1">SUMIF(流25史婷婷!$A:$AL,$B171,流25史婷婷!AC:AC)</f>
        <v>11</v>
      </c>
      <c r="AD171" s="24">
        <f ca="1">SUMIF(流25史婷婷!$A:$AL,$B171,流25史婷婷!AD:AD)</f>
        <v>11</v>
      </c>
      <c r="AE171" s="24">
        <f ca="1">SUMIF(流25史婷婷!$A:$AL,$B171,流25史婷婷!AE:AE)</f>
        <v>8.5</v>
      </c>
      <c r="AF171" s="24">
        <f ca="1">SUMIF(流25史婷婷!$A:$AL,$B171,流25史婷婷!AF:AF)</f>
        <v>8.5</v>
      </c>
      <c r="AG171" s="24">
        <f ca="1">SUMIF(流25史婷婷!$A:$AL,$B171,流25史婷婷!AG:AG)</f>
        <v>8.5</v>
      </c>
      <c r="AH171" s="24">
        <f ca="1">SUMIF(流25史婷婷!$A:$AL,$B171,流25史婷婷!AH:AH)</f>
        <v>8.5</v>
      </c>
      <c r="AI171" s="68">
        <f t="shared" ca="1" si="115"/>
        <v>381</v>
      </c>
      <c r="AJ171" s="71">
        <f t="shared" ca="1" si="118"/>
        <v>47.625</v>
      </c>
    </row>
    <row r="172" spans="1:36" ht="19.5" customHeight="1" x14ac:dyDescent="0.25">
      <c r="A172" s="36" t="s">
        <v>407</v>
      </c>
      <c r="B172" s="53" t="s">
        <v>282</v>
      </c>
      <c r="C172" s="127" t="s">
        <v>295</v>
      </c>
      <c r="D172" s="24">
        <f ca="1">SUMIF(流25史婷婷!$A:$AL,$B172,流25史婷婷!D:D)</f>
        <v>0</v>
      </c>
      <c r="E172" s="24">
        <f ca="1">SUMIF(流25史婷婷!$A:$AL,$B172,流25史婷婷!E:E)</f>
        <v>13</v>
      </c>
      <c r="F172" s="24">
        <f ca="1">SUMIF(流25史婷婷!$A:$AL,$B172,流25史婷婷!F:F)</f>
        <v>13</v>
      </c>
      <c r="G172" s="24">
        <f ca="1">SUMIF(流25史婷婷!$A:$AL,$B172,流25史婷婷!G:G)</f>
        <v>13</v>
      </c>
      <c r="H172" s="24">
        <f ca="1">SUMIF(流25史婷婷!$A:$AL,$B172,流25史婷婷!H:H)</f>
        <v>14</v>
      </c>
      <c r="I172" s="24">
        <f ca="1">SUMIF(流25史婷婷!$A:$AL,$B172,流25史婷婷!I:I)</f>
        <v>14</v>
      </c>
      <c r="J172" s="24">
        <f ca="1">SUMIF(流25史婷婷!$A:$AL,$B172,流25史婷婷!J:J)</f>
        <v>11</v>
      </c>
      <c r="K172" s="24">
        <f ca="1">SUMIF(流25史婷婷!$A:$AL,$B172,流25史婷婷!K:K)</f>
        <v>14</v>
      </c>
      <c r="L172" s="24">
        <f ca="1">SUMIF(流25史婷婷!$A:$AL,$B172,流25史婷婷!L:L)</f>
        <v>14</v>
      </c>
      <c r="M172" s="24">
        <f ca="1">SUMIF(流25史婷婷!$A:$AL,$B172,流25史婷婷!M:M)</f>
        <v>14</v>
      </c>
      <c r="N172" s="24">
        <f ca="1">SUMIF(流25史婷婷!$A:$AL,$B172,流25史婷婷!N:N)</f>
        <v>14</v>
      </c>
      <c r="O172" s="24">
        <f ca="1">SUMIF(流25史婷婷!$A:$AL,$B172,流25史婷婷!O:O)</f>
        <v>14</v>
      </c>
      <c r="P172" s="24">
        <f ca="1">SUMIF(流25史婷婷!$A:$AL,$B172,流25史婷婷!P:P)</f>
        <v>14</v>
      </c>
      <c r="Q172" s="24">
        <f ca="1">SUMIF(流25史婷婷!$A:$AL,$B172,流25史婷婷!Q:Q)</f>
        <v>13</v>
      </c>
      <c r="R172" s="24">
        <f ca="1">SUMIF(流25史婷婷!$A:$AL,$B172,流25史婷婷!R:R)</f>
        <v>14</v>
      </c>
      <c r="S172" s="24">
        <f ca="1">SUMIF(流25史婷婷!$A:$AL,$B172,流25史婷婷!S:S)</f>
        <v>12</v>
      </c>
      <c r="T172" s="24">
        <f ca="1">SUMIF(流25史婷婷!$A:$AL,$B172,流25史婷婷!T:T)</f>
        <v>14</v>
      </c>
      <c r="U172" s="24">
        <f ca="1">SUMIF(流25史婷婷!$A:$AL,$B172,流25史婷婷!U:U)</f>
        <v>14</v>
      </c>
      <c r="V172" s="24">
        <f ca="1">SUMIF(流25史婷婷!$A:$AL,$B172,流25史婷婷!V:V)</f>
        <v>14</v>
      </c>
      <c r="W172" s="24">
        <f ca="1">SUMIF(流25史婷婷!$A:$AL,$B172,流25史婷婷!W:W)</f>
        <v>14</v>
      </c>
      <c r="X172" s="24">
        <f ca="1">SUMIF(流25史婷婷!$A:$AL,$B172,流25史婷婷!X:X)</f>
        <v>15.5</v>
      </c>
      <c r="Y172" s="24">
        <f ca="1">SUMIF(流25史婷婷!$A:$AL,$B172,流25史婷婷!Y:Y)</f>
        <v>14</v>
      </c>
      <c r="Z172" s="24">
        <f ca="1">SUMIF(流25史婷婷!$A:$AL,$B172,流25史婷婷!Z:Z)</f>
        <v>13</v>
      </c>
      <c r="AA172" s="24">
        <f ca="1">SUMIF(流25史婷婷!$A:$AL,$B172,流25史婷婷!AA:AA)</f>
        <v>13</v>
      </c>
      <c r="AB172" s="24">
        <f ca="1">SUMIF(流25史婷婷!$A:$AL,$B172,流25史婷婷!AB:AB)</f>
        <v>13</v>
      </c>
      <c r="AC172" s="24">
        <f ca="1">SUMIF(流25史婷婷!$A:$AL,$B172,流25史婷婷!AC:AC)</f>
        <v>11</v>
      </c>
      <c r="AD172" s="24">
        <f ca="1">SUMIF(流25史婷婷!$A:$AL,$B172,流25史婷婷!AD:AD)</f>
        <v>10</v>
      </c>
      <c r="AE172" s="24">
        <f ca="1">SUMIF(流25史婷婷!$A:$AL,$B172,流25史婷婷!AE:AE)</f>
        <v>8.5</v>
      </c>
      <c r="AF172" s="24">
        <f ca="1">SUMIF(流25史婷婷!$A:$AL,$B172,流25史婷婷!AF:AF)</f>
        <v>11</v>
      </c>
      <c r="AG172" s="24">
        <f ca="1">SUMIF(流25史婷婷!$A:$AL,$B172,流25史婷婷!AG:AG)</f>
        <v>11</v>
      </c>
      <c r="AH172" s="24">
        <f ca="1">SUMIF(流25史婷婷!$A:$AL,$B172,流25史婷婷!AH:AH)</f>
        <v>8.5</v>
      </c>
      <c r="AI172" s="68">
        <f t="shared" ca="1" si="115"/>
        <v>385.5</v>
      </c>
      <c r="AJ172" s="71">
        <f t="shared" ca="1" si="118"/>
        <v>48.1875</v>
      </c>
    </row>
    <row r="173" spans="1:36" ht="19.5" customHeight="1" x14ac:dyDescent="0.25">
      <c r="A173" s="36" t="s">
        <v>407</v>
      </c>
      <c r="B173" s="53" t="s">
        <v>324</v>
      </c>
      <c r="C173" s="127" t="s">
        <v>331</v>
      </c>
      <c r="D173" s="24">
        <f ca="1">SUMIF(流25史婷婷!$A:$AL,$B173,流25史婷婷!D:D)</f>
        <v>0</v>
      </c>
      <c r="E173" s="24">
        <f ca="1">SUMIF(流25史婷婷!$A:$AL,$B173,流25史婷婷!E:E)</f>
        <v>13</v>
      </c>
      <c r="F173" s="24">
        <f ca="1">SUMIF(流25史婷婷!$A:$AL,$B173,流25史婷婷!F:F)</f>
        <v>11</v>
      </c>
      <c r="G173" s="24">
        <f ca="1">SUMIF(流25史婷婷!$A:$AL,$B173,流25史婷婷!G:G)</f>
        <v>8.5</v>
      </c>
      <c r="H173" s="24">
        <f ca="1">SUMIF(流25史婷婷!$A:$AL,$B173,流25史婷婷!H:H)</f>
        <v>13</v>
      </c>
      <c r="I173" s="24">
        <f ca="1">SUMIF(流25史婷婷!$A:$AL,$B173,流25史婷婷!I:I)</f>
        <v>13</v>
      </c>
      <c r="J173" s="24">
        <f ca="1">SUMIF(流25史婷婷!$A:$AL,$B173,流25史婷婷!J:J)</f>
        <v>8.5</v>
      </c>
      <c r="K173" s="24">
        <f ca="1">SUMIF(流25史婷婷!$A:$AL,$B173,流25史婷婷!K:K)</f>
        <v>13</v>
      </c>
      <c r="L173" s="24">
        <f ca="1">SUMIF(流25史婷婷!$A:$AL,$B173,流25史婷婷!L:L)</f>
        <v>14</v>
      </c>
      <c r="M173" s="24">
        <f ca="1">SUMIF(流25史婷婷!$A:$AL,$B173,流25史婷婷!M:M)</f>
        <v>14</v>
      </c>
      <c r="N173" s="24">
        <f ca="1">SUMIF(流25史婷婷!$A:$AL,$B173,流25史婷婷!N:N)</f>
        <v>14</v>
      </c>
      <c r="O173" s="24">
        <f ca="1">SUMIF(流25史婷婷!$A:$AL,$B173,流25史婷婷!O:O)</f>
        <v>14</v>
      </c>
      <c r="P173" s="24">
        <f ca="1">SUMIF(流25史婷婷!$A:$AL,$B173,流25史婷婷!P:P)</f>
        <v>14</v>
      </c>
      <c r="Q173" s="24">
        <f ca="1">SUMIF(流25史婷婷!$A:$AL,$B173,流25史婷婷!Q:Q)</f>
        <v>12</v>
      </c>
      <c r="R173" s="24">
        <f ca="1">SUMIF(流25史婷婷!$A:$AL,$B173,流25史婷婷!R:R)</f>
        <v>12</v>
      </c>
      <c r="S173" s="24">
        <f ca="1">SUMIF(流25史婷婷!$A:$AL,$B173,流25史婷婷!S:S)</f>
        <v>12</v>
      </c>
      <c r="T173" s="24">
        <f ca="1">SUMIF(流25史婷婷!$A:$AL,$B173,流25史婷婷!T:T)</f>
        <v>14</v>
      </c>
      <c r="U173" s="24">
        <f ca="1">SUMIF(流25史婷婷!$A:$AL,$B173,流25史婷婷!U:U)</f>
        <v>14</v>
      </c>
      <c r="V173" s="24">
        <f ca="1">SUMIF(流25史婷婷!$A:$AL,$B173,流25史婷婷!V:V)</f>
        <v>14</v>
      </c>
      <c r="W173" s="24">
        <f ca="1">SUMIF(流25史婷婷!$A:$AL,$B173,流25史婷婷!W:W)</f>
        <v>14</v>
      </c>
      <c r="X173" s="24">
        <f ca="1">SUMIF(流25史婷婷!$A:$AL,$B173,流25史婷婷!X:X)</f>
        <v>14</v>
      </c>
      <c r="Y173" s="24">
        <f ca="1">SUMIF(流25史婷婷!$A:$AL,$B173,流25史婷婷!Y:Y)</f>
        <v>14</v>
      </c>
      <c r="Z173" s="24">
        <f ca="1">SUMIF(流25史婷婷!$A:$AL,$B173,流25史婷婷!Z:Z)</f>
        <v>14</v>
      </c>
      <c r="AA173" s="24">
        <f ca="1">SUMIF(流25史婷婷!$A:$AL,$B173,流25史婷婷!AA:AA)</f>
        <v>12</v>
      </c>
      <c r="AB173" s="24">
        <f ca="1">SUMIF(流25史婷婷!$A:$AL,$B173,流25史婷婷!AB:AB)</f>
        <v>13</v>
      </c>
      <c r="AC173" s="24">
        <f ca="1">SUMIF(流25史婷婷!$A:$AL,$B173,流25史婷婷!AC:AC)</f>
        <v>8.5</v>
      </c>
      <c r="AD173" s="24">
        <f ca="1">SUMIF(流25史婷婷!$A:$AL,$B173,流25史婷婷!AD:AD)</f>
        <v>14</v>
      </c>
      <c r="AE173" s="24">
        <f ca="1">SUMIF(流25史婷婷!$A:$AL,$B173,流25史婷婷!AE:AE)</f>
        <v>8.5</v>
      </c>
      <c r="AF173" s="24">
        <f ca="1">SUMIF(流25史婷婷!$A:$AL,$B173,流25史婷婷!AF:AF)</f>
        <v>8.5</v>
      </c>
      <c r="AG173" s="24">
        <f ca="1">SUMIF(流25史婷婷!$A:$AL,$B173,流25史婷婷!AG:AG)</f>
        <v>0</v>
      </c>
      <c r="AH173" s="24">
        <f ca="1">SUMIF(流25史婷婷!$A:$AL,$B173,流25史婷婷!AH:AH)</f>
        <v>0</v>
      </c>
      <c r="AI173" s="68">
        <f t="shared" ca="1" si="115"/>
        <v>348.5</v>
      </c>
      <c r="AJ173" s="71">
        <f t="shared" ca="1" si="118"/>
        <v>43.5625</v>
      </c>
    </row>
    <row r="174" spans="1:36" ht="19.5" customHeight="1" x14ac:dyDescent="0.25">
      <c r="A174" s="36" t="s">
        <v>407</v>
      </c>
      <c r="B174" s="53" t="s">
        <v>681</v>
      </c>
      <c r="C174" s="127" t="s">
        <v>682</v>
      </c>
      <c r="D174" s="24">
        <f ca="1">SUMIF(流25史婷婷!$A:$AL,$B174,流25史婷婷!D:D)</f>
        <v>0</v>
      </c>
      <c r="E174" s="24">
        <f ca="1">SUMIF(流25史婷婷!$A:$AL,$B174,流25史婷婷!E:E)</f>
        <v>13</v>
      </c>
      <c r="F174" s="24">
        <f ca="1">SUMIF(流25史婷婷!$A:$AL,$B174,流25史婷婷!F:F)</f>
        <v>13</v>
      </c>
      <c r="G174" s="24">
        <f ca="1">SUMIF(流25史婷婷!$A:$AL,$B174,流25史婷婷!G:G)</f>
        <v>13</v>
      </c>
      <c r="H174" s="24">
        <f ca="1">SUMIF(流25史婷婷!$A:$AL,$B174,流25史婷婷!H:H)</f>
        <v>14</v>
      </c>
      <c r="I174" s="24">
        <f ca="1">SUMIF(流25史婷婷!$A:$AL,$B174,流25史婷婷!I:I)</f>
        <v>14</v>
      </c>
      <c r="J174" s="24">
        <f ca="1">SUMIF(流25史婷婷!$A:$AL,$B174,流25史婷婷!J:J)</f>
        <v>11</v>
      </c>
      <c r="K174" s="24">
        <f ca="1">SUMIF(流25史婷婷!$A:$AL,$B174,流25史婷婷!K:K)</f>
        <v>14</v>
      </c>
      <c r="L174" s="24">
        <f ca="1">SUMIF(流25史婷婷!$A:$AL,$B174,流25史婷婷!L:L)</f>
        <v>14</v>
      </c>
      <c r="M174" s="24">
        <f ca="1">SUMIF(流25史婷婷!$A:$AL,$B174,流25史婷婷!M:M)</f>
        <v>14</v>
      </c>
      <c r="N174" s="24">
        <f ca="1">SUMIF(流25史婷婷!$A:$AL,$B174,流25史婷婷!N:N)</f>
        <v>14</v>
      </c>
      <c r="O174" s="24">
        <f ca="1">SUMIF(流25史婷婷!$A:$AL,$B174,流25史婷婷!O:O)</f>
        <v>14</v>
      </c>
      <c r="P174" s="24">
        <f ca="1">SUMIF(流25史婷婷!$A:$AL,$B174,流25史婷婷!P:P)</f>
        <v>14</v>
      </c>
      <c r="Q174" s="24">
        <f ca="1">SUMIF(流25史婷婷!$A:$AL,$B174,流25史婷婷!Q:Q)</f>
        <v>13</v>
      </c>
      <c r="R174" s="24">
        <f ca="1">SUMIF(流25史婷婷!$A:$AL,$B174,流25史婷婷!R:R)</f>
        <v>14</v>
      </c>
      <c r="S174" s="24">
        <f ca="1">SUMIF(流25史婷婷!$A:$AL,$B174,流25史婷婷!S:S)</f>
        <v>12</v>
      </c>
      <c r="T174" s="24">
        <f ca="1">SUMIF(流25史婷婷!$A:$AL,$B174,流25史婷婷!T:T)</f>
        <v>14</v>
      </c>
      <c r="U174" s="24">
        <f ca="1">SUMIF(流25史婷婷!$A:$AL,$B174,流25史婷婷!U:U)</f>
        <v>12</v>
      </c>
      <c r="V174" s="24">
        <f ca="1">SUMIF(流25史婷婷!$A:$AL,$B174,流25史婷婷!V:V)</f>
        <v>14</v>
      </c>
      <c r="W174" s="24">
        <f ca="1">SUMIF(流25史婷婷!$A:$AL,$B174,流25史婷婷!W:W)</f>
        <v>14</v>
      </c>
      <c r="X174" s="24">
        <f ca="1">SUMIF(流25史婷婷!$A:$AL,$B174,流25史婷婷!X:X)</f>
        <v>13</v>
      </c>
      <c r="Y174" s="24">
        <f ca="1">SUMIF(流25史婷婷!$A:$AL,$B174,流25史婷婷!Y:Y)</f>
        <v>14</v>
      </c>
      <c r="Z174" s="24">
        <f ca="1">SUMIF(流25史婷婷!$A:$AL,$B174,流25史婷婷!Z:Z)</f>
        <v>13</v>
      </c>
      <c r="AA174" s="24">
        <f ca="1">SUMIF(流25史婷婷!$A:$AL,$B174,流25史婷婷!AA:AA)</f>
        <v>13</v>
      </c>
      <c r="AB174" s="24">
        <f ca="1">SUMIF(流25史婷婷!$A:$AL,$B174,流25史婷婷!AB:AB)</f>
        <v>0</v>
      </c>
      <c r="AC174" s="24">
        <f ca="1">SUMIF(流25史婷婷!$A:$AL,$B174,流25史婷婷!AC:AC)</f>
        <v>0</v>
      </c>
      <c r="AD174" s="24">
        <f ca="1">SUMIF(流25史婷婷!$A:$AL,$B174,流25史婷婷!AD:AD)</f>
        <v>0</v>
      </c>
      <c r="AE174" s="24">
        <f ca="1">SUMIF(流25史婷婷!$A:$AL,$B174,流25史婷婷!AE:AE)</f>
        <v>0</v>
      </c>
      <c r="AF174" s="24">
        <f ca="1">SUMIF(流25史婷婷!$A:$AL,$B174,流25史婷婷!AF:AF)</f>
        <v>0</v>
      </c>
      <c r="AG174" s="24">
        <f ca="1">SUMIF(流25史婷婷!$A:$AL,$B174,流25史婷婷!AG:AG)</f>
        <v>0</v>
      </c>
      <c r="AH174" s="24">
        <f ca="1">SUMIF(流25史婷婷!$A:$AL,$B174,流25史婷婷!AH:AH)</f>
        <v>0</v>
      </c>
      <c r="AI174" s="68">
        <f t="shared" ca="1" si="115"/>
        <v>308</v>
      </c>
      <c r="AJ174" s="71">
        <f t="shared" ca="1" si="117"/>
        <v>38.5</v>
      </c>
    </row>
    <row r="175" spans="1:36" ht="19.5" customHeight="1" x14ac:dyDescent="0.25">
      <c r="A175" s="36" t="s">
        <v>407</v>
      </c>
      <c r="B175" s="53" t="s">
        <v>629</v>
      </c>
      <c r="C175" s="127" t="s">
        <v>683</v>
      </c>
      <c r="D175" s="24">
        <f ca="1">SUMIF(流25史婷婷!$A:$AL,$B175,流25史婷婷!D:D)</f>
        <v>0</v>
      </c>
      <c r="E175" s="24">
        <f ca="1">SUMIF(流25史婷婷!$A:$AL,$B175,流25史婷婷!E:E)</f>
        <v>13</v>
      </c>
      <c r="F175" s="24">
        <f ca="1">SUMIF(流25史婷婷!$A:$AL,$B175,流25史婷婷!F:F)</f>
        <v>13</v>
      </c>
      <c r="G175" s="24">
        <f ca="1">SUMIF(流25史婷婷!$A:$AL,$B175,流25史婷婷!G:G)</f>
        <v>13</v>
      </c>
      <c r="H175" s="24">
        <f ca="1">SUMIF(流25史婷婷!$A:$AL,$B175,流25史婷婷!H:H)</f>
        <v>14</v>
      </c>
      <c r="I175" s="24">
        <f ca="1">SUMIF(流25史婷婷!$A:$AL,$B175,流25史婷婷!I:I)</f>
        <v>14</v>
      </c>
      <c r="J175" s="24">
        <f ca="1">SUMIF(流25史婷婷!$A:$AL,$B175,流25史婷婷!J:J)</f>
        <v>11</v>
      </c>
      <c r="K175" s="24">
        <f ca="1">SUMIF(流25史婷婷!$A:$AL,$B175,流25史婷婷!K:K)</f>
        <v>14</v>
      </c>
      <c r="L175" s="24">
        <f ca="1">SUMIF(流25史婷婷!$A:$AL,$B175,流25史婷婷!L:L)</f>
        <v>14</v>
      </c>
      <c r="M175" s="24">
        <f ca="1">SUMIF(流25史婷婷!$A:$AL,$B175,流25史婷婷!M:M)</f>
        <v>14</v>
      </c>
      <c r="N175" s="24">
        <f ca="1">SUMIF(流25史婷婷!$A:$AL,$B175,流25史婷婷!N:N)</f>
        <v>14</v>
      </c>
      <c r="O175" s="24">
        <f ca="1">SUMIF(流25史婷婷!$A:$AL,$B175,流25史婷婷!O:O)</f>
        <v>14</v>
      </c>
      <c r="P175" s="24">
        <f ca="1">SUMIF(流25史婷婷!$A:$AL,$B175,流25史婷婷!P:P)</f>
        <v>14</v>
      </c>
      <c r="Q175" s="24">
        <f ca="1">SUMIF(流25史婷婷!$A:$AL,$B175,流25史婷婷!Q:Q)</f>
        <v>13</v>
      </c>
      <c r="R175" s="24">
        <f ca="1">SUMIF(流25史婷婷!$A:$AL,$B175,流25史婷婷!R:R)</f>
        <v>14</v>
      </c>
      <c r="S175" s="24">
        <f ca="1">SUMIF(流25史婷婷!$A:$AL,$B175,流25史婷婷!S:S)</f>
        <v>12</v>
      </c>
      <c r="T175" s="24">
        <f ca="1">SUMIF(流25史婷婷!$A:$AL,$B175,流25史婷婷!T:T)</f>
        <v>14</v>
      </c>
      <c r="U175" s="24">
        <f ca="1">SUMIF(流25史婷婷!$A:$AL,$B175,流25史婷婷!U:U)</f>
        <v>14</v>
      </c>
      <c r="V175" s="24">
        <f ca="1">SUMIF(流25史婷婷!$A:$AL,$B175,流25史婷婷!V:V)</f>
        <v>14</v>
      </c>
      <c r="W175" s="24">
        <f ca="1">SUMIF(流25史婷婷!$A:$AL,$B175,流25史婷婷!W:W)</f>
        <v>14</v>
      </c>
      <c r="X175" s="24">
        <f ca="1">SUMIF(流25史婷婷!$A:$AL,$B175,流25史婷婷!X:X)</f>
        <v>13</v>
      </c>
      <c r="Y175" s="24">
        <f ca="1">SUMIF(流25史婷婷!$A:$AL,$B175,流25史婷婷!Y:Y)</f>
        <v>14</v>
      </c>
      <c r="Z175" s="24">
        <f ca="1">SUMIF(流25史婷婷!$A:$AL,$B175,流25史婷婷!Z:Z)</f>
        <v>13</v>
      </c>
      <c r="AA175" s="24">
        <f ca="1">SUMIF(流25史婷婷!$A:$AL,$B175,流25史婷婷!AA:AA)</f>
        <v>13</v>
      </c>
      <c r="AB175" s="24">
        <f ca="1">SUMIF(流25史婷婷!$A:$AL,$B175,流25史婷婷!AB:AB)</f>
        <v>0</v>
      </c>
      <c r="AC175" s="24">
        <f ca="1">SUMIF(流25史婷婷!$A:$AL,$B175,流25史婷婷!AC:AC)</f>
        <v>0</v>
      </c>
      <c r="AD175" s="24">
        <f ca="1">SUMIF(流25史婷婷!$A:$AL,$B175,流25史婷婷!AD:AD)</f>
        <v>0</v>
      </c>
      <c r="AE175" s="24">
        <f ca="1">SUMIF(流25史婷婷!$A:$AL,$B175,流25史婷婷!AE:AE)</f>
        <v>0</v>
      </c>
      <c r="AF175" s="24">
        <f ca="1">SUMIF(流25史婷婷!$A:$AL,$B175,流25史婷婷!AF:AF)</f>
        <v>0</v>
      </c>
      <c r="AG175" s="24">
        <f ca="1">SUMIF(流25史婷婷!$A:$AL,$B175,流25史婷婷!AG:AG)</f>
        <v>0</v>
      </c>
      <c r="AH175" s="24">
        <f ca="1">SUMIF(流25史婷婷!$A:$AL,$B175,流25史婷婷!AH:AH)</f>
        <v>0</v>
      </c>
      <c r="AI175" s="68">
        <f t="shared" ca="1" si="115"/>
        <v>310</v>
      </c>
      <c r="AJ175" s="71">
        <f t="shared" ca="1" si="117"/>
        <v>38.75</v>
      </c>
    </row>
    <row r="176" spans="1:36" ht="19.5" customHeight="1" x14ac:dyDescent="0.25">
      <c r="A176" s="36" t="s">
        <v>407</v>
      </c>
      <c r="B176" s="128" t="s">
        <v>465</v>
      </c>
      <c r="C176" s="129" t="s">
        <v>522</v>
      </c>
      <c r="D176" s="24">
        <f ca="1">SUMIF(流25史婷婷!$A:$AL,$B176,流25史婷婷!D:D)</f>
        <v>0</v>
      </c>
      <c r="E176" s="24">
        <f ca="1">SUMIF(流25史婷婷!$A:$AL,$B176,流25史婷婷!E:E)</f>
        <v>12</v>
      </c>
      <c r="F176" s="24">
        <f ca="1">SUMIF(流25史婷婷!$A:$AL,$B176,流25史婷婷!F:F)</f>
        <v>12</v>
      </c>
      <c r="G176" s="24">
        <f ca="1">SUMIF(流25史婷婷!$A:$AL,$B176,流25史婷婷!G:G)</f>
        <v>12</v>
      </c>
      <c r="H176" s="24">
        <f ca="1">SUMIF(流25史婷婷!$A:$AL,$B176,流25史婷婷!H:H)</f>
        <v>12</v>
      </c>
      <c r="I176" s="24">
        <f ca="1">SUMIF(流25史婷婷!$A:$AL,$B176,流25史婷婷!I:I)</f>
        <v>12</v>
      </c>
      <c r="J176" s="24">
        <f ca="1">SUMIF(流25史婷婷!$A:$AL,$B176,流25史婷婷!J:J)</f>
        <v>11</v>
      </c>
      <c r="K176" s="24">
        <f ca="1">SUMIF(流25史婷婷!$A:$AL,$B176,流25史婷婷!K:K)</f>
        <v>12</v>
      </c>
      <c r="L176" s="24">
        <f ca="1">SUMIF(流25史婷婷!$A:$AL,$B176,流25史婷婷!L:L)</f>
        <v>12</v>
      </c>
      <c r="M176" s="24">
        <f ca="1">SUMIF(流25史婷婷!$A:$AL,$B176,流25史婷婷!M:M)</f>
        <v>12</v>
      </c>
      <c r="N176" s="24">
        <f ca="1">SUMIF(流25史婷婷!$A:$AL,$B176,流25史婷婷!N:N)</f>
        <v>12</v>
      </c>
      <c r="O176" s="24">
        <f ca="1">SUMIF(流25史婷婷!$A:$AL,$B176,流25史婷婷!O:O)</f>
        <v>12</v>
      </c>
      <c r="P176" s="24">
        <f ca="1">SUMIF(流25史婷婷!$A:$AL,$B176,流25史婷婷!P:P)</f>
        <v>12</v>
      </c>
      <c r="Q176" s="24">
        <f ca="1">SUMIF(流25史婷婷!$A:$AL,$B176,流25史婷婷!Q:Q)</f>
        <v>12</v>
      </c>
      <c r="R176" s="24">
        <f ca="1">SUMIF(流25史婷婷!$A:$AL,$B176,流25史婷婷!R:R)</f>
        <v>12</v>
      </c>
      <c r="S176" s="24">
        <f ca="1">SUMIF(流25史婷婷!$A:$AL,$B176,流25史婷婷!S:S)</f>
        <v>12</v>
      </c>
      <c r="T176" s="24">
        <f ca="1">SUMIF(流25史婷婷!$A:$AL,$B176,流25史婷婷!T:T)</f>
        <v>12</v>
      </c>
      <c r="U176" s="24">
        <f ca="1">SUMIF(流25史婷婷!$A:$AL,$B176,流25史婷婷!U:U)</f>
        <v>12</v>
      </c>
      <c r="V176" s="24">
        <f ca="1">SUMIF(流25史婷婷!$A:$AL,$B176,流25史婷婷!V:V)</f>
        <v>12</v>
      </c>
      <c r="W176" s="24">
        <f ca="1">SUMIF(流25史婷婷!$A:$AL,$B176,流25史婷婷!W:W)</f>
        <v>8.5</v>
      </c>
      <c r="X176" s="24">
        <f ca="1">SUMIF(流25史婷婷!$A:$AL,$B176,流25史婷婷!X:X)</f>
        <v>11</v>
      </c>
      <c r="Y176" s="24">
        <f ca="1">SUMIF(流25史婷婷!$A:$AL,$B176,流25史婷婷!Y:Y)</f>
        <v>12</v>
      </c>
      <c r="Z176" s="24">
        <f ca="1">SUMIF(流25史婷婷!$A:$AL,$B176,流25史婷婷!Z:Z)</f>
        <v>12</v>
      </c>
      <c r="AA176" s="24">
        <f ca="1">SUMIF(流25史婷婷!$A:$AL,$B176,流25史婷婷!AA:AA)</f>
        <v>12</v>
      </c>
      <c r="AB176" s="24">
        <f ca="1">SUMIF(流25史婷婷!$A:$AL,$B176,流25史婷婷!AB:AB)</f>
        <v>12</v>
      </c>
      <c r="AC176" s="24">
        <f ca="1">SUMIF(流25史婷婷!$A:$AL,$B176,流25史婷婷!AC:AC)</f>
        <v>11</v>
      </c>
      <c r="AD176" s="24">
        <f ca="1">SUMIF(流25史婷婷!$A:$AL,$B176,流25史婷婷!AD:AD)</f>
        <v>11</v>
      </c>
      <c r="AE176" s="24">
        <f ca="1">SUMIF(流25史婷婷!$A:$AL,$B176,流25史婷婷!AE:AE)</f>
        <v>8.5</v>
      </c>
      <c r="AF176" s="24">
        <f ca="1">SUMIF(流25史婷婷!$A:$AL,$B176,流25史婷婷!AF:AF)</f>
        <v>8.5</v>
      </c>
      <c r="AG176" s="24">
        <f ca="1">SUMIF(流25史婷婷!$A:$AL,$B176,流25史婷婷!AG:AG)</f>
        <v>8.5</v>
      </c>
      <c r="AH176" s="24">
        <f ca="1">SUMIF(流25史婷婷!$A:$AL,$B176,流25史婷婷!AH:AH)</f>
        <v>8.5</v>
      </c>
      <c r="AI176" s="68">
        <f t="shared" ca="1" si="115"/>
        <v>338.5</v>
      </c>
      <c r="AJ176" s="71">
        <f t="shared" ca="1" si="117"/>
        <v>42.3125</v>
      </c>
    </row>
    <row r="177" spans="1:36" ht="19.5" customHeight="1" x14ac:dyDescent="0.25">
      <c r="A177" s="36" t="s">
        <v>407</v>
      </c>
      <c r="B177" s="128" t="s">
        <v>533</v>
      </c>
      <c r="C177" s="129" t="s">
        <v>523</v>
      </c>
      <c r="D177" s="24">
        <f ca="1">SUMIF(流25史婷婷!$A:$AL,$B177,流25史婷婷!D:D)</f>
        <v>0</v>
      </c>
      <c r="E177" s="24">
        <f ca="1">SUMIF(流25史婷婷!$A:$AL,$B177,流25史婷婷!E:E)</f>
        <v>12</v>
      </c>
      <c r="F177" s="24">
        <f ca="1">SUMIF(流25史婷婷!$A:$AL,$B177,流25史婷婷!F:F)</f>
        <v>12</v>
      </c>
      <c r="G177" s="24">
        <f ca="1">SUMIF(流25史婷婷!$A:$AL,$B177,流25史婷婷!G:G)</f>
        <v>12</v>
      </c>
      <c r="H177" s="24">
        <f ca="1">SUMIF(流25史婷婷!$A:$AL,$B177,流25史婷婷!H:H)</f>
        <v>12</v>
      </c>
      <c r="I177" s="24">
        <f ca="1">SUMIF(流25史婷婷!$A:$AL,$B177,流25史婷婷!I:I)</f>
        <v>0</v>
      </c>
      <c r="J177" s="24">
        <f ca="1">SUMIF(流25史婷婷!$A:$AL,$B177,流25史婷婷!J:J)</f>
        <v>0</v>
      </c>
      <c r="K177" s="24">
        <f ca="1">SUMIF(流25史婷婷!$A:$AL,$B177,流25史婷婷!K:K)</f>
        <v>0</v>
      </c>
      <c r="L177" s="24">
        <f ca="1">SUMIF(流25史婷婷!$A:$AL,$B177,流25史婷婷!L:L)</f>
        <v>0</v>
      </c>
      <c r="M177" s="24">
        <f ca="1">SUMIF(流25史婷婷!$A:$AL,$B177,流25史婷婷!M:M)</f>
        <v>0</v>
      </c>
      <c r="N177" s="24">
        <f ca="1">SUMIF(流25史婷婷!$A:$AL,$B177,流25史婷婷!N:N)</f>
        <v>12</v>
      </c>
      <c r="O177" s="24">
        <f ca="1">SUMIF(流25史婷婷!$A:$AL,$B177,流25史婷婷!O:O)</f>
        <v>12</v>
      </c>
      <c r="P177" s="24">
        <f ca="1">SUMIF(流25史婷婷!$A:$AL,$B177,流25史婷婷!P:P)</f>
        <v>12</v>
      </c>
      <c r="Q177" s="24">
        <f ca="1">SUMIF(流25史婷婷!$A:$AL,$B177,流25史婷婷!Q:Q)</f>
        <v>12</v>
      </c>
      <c r="R177" s="24">
        <f ca="1">SUMIF(流25史婷婷!$A:$AL,$B177,流25史婷婷!R:R)</f>
        <v>12</v>
      </c>
      <c r="S177" s="24">
        <f ca="1">SUMIF(流25史婷婷!$A:$AL,$B177,流25史婷婷!S:S)</f>
        <v>0</v>
      </c>
      <c r="T177" s="24">
        <f ca="1">SUMIF(流25史婷婷!$A:$AL,$B177,流25史婷婷!T:T)</f>
        <v>12</v>
      </c>
      <c r="U177" s="24">
        <f ca="1">SUMIF(流25史婷婷!$A:$AL,$B177,流25史婷婷!U:U)</f>
        <v>12</v>
      </c>
      <c r="V177" s="24">
        <f ca="1">SUMIF(流25史婷婷!$A:$AL,$B177,流25史婷婷!V:V)</f>
        <v>0</v>
      </c>
      <c r="W177" s="24">
        <f ca="1">SUMIF(流25史婷婷!$A:$AL,$B177,流25史婷婷!W:W)</f>
        <v>0</v>
      </c>
      <c r="X177" s="24">
        <f ca="1">SUMIF(流25史婷婷!$A:$AL,$B177,流25史婷婷!X:X)</f>
        <v>0</v>
      </c>
      <c r="Y177" s="24">
        <f ca="1">SUMIF(流25史婷婷!$A:$AL,$B177,流25史婷婷!Y:Y)</f>
        <v>0</v>
      </c>
      <c r="Z177" s="24">
        <f ca="1">SUMIF(流25史婷婷!$A:$AL,$B177,流25史婷婷!Z:Z)</f>
        <v>0</v>
      </c>
      <c r="AA177" s="24">
        <f ca="1">SUMIF(流25史婷婷!$A:$AL,$B177,流25史婷婷!AA:AA)</f>
        <v>0</v>
      </c>
      <c r="AB177" s="24">
        <f ca="1">SUMIF(流25史婷婷!$A:$AL,$B177,流25史婷婷!AB:AB)</f>
        <v>0</v>
      </c>
      <c r="AC177" s="24">
        <f ca="1">SUMIF(流25史婷婷!$A:$AL,$B177,流25史婷婷!AC:AC)</f>
        <v>0</v>
      </c>
      <c r="AD177" s="24">
        <f ca="1">SUMIF(流25史婷婷!$A:$AL,$B177,流25史婷婷!AD:AD)</f>
        <v>0</v>
      </c>
      <c r="AE177" s="24">
        <f ca="1">SUMIF(流25史婷婷!$A:$AL,$B177,流25史婷婷!AE:AE)</f>
        <v>0</v>
      </c>
      <c r="AF177" s="24">
        <f ca="1">SUMIF(流25史婷婷!$A:$AL,$B177,流25史婷婷!AF:AF)</f>
        <v>0</v>
      </c>
      <c r="AG177" s="24">
        <f ca="1">SUMIF(流25史婷婷!$A:$AL,$B177,流25史婷婷!AG:AG)</f>
        <v>0</v>
      </c>
      <c r="AH177" s="24">
        <f ca="1">SUMIF(流25史婷婷!$A:$AL,$B177,流25史婷婷!AH:AH)</f>
        <v>0</v>
      </c>
      <c r="AI177" s="68">
        <f ca="1">SUM(D177:AH177)</f>
        <v>132</v>
      </c>
      <c r="AJ177" s="71">
        <f ca="1">AI177/8</f>
        <v>16.5</v>
      </c>
    </row>
    <row r="178" spans="1:36" ht="19.5" customHeight="1" x14ac:dyDescent="0.25">
      <c r="A178" s="36" t="s">
        <v>407</v>
      </c>
      <c r="B178" s="128" t="s">
        <v>534</v>
      </c>
      <c r="C178" s="129" t="s">
        <v>525</v>
      </c>
      <c r="D178" s="24">
        <f ca="1">SUMIF(流25史婷婷!$A:$AL,$B178,流25史婷婷!D:D)</f>
        <v>0</v>
      </c>
      <c r="E178" s="24">
        <f ca="1">SUMIF(流25史婷婷!$A:$AL,$B178,流25史婷婷!E:E)</f>
        <v>13</v>
      </c>
      <c r="F178" s="24">
        <f ca="1">SUMIF(流25史婷婷!$A:$AL,$B178,流25史婷婷!F:F)</f>
        <v>8.5</v>
      </c>
      <c r="G178" s="24">
        <f ca="1">SUMIF(流25史婷婷!$A:$AL,$B178,流25史婷婷!G:G)</f>
        <v>0</v>
      </c>
      <c r="H178" s="24">
        <f ca="1">SUMIF(流25史婷婷!$A:$AL,$B178,流25史婷婷!H:H)</f>
        <v>0</v>
      </c>
      <c r="I178" s="24">
        <f ca="1">SUMIF(流25史婷婷!$A:$AL,$B178,流25史婷婷!I:I)</f>
        <v>0</v>
      </c>
      <c r="J178" s="24">
        <f ca="1">SUMIF(流25史婷婷!$A:$AL,$B178,流25史婷婷!J:J)</f>
        <v>0</v>
      </c>
      <c r="K178" s="24">
        <f ca="1">SUMIF(流25史婷婷!$A:$AL,$B178,流25史婷婷!K:K)</f>
        <v>0</v>
      </c>
      <c r="L178" s="24">
        <f ca="1">SUMIF(流25史婷婷!$A:$AL,$B178,流25史婷婷!L:L)</f>
        <v>0</v>
      </c>
      <c r="M178" s="24">
        <f ca="1">SUMIF(流25史婷婷!$A:$AL,$B178,流25史婷婷!M:M)</f>
        <v>0</v>
      </c>
      <c r="N178" s="24">
        <f ca="1">SUMIF(流25史婷婷!$A:$AL,$B178,流25史婷婷!N:N)</f>
        <v>0</v>
      </c>
      <c r="O178" s="24">
        <f ca="1">SUMIF(流25史婷婷!$A:$AL,$B178,流25史婷婷!O:O)</f>
        <v>0</v>
      </c>
      <c r="P178" s="24">
        <f ca="1">SUMIF(流25史婷婷!$A:$AL,$B178,流25史婷婷!P:P)</f>
        <v>0</v>
      </c>
      <c r="Q178" s="24">
        <f ca="1">SUMIF(流25史婷婷!$A:$AL,$B178,流25史婷婷!Q:Q)</f>
        <v>0</v>
      </c>
      <c r="R178" s="24">
        <f ca="1">SUMIF(流25史婷婷!$A:$AL,$B178,流25史婷婷!R:R)</f>
        <v>0</v>
      </c>
      <c r="S178" s="24">
        <f ca="1">SUMIF(流25史婷婷!$A:$AL,$B178,流25史婷婷!S:S)</f>
        <v>0</v>
      </c>
      <c r="T178" s="24">
        <f ca="1">SUMIF(流25史婷婷!$A:$AL,$B178,流25史婷婷!T:T)</f>
        <v>0</v>
      </c>
      <c r="U178" s="24">
        <f ca="1">SUMIF(流25史婷婷!$A:$AL,$B178,流25史婷婷!U:U)</f>
        <v>0</v>
      </c>
      <c r="V178" s="24">
        <f ca="1">SUMIF(流25史婷婷!$A:$AL,$B178,流25史婷婷!V:V)</f>
        <v>0</v>
      </c>
      <c r="W178" s="24">
        <f ca="1">SUMIF(流25史婷婷!$A:$AL,$B178,流25史婷婷!W:W)</f>
        <v>0</v>
      </c>
      <c r="X178" s="24">
        <f ca="1">SUMIF(流25史婷婷!$A:$AL,$B178,流25史婷婷!X:X)</f>
        <v>0</v>
      </c>
      <c r="Y178" s="24">
        <f ca="1">SUMIF(流25史婷婷!$A:$AL,$B178,流25史婷婷!Y:Y)</f>
        <v>0</v>
      </c>
      <c r="Z178" s="24">
        <f ca="1">SUMIF(流25史婷婷!$A:$AL,$B178,流25史婷婷!Z:Z)</f>
        <v>0</v>
      </c>
      <c r="AA178" s="24">
        <f ca="1">SUMIF(流25史婷婷!$A:$AL,$B178,流25史婷婷!AA:AA)</f>
        <v>0</v>
      </c>
      <c r="AB178" s="24">
        <f ca="1">SUMIF(流25史婷婷!$A:$AL,$B178,流25史婷婷!AB:AB)</f>
        <v>0</v>
      </c>
      <c r="AC178" s="24">
        <f ca="1">SUMIF(流25史婷婷!$A:$AL,$B178,流25史婷婷!AC:AC)</f>
        <v>0</v>
      </c>
      <c r="AD178" s="24">
        <f ca="1">SUMIF(流25史婷婷!$A:$AL,$B178,流25史婷婷!AD:AD)</f>
        <v>0</v>
      </c>
      <c r="AE178" s="24">
        <f ca="1">SUMIF(流25史婷婷!$A:$AL,$B178,流25史婷婷!AE:AE)</f>
        <v>0</v>
      </c>
      <c r="AF178" s="24">
        <f ca="1">SUMIF(流25史婷婷!$A:$AL,$B178,流25史婷婷!AF:AF)</f>
        <v>0</v>
      </c>
      <c r="AG178" s="24">
        <f ca="1">SUMIF(流25史婷婷!$A:$AL,$B178,流25史婷婷!AG:AG)</f>
        <v>0</v>
      </c>
      <c r="AH178" s="24">
        <f ca="1">SUMIF(流25史婷婷!$A:$AL,$B178,流25史婷婷!AH:AH)</f>
        <v>0</v>
      </c>
      <c r="AI178" s="68">
        <f ca="1">SUM(D178:AH178)</f>
        <v>21.5</v>
      </c>
      <c r="AJ178" s="71">
        <f ca="1">AI178/8</f>
        <v>2.6875</v>
      </c>
    </row>
    <row r="179" spans="1:36" ht="19.5" customHeight="1" x14ac:dyDescent="0.25">
      <c r="A179" s="36" t="s">
        <v>407</v>
      </c>
      <c r="B179" s="128" t="s">
        <v>535</v>
      </c>
      <c r="C179" s="129" t="s">
        <v>526</v>
      </c>
      <c r="D179" s="24">
        <f ca="1">SUMIF(流25史婷婷!$A:$AL,$B179,流25史婷婷!D:D)</f>
        <v>0</v>
      </c>
      <c r="E179" s="24">
        <f ca="1">SUMIF(流25史婷婷!$A:$AL,$B179,流25史婷婷!E:E)</f>
        <v>0</v>
      </c>
      <c r="F179" s="24">
        <f ca="1">SUMIF(流25史婷婷!$A:$AL,$B179,流25史婷婷!F:F)</f>
        <v>0</v>
      </c>
      <c r="G179" s="24">
        <f ca="1">SUMIF(流25史婷婷!$A:$AL,$B179,流25史婷婷!G:G)</f>
        <v>0</v>
      </c>
      <c r="H179" s="24">
        <f ca="1">SUMIF(流25史婷婷!$A:$AL,$B179,流25史婷婷!H:H)</f>
        <v>0</v>
      </c>
      <c r="I179" s="24">
        <f ca="1">SUMIF(流25史婷婷!$A:$AL,$B179,流25史婷婷!I:I)</f>
        <v>0</v>
      </c>
      <c r="J179" s="24">
        <f ca="1">SUMIF(流25史婷婷!$A:$AL,$B179,流25史婷婷!J:J)</f>
        <v>0</v>
      </c>
      <c r="K179" s="24">
        <f ca="1">SUMIF(流25史婷婷!$A:$AL,$B179,流25史婷婷!K:K)</f>
        <v>0</v>
      </c>
      <c r="L179" s="24">
        <f ca="1">SUMIF(流25史婷婷!$A:$AL,$B179,流25史婷婷!L:L)</f>
        <v>0</v>
      </c>
      <c r="M179" s="24">
        <f ca="1">SUMIF(流25史婷婷!$A:$AL,$B179,流25史婷婷!M:M)</f>
        <v>0</v>
      </c>
      <c r="N179" s="24">
        <f ca="1">SUMIF(流25史婷婷!$A:$AL,$B179,流25史婷婷!N:N)</f>
        <v>0</v>
      </c>
      <c r="O179" s="24">
        <f ca="1">SUMIF(流25史婷婷!$A:$AL,$B179,流25史婷婷!O:O)</f>
        <v>0</v>
      </c>
      <c r="P179" s="24">
        <f ca="1">SUMIF(流25史婷婷!$A:$AL,$B179,流25史婷婷!P:P)</f>
        <v>0</v>
      </c>
      <c r="Q179" s="24">
        <f ca="1">SUMIF(流25史婷婷!$A:$AL,$B179,流25史婷婷!Q:Q)</f>
        <v>0</v>
      </c>
      <c r="R179" s="24">
        <f ca="1">SUMIF(流25史婷婷!$A:$AL,$B179,流25史婷婷!R:R)</f>
        <v>0</v>
      </c>
      <c r="S179" s="24">
        <f ca="1">SUMIF(流25史婷婷!$A:$AL,$B179,流25史婷婷!S:S)</f>
        <v>0</v>
      </c>
      <c r="T179" s="24">
        <f ca="1">SUMIF(流25史婷婷!$A:$AL,$B179,流25史婷婷!T:T)</f>
        <v>0</v>
      </c>
      <c r="U179" s="24">
        <f ca="1">SUMIF(流25史婷婷!$A:$AL,$B179,流25史婷婷!U:U)</f>
        <v>0</v>
      </c>
      <c r="V179" s="24">
        <f ca="1">SUMIF(流25史婷婷!$A:$AL,$B179,流25史婷婷!V:V)</f>
        <v>0</v>
      </c>
      <c r="W179" s="24">
        <f ca="1">SUMIF(流25史婷婷!$A:$AL,$B179,流25史婷婷!W:W)</f>
        <v>0</v>
      </c>
      <c r="X179" s="24">
        <f ca="1">SUMIF(流25史婷婷!$A:$AL,$B179,流25史婷婷!X:X)</f>
        <v>0</v>
      </c>
      <c r="Y179" s="24">
        <f ca="1">SUMIF(流25史婷婷!$A:$AL,$B179,流25史婷婷!Y:Y)</f>
        <v>0</v>
      </c>
      <c r="Z179" s="24">
        <f ca="1">SUMIF(流25史婷婷!$A:$AL,$B179,流25史婷婷!Z:Z)</f>
        <v>0</v>
      </c>
      <c r="AA179" s="24">
        <f ca="1">SUMIF(流25史婷婷!$A:$AL,$B179,流25史婷婷!AA:AA)</f>
        <v>0</v>
      </c>
      <c r="AB179" s="24">
        <f ca="1">SUMIF(流25史婷婷!$A:$AL,$B179,流25史婷婷!AB:AB)</f>
        <v>0</v>
      </c>
      <c r="AC179" s="24">
        <f ca="1">SUMIF(流25史婷婷!$A:$AL,$B179,流25史婷婷!AC:AC)</f>
        <v>0</v>
      </c>
      <c r="AD179" s="24">
        <f ca="1">SUMIF(流25史婷婷!$A:$AL,$B179,流25史婷婷!AD:AD)</f>
        <v>0</v>
      </c>
      <c r="AE179" s="24">
        <f ca="1">SUMIF(流25史婷婷!$A:$AL,$B179,流25史婷婷!AE:AE)</f>
        <v>0</v>
      </c>
      <c r="AF179" s="24">
        <f ca="1">SUMIF(流25史婷婷!$A:$AL,$B179,流25史婷婷!AF:AF)</f>
        <v>0</v>
      </c>
      <c r="AG179" s="24">
        <f ca="1">SUMIF(流25史婷婷!$A:$AL,$B179,流25史婷婷!AG:AG)</f>
        <v>0</v>
      </c>
      <c r="AH179" s="24">
        <f ca="1">SUMIF(流25史婷婷!$A:$AL,$B179,流25史婷婷!AH:AH)</f>
        <v>0</v>
      </c>
      <c r="AI179" s="68">
        <f t="shared" ref="AI179" ca="1" si="119">SUM(D179:AH179)</f>
        <v>0</v>
      </c>
      <c r="AJ179" s="71">
        <f t="shared" ref="AJ179" ca="1" si="120">AI179/8</f>
        <v>0</v>
      </c>
    </row>
    <row r="180" spans="1:36" ht="19.5" customHeight="1" x14ac:dyDescent="0.25">
      <c r="A180" s="36" t="s">
        <v>407</v>
      </c>
      <c r="B180" s="128" t="s">
        <v>536</v>
      </c>
      <c r="C180" s="129" t="s">
        <v>527</v>
      </c>
      <c r="D180" s="24">
        <f ca="1">SUMIF(流25史婷婷!$A:$AL,$B180,流25史婷婷!D:D)</f>
        <v>0</v>
      </c>
      <c r="E180" s="24">
        <f ca="1">SUMIF(流25史婷婷!$A:$AL,$B180,流25史婷婷!E:E)</f>
        <v>13</v>
      </c>
      <c r="F180" s="24">
        <f ca="1">SUMIF(流25史婷婷!$A:$AL,$B180,流25史婷婷!F:F)</f>
        <v>13</v>
      </c>
      <c r="G180" s="24">
        <f ca="1">SUMIF(流25史婷婷!$A:$AL,$B180,流25史婷婷!G:G)</f>
        <v>13</v>
      </c>
      <c r="H180" s="24">
        <f ca="1">SUMIF(流25史婷婷!$A:$AL,$B180,流25史婷婷!H:H)</f>
        <v>14</v>
      </c>
      <c r="I180" s="24">
        <f ca="1">SUMIF(流25史婷婷!$A:$AL,$B180,流25史婷婷!I:I)</f>
        <v>14</v>
      </c>
      <c r="J180" s="24">
        <f ca="1">SUMIF(流25史婷婷!$A:$AL,$B180,流25史婷婷!J:J)</f>
        <v>11</v>
      </c>
      <c r="K180" s="24">
        <f ca="1">SUMIF(流25史婷婷!$A:$AL,$B180,流25史婷婷!K:K)</f>
        <v>14</v>
      </c>
      <c r="L180" s="24">
        <f ca="1">SUMIF(流25史婷婷!$A:$AL,$B180,流25史婷婷!L:L)</f>
        <v>14</v>
      </c>
      <c r="M180" s="24">
        <f ca="1">SUMIF(流25史婷婷!$A:$AL,$B180,流25史婷婷!M:M)</f>
        <v>14</v>
      </c>
      <c r="N180" s="24">
        <f ca="1">SUMIF(流25史婷婷!$A:$AL,$B180,流25史婷婷!N:N)</f>
        <v>14</v>
      </c>
      <c r="O180" s="24">
        <f ca="1">SUMIF(流25史婷婷!$A:$AL,$B180,流25史婷婷!O:O)</f>
        <v>14</v>
      </c>
      <c r="P180" s="24">
        <f ca="1">SUMIF(流25史婷婷!$A:$AL,$B180,流25史婷婷!P:P)</f>
        <v>14</v>
      </c>
      <c r="Q180" s="24">
        <f ca="1">SUMIF(流25史婷婷!$A:$AL,$B180,流25史婷婷!Q:Q)</f>
        <v>13</v>
      </c>
      <c r="R180" s="24">
        <f ca="1">SUMIF(流25史婷婷!$A:$AL,$B180,流25史婷婷!R:R)</f>
        <v>14</v>
      </c>
      <c r="S180" s="24">
        <f ca="1">SUMIF(流25史婷婷!$A:$AL,$B180,流25史婷婷!S:S)</f>
        <v>12</v>
      </c>
      <c r="T180" s="24">
        <f ca="1">SUMIF(流25史婷婷!$A:$AL,$B180,流25史婷婷!T:T)</f>
        <v>14</v>
      </c>
      <c r="U180" s="24">
        <f ca="1">SUMIF(流25史婷婷!$A:$AL,$B180,流25史婷婷!U:U)</f>
        <v>12</v>
      </c>
      <c r="V180" s="24">
        <f ca="1">SUMIF(流25史婷婷!$A:$AL,$B180,流25史婷婷!V:V)</f>
        <v>14</v>
      </c>
      <c r="W180" s="24">
        <f ca="1">SUMIF(流25史婷婷!$A:$AL,$B180,流25史婷婷!W:W)</f>
        <v>14</v>
      </c>
      <c r="X180" s="24">
        <f ca="1">SUMIF(流25史婷婷!$A:$AL,$B180,流25史婷婷!X:X)</f>
        <v>13</v>
      </c>
      <c r="Y180" s="24">
        <f ca="1">SUMIF(流25史婷婷!$A:$AL,$B180,流25史婷婷!Y:Y)</f>
        <v>14</v>
      </c>
      <c r="Z180" s="24">
        <f ca="1">SUMIF(流25史婷婷!$A:$AL,$B180,流25史婷婷!Z:Z)</f>
        <v>13</v>
      </c>
      <c r="AA180" s="24">
        <f ca="1">SUMIF(流25史婷婷!$A:$AL,$B180,流25史婷婷!AA:AA)</f>
        <v>13</v>
      </c>
      <c r="AB180" s="24">
        <f ca="1">SUMIF(流25史婷婷!$A:$AL,$B180,流25史婷婷!AB:AB)</f>
        <v>13</v>
      </c>
      <c r="AC180" s="24">
        <f ca="1">SUMIF(流25史婷婷!$A:$AL,$B180,流25史婷婷!AC:AC)</f>
        <v>11</v>
      </c>
      <c r="AD180" s="24">
        <f ca="1">SUMIF(流25史婷婷!$A:$AL,$B180,流25史婷婷!AD:AD)</f>
        <v>11</v>
      </c>
      <c r="AE180" s="24">
        <f ca="1">SUMIF(流25史婷婷!$A:$AL,$B180,流25史婷婷!AE:AE)</f>
        <v>8.5</v>
      </c>
      <c r="AF180" s="24">
        <f ca="1">SUMIF(流25史婷婷!$A:$AL,$B180,流25史婷婷!AF:AF)</f>
        <v>8.5</v>
      </c>
      <c r="AG180" s="24">
        <f ca="1">SUMIF(流25史婷婷!$A:$AL,$B180,流25史婷婷!AG:AG)</f>
        <v>8.5</v>
      </c>
      <c r="AH180" s="24">
        <f ca="1">SUMIF(流25史婷婷!$A:$AL,$B180,流25史婷婷!AH:AH)</f>
        <v>8.5</v>
      </c>
      <c r="AI180" s="68">
        <f t="shared" ref="AI180:AI185" ca="1" si="121">SUM(D180:AH180)</f>
        <v>377</v>
      </c>
      <c r="AJ180" s="71">
        <f t="shared" ref="AJ180:AJ185" ca="1" si="122">AI180/8</f>
        <v>47.125</v>
      </c>
    </row>
    <row r="181" spans="1:36" ht="19.5" customHeight="1" x14ac:dyDescent="0.25">
      <c r="A181" s="36" t="s">
        <v>407</v>
      </c>
      <c r="B181" s="128" t="s">
        <v>537</v>
      </c>
      <c r="C181" s="129" t="s">
        <v>528</v>
      </c>
      <c r="D181" s="24">
        <f ca="1">SUMIF(流25史婷婷!$A:$AL,$B181,流25史婷婷!D:D)</f>
        <v>0</v>
      </c>
      <c r="E181" s="24">
        <f ca="1">SUMIF(流25史婷婷!$A:$AL,$B181,流25史婷婷!E:E)</f>
        <v>13</v>
      </c>
      <c r="F181" s="24">
        <f ca="1">SUMIF(流25史婷婷!$A:$AL,$B181,流25史婷婷!F:F)</f>
        <v>13</v>
      </c>
      <c r="G181" s="24">
        <f ca="1">SUMIF(流25史婷婷!$A:$AL,$B181,流25史婷婷!G:G)</f>
        <v>13</v>
      </c>
      <c r="H181" s="24">
        <f ca="1">SUMIF(流25史婷婷!$A:$AL,$B181,流25史婷婷!H:H)</f>
        <v>14</v>
      </c>
      <c r="I181" s="24">
        <f ca="1">SUMIF(流25史婷婷!$A:$AL,$B181,流25史婷婷!I:I)</f>
        <v>14</v>
      </c>
      <c r="J181" s="24">
        <f ca="1">SUMIF(流25史婷婷!$A:$AL,$B181,流25史婷婷!J:J)</f>
        <v>11</v>
      </c>
      <c r="K181" s="24">
        <f ca="1">SUMIF(流25史婷婷!$A:$AL,$B181,流25史婷婷!K:K)</f>
        <v>14</v>
      </c>
      <c r="L181" s="24">
        <f ca="1">SUMIF(流25史婷婷!$A:$AL,$B181,流25史婷婷!L:L)</f>
        <v>14</v>
      </c>
      <c r="M181" s="24">
        <f ca="1">SUMIF(流25史婷婷!$A:$AL,$B181,流25史婷婷!M:M)</f>
        <v>13.5</v>
      </c>
      <c r="N181" s="24">
        <f ca="1">SUMIF(流25史婷婷!$A:$AL,$B181,流25史婷婷!N:N)</f>
        <v>14</v>
      </c>
      <c r="O181" s="24">
        <f ca="1">SUMIF(流25史婷婷!$A:$AL,$B181,流25史婷婷!O:O)</f>
        <v>14</v>
      </c>
      <c r="P181" s="24">
        <f ca="1">SUMIF(流25史婷婷!$A:$AL,$B181,流25史婷婷!P:P)</f>
        <v>14</v>
      </c>
      <c r="Q181" s="24">
        <f ca="1">SUMIF(流25史婷婷!$A:$AL,$B181,流25史婷婷!Q:Q)</f>
        <v>13</v>
      </c>
      <c r="R181" s="24">
        <f ca="1">SUMIF(流25史婷婷!$A:$AL,$B181,流25史婷婷!R:R)</f>
        <v>14</v>
      </c>
      <c r="S181" s="24">
        <f ca="1">SUMIF(流25史婷婷!$A:$AL,$B181,流25史婷婷!S:S)</f>
        <v>12</v>
      </c>
      <c r="T181" s="24">
        <f ca="1">SUMIF(流25史婷婷!$A:$AL,$B181,流25史婷婷!T:T)</f>
        <v>14</v>
      </c>
      <c r="U181" s="24">
        <f ca="1">SUMIF(流25史婷婷!$A:$AL,$B181,流25史婷婷!U:U)</f>
        <v>14</v>
      </c>
      <c r="V181" s="24">
        <f ca="1">SUMIF(流25史婷婷!$A:$AL,$B181,流25史婷婷!V:V)</f>
        <v>14</v>
      </c>
      <c r="W181" s="24">
        <f ca="1">SUMIF(流25史婷婷!$A:$AL,$B181,流25史婷婷!W:W)</f>
        <v>14</v>
      </c>
      <c r="X181" s="24">
        <f ca="1">SUMIF(流25史婷婷!$A:$AL,$B181,流25史婷婷!X:X)</f>
        <v>13</v>
      </c>
      <c r="Y181" s="24">
        <f ca="1">SUMIF(流25史婷婷!$A:$AL,$B181,流25史婷婷!Y:Y)</f>
        <v>14</v>
      </c>
      <c r="Z181" s="24">
        <f ca="1">SUMIF(流25史婷婷!$A:$AL,$B181,流25史婷婷!Z:Z)</f>
        <v>13</v>
      </c>
      <c r="AA181" s="24">
        <f ca="1">SUMIF(流25史婷婷!$A:$AL,$B181,流25史婷婷!AA:AA)</f>
        <v>13</v>
      </c>
      <c r="AB181" s="24">
        <f ca="1">SUMIF(流25史婷婷!$A:$AL,$B181,流25史婷婷!AB:AB)</f>
        <v>13</v>
      </c>
      <c r="AC181" s="24">
        <f ca="1">SUMIF(流25史婷婷!$A:$AL,$B181,流25史婷婷!AC:AC)</f>
        <v>11</v>
      </c>
      <c r="AD181" s="24">
        <f ca="1">SUMIF(流25史婷婷!$A:$AL,$B181,流25史婷婷!AD:AD)</f>
        <v>11</v>
      </c>
      <c r="AE181" s="24">
        <f ca="1">SUMIF(流25史婷婷!$A:$AL,$B181,流25史婷婷!AE:AE)</f>
        <v>8.5</v>
      </c>
      <c r="AF181" s="24">
        <f ca="1">SUMIF(流25史婷婷!$A:$AL,$B181,流25史婷婷!AF:AF)</f>
        <v>8.5</v>
      </c>
      <c r="AG181" s="24">
        <f ca="1">SUMIF(流25史婷婷!$A:$AL,$B181,流25史婷婷!AG:AG)</f>
        <v>8.5</v>
      </c>
      <c r="AH181" s="24">
        <f ca="1">SUMIF(流25史婷婷!$A:$AL,$B181,流25史婷婷!AH:AH)</f>
        <v>8.5</v>
      </c>
      <c r="AI181" s="68">
        <f t="shared" ca="1" si="121"/>
        <v>378.5</v>
      </c>
      <c r="AJ181" s="71">
        <f t="shared" ca="1" si="122"/>
        <v>47.3125</v>
      </c>
    </row>
    <row r="182" spans="1:36" ht="19.5" customHeight="1" x14ac:dyDescent="0.25">
      <c r="A182" s="36" t="s">
        <v>407</v>
      </c>
      <c r="B182" s="128" t="s">
        <v>538</v>
      </c>
      <c r="C182" s="129" t="s">
        <v>529</v>
      </c>
      <c r="D182" s="24">
        <f ca="1">SUMIF(流25史婷婷!$A:$AL,$B182,流25史婷婷!D:D)</f>
        <v>0</v>
      </c>
      <c r="E182" s="24">
        <f ca="1">SUMIF(流25史婷婷!$A:$AL,$B182,流25史婷婷!E:E)</f>
        <v>13</v>
      </c>
      <c r="F182" s="24">
        <f ca="1">SUMIF(流25史婷婷!$A:$AL,$B182,流25史婷婷!F:F)</f>
        <v>13</v>
      </c>
      <c r="G182" s="24">
        <f ca="1">SUMIF(流25史婷婷!$A:$AL,$B182,流25史婷婷!G:G)</f>
        <v>13</v>
      </c>
      <c r="H182" s="24">
        <f ca="1">SUMIF(流25史婷婷!$A:$AL,$B182,流25史婷婷!H:H)</f>
        <v>14</v>
      </c>
      <c r="I182" s="24">
        <f ca="1">SUMIF(流25史婷婷!$A:$AL,$B182,流25史婷婷!I:I)</f>
        <v>14</v>
      </c>
      <c r="J182" s="24">
        <f ca="1">SUMIF(流25史婷婷!$A:$AL,$B182,流25史婷婷!J:J)</f>
        <v>11</v>
      </c>
      <c r="K182" s="24">
        <f ca="1">SUMIF(流25史婷婷!$A:$AL,$B182,流25史婷婷!K:K)</f>
        <v>14</v>
      </c>
      <c r="L182" s="24">
        <f ca="1">SUMIF(流25史婷婷!$A:$AL,$B182,流25史婷婷!L:L)</f>
        <v>14</v>
      </c>
      <c r="M182" s="24">
        <f ca="1">SUMIF(流25史婷婷!$A:$AL,$B182,流25史婷婷!M:M)</f>
        <v>13.5</v>
      </c>
      <c r="N182" s="24">
        <f ca="1">SUMIF(流25史婷婷!$A:$AL,$B182,流25史婷婷!N:N)</f>
        <v>14</v>
      </c>
      <c r="O182" s="24">
        <f ca="1">SUMIF(流25史婷婷!$A:$AL,$B182,流25史婷婷!O:O)</f>
        <v>14</v>
      </c>
      <c r="P182" s="24">
        <f ca="1">SUMIF(流25史婷婷!$A:$AL,$B182,流25史婷婷!P:P)</f>
        <v>14</v>
      </c>
      <c r="Q182" s="24">
        <f ca="1">SUMIF(流25史婷婷!$A:$AL,$B182,流25史婷婷!Q:Q)</f>
        <v>13</v>
      </c>
      <c r="R182" s="24">
        <f ca="1">SUMIF(流25史婷婷!$A:$AL,$B182,流25史婷婷!R:R)</f>
        <v>14</v>
      </c>
      <c r="S182" s="24">
        <f ca="1">SUMIF(流25史婷婷!$A:$AL,$B182,流25史婷婷!S:S)</f>
        <v>12</v>
      </c>
      <c r="T182" s="24">
        <f ca="1">SUMIF(流25史婷婷!$A:$AL,$B182,流25史婷婷!T:T)</f>
        <v>14</v>
      </c>
      <c r="U182" s="24">
        <f ca="1">SUMIF(流25史婷婷!$A:$AL,$B182,流25史婷婷!U:U)</f>
        <v>14</v>
      </c>
      <c r="V182" s="24">
        <f ca="1">SUMIF(流25史婷婷!$A:$AL,$B182,流25史婷婷!V:V)</f>
        <v>14</v>
      </c>
      <c r="W182" s="24">
        <f ca="1">SUMIF(流25史婷婷!$A:$AL,$B182,流25史婷婷!W:W)</f>
        <v>14</v>
      </c>
      <c r="X182" s="24">
        <f ca="1">SUMIF(流25史婷婷!$A:$AL,$B182,流25史婷婷!X:X)</f>
        <v>13</v>
      </c>
      <c r="Y182" s="24">
        <f ca="1">SUMIF(流25史婷婷!$A:$AL,$B182,流25史婷婷!Y:Y)</f>
        <v>14</v>
      </c>
      <c r="Z182" s="24">
        <f ca="1">SUMIF(流25史婷婷!$A:$AL,$B182,流25史婷婷!Z:Z)</f>
        <v>13</v>
      </c>
      <c r="AA182" s="24">
        <f ca="1">SUMIF(流25史婷婷!$A:$AL,$B182,流25史婷婷!AA:AA)</f>
        <v>13</v>
      </c>
      <c r="AB182" s="24">
        <f ca="1">SUMIF(流25史婷婷!$A:$AL,$B182,流25史婷婷!AB:AB)</f>
        <v>13</v>
      </c>
      <c r="AC182" s="24">
        <f ca="1">SUMIF(流25史婷婷!$A:$AL,$B182,流25史婷婷!AC:AC)</f>
        <v>11</v>
      </c>
      <c r="AD182" s="24">
        <f ca="1">SUMIF(流25史婷婷!$A:$AL,$B182,流25史婷婷!AD:AD)</f>
        <v>11</v>
      </c>
      <c r="AE182" s="24">
        <f ca="1">SUMIF(流25史婷婷!$A:$AL,$B182,流25史婷婷!AE:AE)</f>
        <v>8.5</v>
      </c>
      <c r="AF182" s="24">
        <f ca="1">SUMIF(流25史婷婷!$A:$AL,$B182,流25史婷婷!AF:AF)</f>
        <v>8.5</v>
      </c>
      <c r="AG182" s="24">
        <f ca="1">SUMIF(流25史婷婷!$A:$AL,$B182,流25史婷婷!AG:AG)</f>
        <v>8.5</v>
      </c>
      <c r="AH182" s="24">
        <f ca="1">SUMIF(流25史婷婷!$A:$AL,$B182,流25史婷婷!AH:AH)</f>
        <v>8.5</v>
      </c>
      <c r="AI182" s="68">
        <f t="shared" ca="1" si="121"/>
        <v>378.5</v>
      </c>
      <c r="AJ182" s="71">
        <f t="shared" ca="1" si="122"/>
        <v>47.3125</v>
      </c>
    </row>
    <row r="183" spans="1:36" ht="19.5" customHeight="1" x14ac:dyDescent="0.25">
      <c r="A183" s="36" t="s">
        <v>407</v>
      </c>
      <c r="B183" s="128" t="s">
        <v>539</v>
      </c>
      <c r="C183" s="129" t="s">
        <v>530</v>
      </c>
      <c r="D183" s="24">
        <f ca="1">SUMIF(流25史婷婷!$A:$AL,$B183,流25史婷婷!D:D)</f>
        <v>0</v>
      </c>
      <c r="E183" s="24">
        <f ca="1">SUMIF(流25史婷婷!$A:$AL,$B183,流25史婷婷!E:E)</f>
        <v>13</v>
      </c>
      <c r="F183" s="24">
        <f ca="1">SUMIF(流25史婷婷!$A:$AL,$B183,流25史婷婷!F:F)</f>
        <v>0</v>
      </c>
      <c r="G183" s="24">
        <f ca="1">SUMIF(流25史婷婷!$A:$AL,$B183,流25史婷婷!G:G)</f>
        <v>0</v>
      </c>
      <c r="H183" s="24">
        <f ca="1">SUMIF(流25史婷婷!$A:$AL,$B183,流25史婷婷!H:H)</f>
        <v>8.5</v>
      </c>
      <c r="I183" s="24">
        <f ca="1">SUMIF(流25史婷婷!$A:$AL,$B183,流25史婷婷!I:I)</f>
        <v>8.5</v>
      </c>
      <c r="J183" s="24">
        <f ca="1">SUMIF(流25史婷婷!$A:$AL,$B183,流25史婷婷!J:J)</f>
        <v>0</v>
      </c>
      <c r="K183" s="24">
        <f ca="1">SUMIF(流25史婷婷!$A:$AL,$B183,流25史婷婷!K:K)</f>
        <v>0</v>
      </c>
      <c r="L183" s="24">
        <f ca="1">SUMIF(流25史婷婷!$A:$AL,$B183,流25史婷婷!L:L)</f>
        <v>0</v>
      </c>
      <c r="M183" s="24">
        <f ca="1">SUMIF(流25史婷婷!$A:$AL,$B183,流25史婷婷!M:M)</f>
        <v>0</v>
      </c>
      <c r="N183" s="24">
        <f ca="1">SUMIF(流25史婷婷!$A:$AL,$B183,流25史婷婷!N:N)</f>
        <v>14</v>
      </c>
      <c r="O183" s="24">
        <f ca="1">SUMIF(流25史婷婷!$A:$AL,$B183,流25史婷婷!O:O)</f>
        <v>14</v>
      </c>
      <c r="P183" s="24">
        <f ca="1">SUMIF(流25史婷婷!$A:$AL,$B183,流25史婷婷!P:P)</f>
        <v>14</v>
      </c>
      <c r="Q183" s="24">
        <f ca="1">SUMIF(流25史婷婷!$A:$AL,$B183,流25史婷婷!Q:Q)</f>
        <v>13</v>
      </c>
      <c r="R183" s="24">
        <f ca="1">SUMIF(流25史婷婷!$A:$AL,$B183,流25史婷婷!R:R)</f>
        <v>14</v>
      </c>
      <c r="S183" s="24">
        <f ca="1">SUMIF(流25史婷婷!$A:$AL,$B183,流25史婷婷!S:S)</f>
        <v>12</v>
      </c>
      <c r="T183" s="24">
        <f ca="1">SUMIF(流25史婷婷!$A:$AL,$B183,流25史婷婷!T:T)</f>
        <v>14</v>
      </c>
      <c r="U183" s="24">
        <f ca="1">SUMIF(流25史婷婷!$A:$AL,$B183,流25史婷婷!U:U)</f>
        <v>13</v>
      </c>
      <c r="V183" s="24">
        <f ca="1">SUMIF(流25史婷婷!$A:$AL,$B183,流25史婷婷!V:V)</f>
        <v>14</v>
      </c>
      <c r="W183" s="24">
        <f ca="1">SUMIF(流25史婷婷!$A:$AL,$B183,流25史婷婷!W:W)</f>
        <v>14</v>
      </c>
      <c r="X183" s="24">
        <f ca="1">SUMIF(流25史婷婷!$A:$AL,$B183,流25史婷婷!X:X)</f>
        <v>13</v>
      </c>
      <c r="Y183" s="24">
        <f ca="1">SUMIF(流25史婷婷!$A:$AL,$B183,流25史婷婷!Y:Y)</f>
        <v>14</v>
      </c>
      <c r="Z183" s="24">
        <f ca="1">SUMIF(流25史婷婷!$A:$AL,$B183,流25史婷婷!Z:Z)</f>
        <v>13</v>
      </c>
      <c r="AA183" s="24">
        <f ca="1">SUMIF(流25史婷婷!$A:$AL,$B183,流25史婷婷!AA:AA)</f>
        <v>13</v>
      </c>
      <c r="AB183" s="24">
        <f ca="1">SUMIF(流25史婷婷!$A:$AL,$B183,流25史婷婷!AB:AB)</f>
        <v>13</v>
      </c>
      <c r="AC183" s="24">
        <f ca="1">SUMIF(流25史婷婷!$A:$AL,$B183,流25史婷婷!AC:AC)</f>
        <v>11</v>
      </c>
      <c r="AD183" s="24">
        <f ca="1">SUMIF(流25史婷婷!$A:$AL,$B183,流25史婷婷!AD:AD)</f>
        <v>11</v>
      </c>
      <c r="AE183" s="24">
        <f ca="1">SUMIF(流25史婷婷!$A:$AL,$B183,流25史婷婷!AE:AE)</f>
        <v>8.5</v>
      </c>
      <c r="AF183" s="24">
        <f ca="1">SUMIF(流25史婷婷!$A:$AL,$B183,流25史婷婷!AF:AF)</f>
        <v>8.5</v>
      </c>
      <c r="AG183" s="24">
        <f ca="1">SUMIF(流25史婷婷!$A:$AL,$B183,流25史婷婷!AG:AG)</f>
        <v>8.5</v>
      </c>
      <c r="AH183" s="24">
        <f ca="1">SUMIF(流25史婷婷!$A:$AL,$B183,流25史婷婷!AH:AH)</f>
        <v>8.5</v>
      </c>
      <c r="AI183" s="68">
        <f t="shared" ca="1" si="121"/>
        <v>288</v>
      </c>
      <c r="AJ183" s="71">
        <f t="shared" ca="1" si="122"/>
        <v>36</v>
      </c>
    </row>
    <row r="184" spans="1:36" ht="19.5" customHeight="1" x14ac:dyDescent="0.25">
      <c r="A184" s="36" t="s">
        <v>407</v>
      </c>
      <c r="B184" s="128" t="s">
        <v>630</v>
      </c>
      <c r="C184" s="129" t="s">
        <v>531</v>
      </c>
      <c r="D184" s="24">
        <f ca="1">SUMIF(流25史婷婷!$A:$AL,$B184,流25史婷婷!D:D)</f>
        <v>0</v>
      </c>
      <c r="E184" s="24">
        <f ca="1">SUMIF(流25史婷婷!$A:$AL,$B184,流25史婷婷!E:E)</f>
        <v>8.5</v>
      </c>
      <c r="F184" s="24">
        <f ca="1">SUMIF(流25史婷婷!$A:$AL,$B184,流25史婷婷!F:F)</f>
        <v>12</v>
      </c>
      <c r="G184" s="24">
        <f ca="1">SUMIF(流25史婷婷!$A:$AL,$B184,流25史婷婷!G:G)</f>
        <v>13</v>
      </c>
      <c r="H184" s="24">
        <f ca="1">SUMIF(流25史婷婷!$A:$AL,$B184,流25史婷婷!H:H)</f>
        <v>13</v>
      </c>
      <c r="I184" s="24">
        <f ca="1">SUMIF(流25史婷婷!$A:$AL,$B184,流25史婷婷!I:I)</f>
        <v>11</v>
      </c>
      <c r="J184" s="24">
        <f ca="1">SUMIF(流25史婷婷!$A:$AL,$B184,流25史婷婷!J:J)</f>
        <v>8.5</v>
      </c>
      <c r="K184" s="24">
        <f ca="1">SUMIF(流25史婷婷!$A:$AL,$B184,流25史婷婷!K:K)</f>
        <v>14</v>
      </c>
      <c r="L184" s="24">
        <f ca="1">SUMIF(流25史婷婷!$A:$AL,$B184,流25史婷婷!L:L)</f>
        <v>15</v>
      </c>
      <c r="M184" s="24">
        <f ca="1">SUMIF(流25史婷婷!$A:$AL,$B184,流25史婷婷!M:M)</f>
        <v>14.5</v>
      </c>
      <c r="N184" s="24">
        <f ca="1">SUMIF(流25史婷婷!$A:$AL,$B184,流25史婷婷!N:N)</f>
        <v>14</v>
      </c>
      <c r="O184" s="24">
        <f ca="1">SUMIF(流25史婷婷!$A:$AL,$B184,流25史婷婷!O:O)</f>
        <v>14</v>
      </c>
      <c r="P184" s="24">
        <f ca="1">SUMIF(流25史婷婷!$A:$AL,$B184,流25史婷婷!P:P)</f>
        <v>14</v>
      </c>
      <c r="Q184" s="24">
        <f ca="1">SUMIF(流25史婷婷!$A:$AL,$B184,流25史婷婷!Q:Q)</f>
        <v>13</v>
      </c>
      <c r="R184" s="24">
        <f ca="1">SUMIF(流25史婷婷!$A:$AL,$B184,流25史婷婷!R:R)</f>
        <v>14</v>
      </c>
      <c r="S184" s="24">
        <f ca="1">SUMIF(流25史婷婷!$A:$AL,$B184,流25史婷婷!S:S)</f>
        <v>12</v>
      </c>
      <c r="T184" s="24">
        <f ca="1">SUMIF(流25史婷婷!$A:$AL,$B184,流25史婷婷!T:T)</f>
        <v>14</v>
      </c>
      <c r="U184" s="24">
        <f ca="1">SUMIF(流25史婷婷!$A:$AL,$B184,流25史婷婷!U:U)</f>
        <v>12</v>
      </c>
      <c r="V184" s="24">
        <f ca="1">SUMIF(流25史婷婷!$A:$AL,$B184,流25史婷婷!V:V)</f>
        <v>14</v>
      </c>
      <c r="W184" s="24">
        <f ca="1">SUMIF(流25史婷婷!$A:$AL,$B184,流25史婷婷!W:W)</f>
        <v>8.5</v>
      </c>
      <c r="X184" s="24">
        <f ca="1">SUMIF(流25史婷婷!$A:$AL,$B184,流25史婷婷!X:X)</f>
        <v>12</v>
      </c>
      <c r="Y184" s="24">
        <f ca="1">SUMIF(流25史婷婷!$A:$AL,$B184,流25史婷婷!Y:Y)</f>
        <v>8.5</v>
      </c>
      <c r="Z184" s="24">
        <f ca="1">SUMIF(流25史婷婷!$A:$AL,$B184,流25史婷婷!Z:Z)</f>
        <v>13</v>
      </c>
      <c r="AA184" s="24">
        <f ca="1">SUMIF(流25史婷婷!$A:$AL,$B184,流25史婷婷!AA:AA)</f>
        <v>13</v>
      </c>
      <c r="AB184" s="24">
        <f ca="1">SUMIF(流25史婷婷!$A:$AL,$B184,流25史婷婷!AB:AB)</f>
        <v>13</v>
      </c>
      <c r="AC184" s="24">
        <f ca="1">SUMIF(流25史婷婷!$A:$AL,$B184,流25史婷婷!AC:AC)</f>
        <v>11</v>
      </c>
      <c r="AD184" s="24">
        <f ca="1">SUMIF(流25史婷婷!$A:$AL,$B184,流25史婷婷!AD:AD)</f>
        <v>11</v>
      </c>
      <c r="AE184" s="24">
        <f ca="1">SUMIF(流25史婷婷!$A:$AL,$B184,流25史婷婷!AE:AE)</f>
        <v>8.5</v>
      </c>
      <c r="AF184" s="24">
        <f ca="1">SUMIF(流25史婷婷!$A:$AL,$B184,流25史婷婷!AF:AF)</f>
        <v>8.5</v>
      </c>
      <c r="AG184" s="24">
        <f ca="1">SUMIF(流25史婷婷!$A:$AL,$B184,流25史婷婷!AG:AG)</f>
        <v>8.5</v>
      </c>
      <c r="AH184" s="24">
        <f ca="1">SUMIF(流25史婷婷!$A:$AL,$B184,流25史婷婷!AH:AH)</f>
        <v>0</v>
      </c>
      <c r="AI184" s="68">
        <f t="shared" ca="1" si="121"/>
        <v>346</v>
      </c>
      <c r="AJ184" s="71">
        <f t="shared" ca="1" si="122"/>
        <v>43.25</v>
      </c>
    </row>
    <row r="185" spans="1:36" ht="19.5" customHeight="1" x14ac:dyDescent="0.25">
      <c r="A185" s="36" t="s">
        <v>407</v>
      </c>
      <c r="B185" s="128" t="s">
        <v>874</v>
      </c>
      <c r="C185" s="129" t="s">
        <v>879</v>
      </c>
      <c r="D185" s="24">
        <f ca="1">SUMIF(流25史婷婷!$A:$AL,$B185,流25史婷婷!D:D)</f>
        <v>0</v>
      </c>
      <c r="E185" s="24">
        <f ca="1">SUMIF(流25史婷婷!$A:$AL,$B185,流25史婷婷!E:E)</f>
        <v>0</v>
      </c>
      <c r="F185" s="24">
        <f ca="1">SUMIF(流25史婷婷!$A:$AL,$B185,流25史婷婷!F:F)</f>
        <v>0</v>
      </c>
      <c r="G185" s="24">
        <f ca="1">SUMIF(流25史婷婷!$A:$AL,$B185,流25史婷婷!G:G)</f>
        <v>0</v>
      </c>
      <c r="H185" s="24">
        <f ca="1">SUMIF(流25史婷婷!$A:$AL,$B185,流25史婷婷!H:H)</f>
        <v>0</v>
      </c>
      <c r="I185" s="24">
        <f ca="1">SUMIF(流25史婷婷!$A:$AL,$B185,流25史婷婷!I:I)</f>
        <v>0</v>
      </c>
      <c r="J185" s="24">
        <f ca="1">SUMIF(流25史婷婷!$A:$AL,$B185,流25史婷婷!J:J)</f>
        <v>0</v>
      </c>
      <c r="K185" s="24">
        <f ca="1">SUMIF(流25史婷婷!$A:$AL,$B185,流25史婷婷!K:K)</f>
        <v>0</v>
      </c>
      <c r="L185" s="24">
        <f ca="1">SUMIF(流25史婷婷!$A:$AL,$B185,流25史婷婷!L:L)</f>
        <v>0</v>
      </c>
      <c r="M185" s="24">
        <f ca="1">SUMIF(流25史婷婷!$A:$AL,$B185,流25史婷婷!M:M)</f>
        <v>0</v>
      </c>
      <c r="N185" s="24">
        <f ca="1">SUMIF(流25史婷婷!$A:$AL,$B185,流25史婷婷!N:N)</f>
        <v>0</v>
      </c>
      <c r="O185" s="24">
        <f ca="1">SUMIF(流25史婷婷!$A:$AL,$B185,流25史婷婷!O:O)</f>
        <v>0</v>
      </c>
      <c r="P185" s="24">
        <f ca="1">SUMIF(流25史婷婷!$A:$AL,$B185,流25史婷婷!P:P)</f>
        <v>0</v>
      </c>
      <c r="Q185" s="24">
        <f ca="1">SUMIF(流25史婷婷!$A:$AL,$B185,流25史婷婷!Q:Q)</f>
        <v>13</v>
      </c>
      <c r="R185" s="24">
        <f ca="1">SUMIF(流25史婷婷!$A:$AL,$B185,流25史婷婷!R:R)</f>
        <v>14</v>
      </c>
      <c r="S185" s="24">
        <f ca="1">SUMIF(流25史婷婷!$A:$AL,$B185,流25史婷婷!S:S)</f>
        <v>12</v>
      </c>
      <c r="T185" s="24">
        <f ca="1">SUMIF(流25史婷婷!$A:$AL,$B185,流25史婷婷!T:T)</f>
        <v>14</v>
      </c>
      <c r="U185" s="24">
        <f ca="1">SUMIF(流25史婷婷!$A:$AL,$B185,流25史婷婷!U:U)</f>
        <v>14</v>
      </c>
      <c r="V185" s="24">
        <f ca="1">SUMIF(流25史婷婷!$A:$AL,$B185,流25史婷婷!V:V)</f>
        <v>14</v>
      </c>
      <c r="W185" s="24">
        <f ca="1">SUMIF(流25史婷婷!$A:$AL,$B185,流25史婷婷!W:W)</f>
        <v>8.5</v>
      </c>
      <c r="X185" s="24">
        <f ca="1">SUMIF(流25史婷婷!$A:$AL,$B185,流25史婷婷!X:X)</f>
        <v>13</v>
      </c>
      <c r="Y185" s="24">
        <f ca="1">SUMIF(流25史婷婷!$A:$AL,$B185,流25史婷婷!Y:Y)</f>
        <v>14</v>
      </c>
      <c r="Z185" s="24">
        <f ca="1">SUMIF(流25史婷婷!$A:$AL,$B185,流25史婷婷!Z:Z)</f>
        <v>13</v>
      </c>
      <c r="AA185" s="24">
        <f ca="1">SUMIF(流25史婷婷!$A:$AL,$B185,流25史婷婷!AA:AA)</f>
        <v>13</v>
      </c>
      <c r="AB185" s="24">
        <f ca="1">SUMIF(流25史婷婷!$A:$AL,$B185,流25史婷婷!AB:AB)</f>
        <v>12.5</v>
      </c>
      <c r="AC185" s="24">
        <f ca="1">SUMIF(流25史婷婷!$A:$AL,$B185,流25史婷婷!AC:AC)</f>
        <v>8.5</v>
      </c>
      <c r="AD185" s="24">
        <f ca="1">SUMIF(流25史婷婷!$A:$AL,$B185,流25史婷婷!AD:AD)</f>
        <v>8.5</v>
      </c>
      <c r="AE185" s="24">
        <f ca="1">SUMIF(流25史婷婷!$A:$AL,$B185,流25史婷婷!AE:AE)</f>
        <v>8.5</v>
      </c>
      <c r="AF185" s="24">
        <f ca="1">SUMIF(流25史婷婷!$A:$AL,$B185,流25史婷婷!AF:AF)</f>
        <v>8.5</v>
      </c>
      <c r="AG185" s="24">
        <f ca="1">SUMIF(流25史婷婷!$A:$AL,$B185,流25史婷婷!AG:AG)</f>
        <v>8.5</v>
      </c>
      <c r="AH185" s="24">
        <f ca="1">SUMIF(流25史婷婷!$A:$AL,$B185,流25史婷婷!AH:AH)</f>
        <v>8.5</v>
      </c>
      <c r="AI185" s="68">
        <f t="shared" ca="1" si="121"/>
        <v>206</v>
      </c>
      <c r="AJ185" s="71">
        <f t="shared" ca="1" si="122"/>
        <v>25.75</v>
      </c>
    </row>
    <row r="186" spans="1:36" ht="19.5" customHeight="1" x14ac:dyDescent="0.25">
      <c r="A186" s="36" t="s">
        <v>407</v>
      </c>
      <c r="B186" s="128" t="s">
        <v>875</v>
      </c>
      <c r="C186" s="129" t="s">
        <v>880</v>
      </c>
      <c r="D186" s="24">
        <f ca="1">SUMIF(流25史婷婷!$A:$AL,$B186,流25史婷婷!D:D)</f>
        <v>0</v>
      </c>
      <c r="E186" s="24">
        <f ca="1">SUMIF(流25史婷婷!$A:$AL,$B186,流25史婷婷!E:E)</f>
        <v>0</v>
      </c>
      <c r="F186" s="24">
        <f ca="1">SUMIF(流25史婷婷!$A:$AL,$B186,流25史婷婷!F:F)</f>
        <v>0</v>
      </c>
      <c r="G186" s="24">
        <f ca="1">SUMIF(流25史婷婷!$A:$AL,$B186,流25史婷婷!G:G)</f>
        <v>0</v>
      </c>
      <c r="H186" s="24">
        <f ca="1">SUMIF(流25史婷婷!$A:$AL,$B186,流25史婷婷!H:H)</f>
        <v>0</v>
      </c>
      <c r="I186" s="24">
        <f ca="1">SUMIF(流25史婷婷!$A:$AL,$B186,流25史婷婷!I:I)</f>
        <v>0</v>
      </c>
      <c r="J186" s="24">
        <f ca="1">SUMIF(流25史婷婷!$A:$AL,$B186,流25史婷婷!J:J)</f>
        <v>0</v>
      </c>
      <c r="K186" s="24">
        <f ca="1">SUMIF(流25史婷婷!$A:$AL,$B186,流25史婷婷!K:K)</f>
        <v>0</v>
      </c>
      <c r="L186" s="24">
        <f ca="1">SUMIF(流25史婷婷!$A:$AL,$B186,流25史婷婷!L:L)</f>
        <v>0</v>
      </c>
      <c r="M186" s="24">
        <f ca="1">SUMIF(流25史婷婷!$A:$AL,$B186,流25史婷婷!M:M)</f>
        <v>0</v>
      </c>
      <c r="N186" s="24">
        <f ca="1">SUMIF(流25史婷婷!$A:$AL,$B186,流25史婷婷!N:N)</f>
        <v>0</v>
      </c>
      <c r="O186" s="24">
        <f ca="1">SUMIF(流25史婷婷!$A:$AL,$B186,流25史婷婷!O:O)</f>
        <v>0</v>
      </c>
      <c r="P186" s="24">
        <f ca="1">SUMIF(流25史婷婷!$A:$AL,$B186,流25史婷婷!P:P)</f>
        <v>0</v>
      </c>
      <c r="Q186" s="24">
        <f ca="1">SUMIF(流25史婷婷!$A:$AL,$B186,流25史婷婷!Q:Q)</f>
        <v>0</v>
      </c>
      <c r="R186" s="24">
        <f ca="1">SUMIF(流25史婷婷!$A:$AL,$B186,流25史婷婷!R:R)</f>
        <v>0</v>
      </c>
      <c r="S186" s="24">
        <f ca="1">SUMIF(流25史婷婷!$A:$AL,$B186,流25史婷婷!S:S)</f>
        <v>12</v>
      </c>
      <c r="T186" s="24">
        <f ca="1">SUMIF(流25史婷婷!$A:$AL,$B186,流25史婷婷!T:T)</f>
        <v>14</v>
      </c>
      <c r="U186" s="24">
        <f ca="1">SUMIF(流25史婷婷!$A:$AL,$B186,流25史婷婷!U:U)</f>
        <v>12</v>
      </c>
      <c r="V186" s="24">
        <f ca="1">SUMIF(流25史婷婷!$A:$AL,$B186,流25史婷婷!V:V)</f>
        <v>14</v>
      </c>
      <c r="W186" s="24">
        <f ca="1">SUMIF(流25史婷婷!$A:$AL,$B186,流25史婷婷!W:W)</f>
        <v>8.5</v>
      </c>
      <c r="X186" s="24">
        <f ca="1">SUMIF(流25史婷婷!$A:$AL,$B186,流25史婷婷!X:X)</f>
        <v>13</v>
      </c>
      <c r="Y186" s="24">
        <f ca="1">SUMIF(流25史婷婷!$A:$AL,$B186,流25史婷婷!Y:Y)</f>
        <v>14</v>
      </c>
      <c r="Z186" s="24">
        <f ca="1">SUMIF(流25史婷婷!$A:$AL,$B186,流25史婷婷!Z:Z)</f>
        <v>13</v>
      </c>
      <c r="AA186" s="24">
        <f ca="1">SUMIF(流25史婷婷!$A:$AL,$B186,流25史婷婷!AA:AA)</f>
        <v>13</v>
      </c>
      <c r="AB186" s="24">
        <f ca="1">SUMIF(流25史婷婷!$A:$AL,$B186,流25史婷婷!AB:AB)</f>
        <v>13</v>
      </c>
      <c r="AC186" s="24">
        <f ca="1">SUMIF(流25史婷婷!$A:$AL,$B186,流25史婷婷!AC:AC)</f>
        <v>11</v>
      </c>
      <c r="AD186" s="24">
        <f ca="1">SUMIF(流25史婷婷!$A:$AL,$B186,流25史婷婷!AD:AD)</f>
        <v>8.5</v>
      </c>
      <c r="AE186" s="24">
        <f ca="1">SUMIF(流25史婷婷!$A:$AL,$B186,流25史婷婷!AE:AE)</f>
        <v>8.5</v>
      </c>
      <c r="AF186" s="24">
        <f ca="1">SUMIF(流25史婷婷!$A:$AL,$B186,流25史婷婷!AF:AF)</f>
        <v>8.5</v>
      </c>
      <c r="AG186" s="24">
        <f ca="1">SUMIF(流25史婷婷!$A:$AL,$B186,流25史婷婷!AG:AG)</f>
        <v>8.5</v>
      </c>
      <c r="AH186" s="24">
        <f ca="1">SUMIF(流25史婷婷!$A:$AL,$B186,流25史婷婷!AH:AH)</f>
        <v>8.5</v>
      </c>
      <c r="AI186" s="68">
        <f t="shared" ca="1" si="115"/>
        <v>180</v>
      </c>
      <c r="AJ186" s="71">
        <f t="shared" ca="1" si="117"/>
        <v>22.5</v>
      </c>
    </row>
    <row r="187" spans="1:36" ht="19.5" customHeight="1" x14ac:dyDescent="0.25">
      <c r="A187" s="36" t="s">
        <v>407</v>
      </c>
      <c r="B187" s="128" t="s">
        <v>876</v>
      </c>
      <c r="C187" s="129" t="s">
        <v>799</v>
      </c>
      <c r="D187" s="24">
        <f ca="1">SUMIF(流25史婷婷!$A:$AL,$B187,流25史婷婷!D:D)</f>
        <v>0</v>
      </c>
      <c r="E187" s="24">
        <f ca="1">SUMIF(流25史婷婷!$A:$AL,$B187,流25史婷婷!E:E)</f>
        <v>0</v>
      </c>
      <c r="F187" s="24">
        <f ca="1">SUMIF(流25史婷婷!$A:$AL,$B187,流25史婷婷!F:F)</f>
        <v>0</v>
      </c>
      <c r="G187" s="24">
        <f ca="1">SUMIF(流25史婷婷!$A:$AL,$B187,流25史婷婷!G:G)</f>
        <v>0</v>
      </c>
      <c r="H187" s="24">
        <f ca="1">SUMIF(流25史婷婷!$A:$AL,$B187,流25史婷婷!H:H)</f>
        <v>0</v>
      </c>
      <c r="I187" s="24">
        <f ca="1">SUMIF(流25史婷婷!$A:$AL,$B187,流25史婷婷!I:I)</f>
        <v>0</v>
      </c>
      <c r="J187" s="24">
        <f ca="1">SUMIF(流25史婷婷!$A:$AL,$B187,流25史婷婷!J:J)</f>
        <v>0</v>
      </c>
      <c r="K187" s="24">
        <f ca="1">SUMIF(流25史婷婷!$A:$AL,$B187,流25史婷婷!K:K)</f>
        <v>0</v>
      </c>
      <c r="L187" s="24">
        <f ca="1">SUMIF(流25史婷婷!$A:$AL,$B187,流25史婷婷!L:L)</f>
        <v>0</v>
      </c>
      <c r="M187" s="24">
        <f ca="1">SUMIF(流25史婷婷!$A:$AL,$B187,流25史婷婷!M:M)</f>
        <v>0</v>
      </c>
      <c r="N187" s="24">
        <f ca="1">SUMIF(流25史婷婷!$A:$AL,$B187,流25史婷婷!N:N)</f>
        <v>0</v>
      </c>
      <c r="O187" s="24">
        <f ca="1">SUMIF(流25史婷婷!$A:$AL,$B187,流25史婷婷!O:O)</f>
        <v>0</v>
      </c>
      <c r="P187" s="24">
        <f ca="1">SUMIF(流25史婷婷!$A:$AL,$B187,流25史婷婷!P:P)</f>
        <v>0</v>
      </c>
      <c r="Q187" s="24">
        <f ca="1">SUMIF(流25史婷婷!$A:$AL,$B187,流25史婷婷!Q:Q)</f>
        <v>0</v>
      </c>
      <c r="R187" s="24">
        <f ca="1">SUMIF(流25史婷婷!$A:$AL,$B187,流25史婷婷!R:R)</f>
        <v>0</v>
      </c>
      <c r="S187" s="24">
        <f ca="1">SUMIF(流25史婷婷!$A:$AL,$B187,流25史婷婷!S:S)</f>
        <v>12</v>
      </c>
      <c r="T187" s="24">
        <f ca="1">SUMIF(流25史婷婷!$A:$AL,$B187,流25史婷婷!T:T)</f>
        <v>8.5</v>
      </c>
      <c r="U187" s="24">
        <f ca="1">SUMIF(流25史婷婷!$A:$AL,$B187,流25史婷婷!U:U)</f>
        <v>0</v>
      </c>
      <c r="V187" s="24">
        <f ca="1">SUMIF(流25史婷婷!$A:$AL,$B187,流25史婷婷!V:V)</f>
        <v>0</v>
      </c>
      <c r="W187" s="24">
        <f ca="1">SUMIF(流25史婷婷!$A:$AL,$B187,流25史婷婷!W:W)</f>
        <v>0</v>
      </c>
      <c r="X187" s="24">
        <f ca="1">SUMIF(流25史婷婷!$A:$AL,$B187,流25史婷婷!X:X)</f>
        <v>0</v>
      </c>
      <c r="Y187" s="24">
        <f ca="1">SUMIF(流25史婷婷!$A:$AL,$B187,流25史婷婷!Y:Y)</f>
        <v>0</v>
      </c>
      <c r="Z187" s="24">
        <f ca="1">SUMIF(流25史婷婷!$A:$AL,$B187,流25史婷婷!Z:Z)</f>
        <v>0</v>
      </c>
      <c r="AA187" s="24">
        <f ca="1">SUMIF(流25史婷婷!$A:$AL,$B187,流25史婷婷!AA:AA)</f>
        <v>0</v>
      </c>
      <c r="AB187" s="24">
        <f ca="1">SUMIF(流25史婷婷!$A:$AL,$B187,流25史婷婷!AB:AB)</f>
        <v>0</v>
      </c>
      <c r="AC187" s="24">
        <f ca="1">SUMIF(流25史婷婷!$A:$AL,$B187,流25史婷婷!AC:AC)</f>
        <v>0</v>
      </c>
      <c r="AD187" s="24">
        <f ca="1">SUMIF(流25史婷婷!$A:$AL,$B187,流25史婷婷!AD:AD)</f>
        <v>0</v>
      </c>
      <c r="AE187" s="24">
        <f ca="1">SUMIF(流25史婷婷!$A:$AL,$B187,流25史婷婷!AE:AE)</f>
        <v>0</v>
      </c>
      <c r="AF187" s="24">
        <f ca="1">SUMIF(流25史婷婷!$A:$AL,$B187,流25史婷婷!AF:AF)</f>
        <v>0</v>
      </c>
      <c r="AG187" s="24">
        <f ca="1">SUMIF(流25史婷婷!$A:$AL,$B187,流25史婷婷!AG:AG)</f>
        <v>0</v>
      </c>
      <c r="AH187" s="24">
        <f ca="1">SUMIF(流25史婷婷!$A:$AL,$B187,流25史婷婷!AH:AH)</f>
        <v>0</v>
      </c>
      <c r="AI187" s="68">
        <f t="shared" ca="1" si="115"/>
        <v>20.5</v>
      </c>
      <c r="AJ187" s="71">
        <f ca="1">AI187/8</f>
        <v>2.5625</v>
      </c>
    </row>
    <row r="188" spans="1:36" ht="19.5" customHeight="1" x14ac:dyDescent="0.3">
      <c r="A188" s="36" t="s">
        <v>393</v>
      </c>
      <c r="B188" s="40" t="s">
        <v>78</v>
      </c>
      <c r="C188" s="40" t="s">
        <v>79</v>
      </c>
      <c r="D188" s="24">
        <f ca="1">SUMIF('外包 黄金超'!$A:$AL,$B188,'外包 黄金超'!D:D)</f>
        <v>0</v>
      </c>
      <c r="E188" s="24">
        <f ca="1">SUMIF('外包 黄金超'!$A:$AL,$B188,'外包 黄金超'!E:E)</f>
        <v>8.5</v>
      </c>
      <c r="F188" s="24">
        <f ca="1">SUMIF('外包 黄金超'!$A:$AL,$B188,'外包 黄金超'!F:F)</f>
        <v>11</v>
      </c>
      <c r="G188" s="24">
        <f ca="1">SUMIF('外包 黄金超'!$A:$AL,$B188,'外包 黄金超'!G:G)</f>
        <v>11</v>
      </c>
      <c r="H188" s="24">
        <f ca="1">SUMIF('外包 黄金超'!$A:$AL,$B188,'外包 黄金超'!H:H)</f>
        <v>8.5</v>
      </c>
      <c r="I188" s="24">
        <f ca="1">SUMIF('外包 黄金超'!$A:$AL,$B188,'外包 黄金超'!I:I)</f>
        <v>11</v>
      </c>
      <c r="J188" s="24">
        <f ca="1">SUMIF('外包 黄金超'!$A:$AL,$B188,'外包 黄金超'!J:J)</f>
        <v>8.5</v>
      </c>
      <c r="K188" s="24">
        <f ca="1">SUMIF('外包 黄金超'!$A:$AL,$B188,'外包 黄金超'!K:K)</f>
        <v>11</v>
      </c>
      <c r="L188" s="24">
        <f ca="1">SUMIF('外包 黄金超'!$A:$AL,$B188,'外包 黄金超'!L:L)</f>
        <v>11</v>
      </c>
      <c r="M188" s="24">
        <f ca="1">SUMIF('外包 黄金超'!$A:$AL,$B188,'外包 黄金超'!M:M)</f>
        <v>11</v>
      </c>
      <c r="N188" s="24">
        <f ca="1">SUMIF('外包 黄金超'!$A:$AL,$B188,'外包 黄金超'!N:N)</f>
        <v>8.5</v>
      </c>
      <c r="O188" s="24">
        <f ca="1">SUMIF('外包 黄金超'!$A:$AL,$B188,'外包 黄金超'!O:O)</f>
        <v>11</v>
      </c>
      <c r="P188" s="24">
        <f ca="1">SUMIF('外包 黄金超'!$A:$AL,$B188,'外包 黄金超'!P:P)</f>
        <v>8.5</v>
      </c>
      <c r="Q188" s="24">
        <f ca="1">SUMIF('外包 黄金超'!$A:$AL,$B188,'外包 黄金超'!Q:Q)</f>
        <v>0</v>
      </c>
      <c r="R188" s="24">
        <f ca="1">SUMIF('外包 黄金超'!$A:$AL,$B188,'外包 黄金超'!R:R)</f>
        <v>8.5</v>
      </c>
      <c r="S188" s="24">
        <f ca="1">SUMIF('外包 黄金超'!$A:$AL,$B188,'外包 黄金超'!S:S)</f>
        <v>11</v>
      </c>
      <c r="T188" s="24">
        <f ca="1">SUMIF('外包 黄金超'!$A:$AL,$B188,'外包 黄金超'!T:T)</f>
        <v>11</v>
      </c>
      <c r="U188" s="24">
        <f ca="1">SUMIF('外包 黄金超'!$A:$AL,$B188,'外包 黄金超'!U:U)</f>
        <v>11</v>
      </c>
      <c r="V188" s="24">
        <f ca="1">SUMIF('外包 黄金超'!$A:$AL,$B188,'外包 黄金超'!V:V)</f>
        <v>11</v>
      </c>
      <c r="W188" s="24">
        <f ca="1">SUMIF('外包 黄金超'!$A:$AL,$B188,'外包 黄金超'!W:W)</f>
        <v>8.5</v>
      </c>
      <c r="X188" s="24">
        <f ca="1">SUMIF('外包 黄金超'!$A:$AL,$B188,'外包 黄金超'!X:X)</f>
        <v>8.5</v>
      </c>
      <c r="Y188" s="24">
        <f ca="1">SUMIF('外包 黄金超'!$A:$AL,$B188,'外包 黄金超'!Y:Y)</f>
        <v>8.5</v>
      </c>
      <c r="Z188" s="24">
        <f ca="1">SUMIF('外包 黄金超'!$A:$AL,$B188,'外包 黄金超'!Z:Z)</f>
        <v>11</v>
      </c>
      <c r="AA188" s="24">
        <f ca="1">SUMIF('外包 黄金超'!$A:$AL,$B188,'外包 黄金超'!AA:AA)</f>
        <v>11</v>
      </c>
      <c r="AB188" s="24">
        <f ca="1">SUMIF('外包 黄金超'!$A:$AL,$B188,'外包 黄金超'!AB:AB)</f>
        <v>11</v>
      </c>
      <c r="AC188" s="24">
        <f ca="1">SUMIF('外包 黄金超'!$A:$AL,$B188,'外包 黄金超'!AC:AC)</f>
        <v>10</v>
      </c>
      <c r="AD188" s="24">
        <f ca="1">SUMIF('外包 黄金超'!$A:$AL,$B188,'外包 黄金超'!AD:AD)</f>
        <v>11</v>
      </c>
      <c r="AE188" s="24">
        <f ca="1">SUMIF('外包 黄金超'!$A:$AL,$B188,'外包 黄金超'!AE:AE)</f>
        <v>8.5</v>
      </c>
      <c r="AF188" s="24">
        <f ca="1">SUMIF('外包 黄金超'!$A:$AL,$B188,'外包 黄金超'!AF:AF)</f>
        <v>0</v>
      </c>
      <c r="AG188" s="24">
        <f ca="1">SUMIF('外包 黄金超'!$A:$AL,$B188,'外包 黄金超'!AG:AG)</f>
        <v>8.5</v>
      </c>
      <c r="AH188" s="24">
        <f ca="1">SUMIF('外包 黄金超'!$A:$AL,$B188,'外包 黄金超'!AH:AH)</f>
        <v>11</v>
      </c>
      <c r="AI188" s="68">
        <f t="shared" ref="AI188" ca="1" si="123">SUM(D188:AH188)</f>
        <v>279.5</v>
      </c>
      <c r="AJ188" s="71">
        <f t="shared" ref="AJ188" ca="1" si="124">AI188/8</f>
        <v>34.9375</v>
      </c>
    </row>
    <row r="189" spans="1:36" ht="19.5" customHeight="1" x14ac:dyDescent="0.25">
      <c r="A189" s="36" t="s">
        <v>393</v>
      </c>
      <c r="B189" s="109" t="s">
        <v>881</v>
      </c>
      <c r="C189" s="127" t="s">
        <v>547</v>
      </c>
      <c r="D189" s="24">
        <f ca="1">SUMIF('外包 黄金超'!$A:$AL,$B189,'外包 黄金超'!D:D)</f>
        <v>0</v>
      </c>
      <c r="E189" s="24">
        <f ca="1">SUMIF('外包 黄金超'!$A:$AL,$B189,'外包 黄金超'!E:E)</f>
        <v>8.5</v>
      </c>
      <c r="F189" s="24">
        <f ca="1">SUMIF('外包 黄金超'!$A:$AL,$B189,'外包 黄金超'!F:F)</f>
        <v>8.5</v>
      </c>
      <c r="G189" s="24">
        <f ca="1">SUMIF('外包 黄金超'!$A:$AL,$B189,'外包 黄金超'!G:G)</f>
        <v>11</v>
      </c>
      <c r="H189" s="24">
        <f ca="1">SUMIF('外包 黄金超'!$A:$AL,$B189,'外包 黄金超'!H:H)</f>
        <v>8.5</v>
      </c>
      <c r="I189" s="24">
        <f ca="1">SUMIF('外包 黄金超'!$A:$AL,$B189,'外包 黄金超'!I:I)</f>
        <v>8.5</v>
      </c>
      <c r="J189" s="24">
        <f ca="1">SUMIF('外包 黄金超'!$A:$AL,$B189,'外包 黄金超'!J:J)</f>
        <v>0</v>
      </c>
      <c r="K189" s="24">
        <f ca="1">SUMIF('外包 黄金超'!$A:$AL,$B189,'外包 黄金超'!K:K)</f>
        <v>11</v>
      </c>
      <c r="L189" s="24">
        <f ca="1">SUMIF('外包 黄金超'!$A:$AL,$B189,'外包 黄金超'!L:L)</f>
        <v>11</v>
      </c>
      <c r="M189" s="24">
        <f ca="1">SUMIF('外包 黄金超'!$A:$AL,$B189,'外包 黄金超'!M:M)</f>
        <v>11</v>
      </c>
      <c r="N189" s="24">
        <f ca="1">SUMIF('外包 黄金超'!$A:$AL,$B189,'外包 黄金超'!N:N)</f>
        <v>8.5</v>
      </c>
      <c r="O189" s="24">
        <f ca="1">SUMIF('外包 黄金超'!$A:$AL,$B189,'外包 黄金超'!O:O)</f>
        <v>8.5</v>
      </c>
      <c r="P189" s="24">
        <f ca="1">SUMIF('外包 黄金超'!$A:$AL,$B189,'外包 黄金超'!P:P)</f>
        <v>0</v>
      </c>
      <c r="Q189" s="24">
        <f ca="1">SUMIF('外包 黄金超'!$A:$AL,$B189,'外包 黄金超'!Q:Q)</f>
        <v>8.5</v>
      </c>
      <c r="R189" s="24">
        <f ca="1">SUMIF('外包 黄金超'!$A:$AL,$B189,'外包 黄金超'!R:R)</f>
        <v>8.5</v>
      </c>
      <c r="S189" s="24">
        <f ca="1">SUMIF('外包 黄金超'!$A:$AL,$B189,'外包 黄金超'!S:S)</f>
        <v>8.5</v>
      </c>
      <c r="T189" s="24">
        <f ca="1">SUMIF('外包 黄金超'!$A:$AL,$B189,'外包 黄金超'!T:T)</f>
        <v>8.5</v>
      </c>
      <c r="U189" s="24">
        <f ca="1">SUMIF('外包 黄金超'!$A:$AL,$B189,'外包 黄金超'!U:U)</f>
        <v>8.5</v>
      </c>
      <c r="V189" s="24">
        <f ca="1">SUMIF('外包 黄金超'!$A:$AL,$B189,'外包 黄金超'!V:V)</f>
        <v>8.5</v>
      </c>
      <c r="W189" s="24">
        <f ca="1">SUMIF('外包 黄金超'!$A:$AL,$B189,'外包 黄金超'!W:W)</f>
        <v>0</v>
      </c>
      <c r="X189" s="24">
        <f ca="1">SUMIF('外包 黄金超'!$A:$AL,$B189,'外包 黄金超'!X:X)</f>
        <v>8.5</v>
      </c>
      <c r="Y189" s="24">
        <f ca="1">SUMIF('外包 黄金超'!$A:$AL,$B189,'外包 黄金超'!Y:Y)</f>
        <v>8.5</v>
      </c>
      <c r="Z189" s="24">
        <f ca="1">SUMIF('外包 黄金超'!$A:$AL,$B189,'外包 黄金超'!Z:Z)</f>
        <v>8.5</v>
      </c>
      <c r="AA189" s="24">
        <f ca="1">SUMIF('外包 黄金超'!$A:$AL,$B189,'外包 黄金超'!AA:AA)</f>
        <v>8.5</v>
      </c>
      <c r="AB189" s="24">
        <f ca="1">SUMIF('外包 黄金超'!$A:$AL,$B189,'外包 黄金超'!AB:AB)</f>
        <v>8.5</v>
      </c>
      <c r="AC189" s="24">
        <f ca="1">SUMIF('外包 黄金超'!$A:$AL,$B189,'外包 黄金超'!AC:AC)</f>
        <v>8.5</v>
      </c>
      <c r="AD189" s="24">
        <f ca="1">SUMIF('外包 黄金超'!$A:$AL,$B189,'外包 黄金超'!AD:AD)</f>
        <v>8.5</v>
      </c>
      <c r="AE189" s="24">
        <f ca="1">SUMIF('外包 黄金超'!$A:$AL,$B189,'外包 黄金超'!AE:AE)</f>
        <v>0</v>
      </c>
      <c r="AF189" s="24">
        <f ca="1">SUMIF('外包 黄金超'!$A:$AL,$B189,'外包 黄金超'!AF:AF)</f>
        <v>8.5</v>
      </c>
      <c r="AG189" s="24">
        <f ca="1">SUMIF('外包 黄金超'!$A:$AL,$B189,'外包 黄金超'!AG:AG)</f>
        <v>8.5</v>
      </c>
      <c r="AH189" s="24">
        <f ca="1">SUMIF('外包 黄金超'!$A:$AL,$B189,'外包 黄金超'!AH:AH)</f>
        <v>8.5</v>
      </c>
      <c r="AI189" s="68">
        <f ca="1">SUM(D189:AH189)</f>
        <v>231</v>
      </c>
      <c r="AJ189" s="71">
        <f ca="1">AI189/8</f>
        <v>28.875</v>
      </c>
    </row>
    <row r="190" spans="1:36" ht="19.5" customHeight="1" x14ac:dyDescent="0.25">
      <c r="A190" s="36" t="s">
        <v>393</v>
      </c>
      <c r="B190" s="105" t="s">
        <v>882</v>
      </c>
      <c r="C190" s="74" t="s">
        <v>822</v>
      </c>
      <c r="D190" s="24">
        <f ca="1">SUMIF('外包 黄金超'!$A:$AL,$B190,'外包 黄金超'!D:D)</f>
        <v>0</v>
      </c>
      <c r="E190" s="24">
        <f ca="1">SUMIF('外包 黄金超'!$A:$AL,$B190,'外包 黄金超'!E:E)</f>
        <v>0</v>
      </c>
      <c r="F190" s="24">
        <f ca="1">SUMIF('外包 黄金超'!$A:$AL,$B190,'外包 黄金超'!F:F)</f>
        <v>0</v>
      </c>
      <c r="G190" s="24">
        <f ca="1">SUMIF('外包 黄金超'!$A:$AL,$B190,'外包 黄金超'!G:G)</f>
        <v>0</v>
      </c>
      <c r="H190" s="24">
        <f ca="1">SUMIF('外包 黄金超'!$A:$AL,$B190,'外包 黄金超'!H:H)</f>
        <v>0</v>
      </c>
      <c r="I190" s="24">
        <f ca="1">SUMIF('外包 黄金超'!$A:$AL,$B190,'外包 黄金超'!I:I)</f>
        <v>0</v>
      </c>
      <c r="J190" s="24">
        <f ca="1">SUMIF('外包 黄金超'!$A:$AL,$B190,'外包 黄金超'!J:J)</f>
        <v>0</v>
      </c>
      <c r="K190" s="24">
        <f ca="1">SUMIF('外包 黄金超'!$A:$AL,$B190,'外包 黄金超'!K:K)</f>
        <v>0</v>
      </c>
      <c r="L190" s="24">
        <f ca="1">SUMIF('外包 黄金超'!$A:$AL,$B190,'外包 黄金超'!L:L)</f>
        <v>0</v>
      </c>
      <c r="M190" s="24">
        <f ca="1">SUMIF('外包 黄金超'!$A:$AL,$B190,'外包 黄金超'!M:M)</f>
        <v>8.5</v>
      </c>
      <c r="N190" s="24">
        <f ca="1">SUMIF('外包 黄金超'!$A:$AL,$B190,'外包 黄金超'!N:N)</f>
        <v>8.5</v>
      </c>
      <c r="O190" s="24">
        <f ca="1">SUMIF('外包 黄金超'!$A:$AL,$B190,'外包 黄金超'!O:O)</f>
        <v>8.5</v>
      </c>
      <c r="P190" s="24">
        <f ca="1">SUMIF('外包 黄金超'!$A:$AL,$B190,'外包 黄金超'!P:P)</f>
        <v>8.5</v>
      </c>
      <c r="Q190" s="24">
        <f ca="1">SUMIF('外包 黄金超'!$A:$AL,$B190,'外包 黄金超'!Q:Q)</f>
        <v>8.5</v>
      </c>
      <c r="R190" s="24">
        <f ca="1">SUMIF('外包 黄金超'!$A:$AL,$B190,'外包 黄金超'!R:R)</f>
        <v>8.5</v>
      </c>
      <c r="S190" s="24">
        <f ca="1">SUMIF('外包 黄金超'!$A:$AL,$B190,'外包 黄金超'!S:S)</f>
        <v>8.5</v>
      </c>
      <c r="T190" s="24">
        <f ca="1">SUMIF('外包 黄金超'!$A:$AL,$B190,'外包 黄金超'!T:T)</f>
        <v>8.5</v>
      </c>
      <c r="U190" s="24">
        <f ca="1">SUMIF('外包 黄金超'!$A:$AL,$B190,'外包 黄金超'!U:U)</f>
        <v>8.5</v>
      </c>
      <c r="V190" s="24">
        <f ca="1">SUMIF('外包 黄金超'!$A:$AL,$B190,'外包 黄金超'!V:V)</f>
        <v>8.5</v>
      </c>
      <c r="W190" s="24">
        <f ca="1">SUMIF('外包 黄金超'!$A:$AL,$B190,'外包 黄金超'!W:W)</f>
        <v>11</v>
      </c>
      <c r="X190" s="24">
        <f ca="1">SUMIF('外包 黄金超'!$A:$AL,$B190,'外包 黄金超'!X:X)</f>
        <v>11</v>
      </c>
      <c r="Y190" s="24">
        <f ca="1">SUMIF('外包 黄金超'!$A:$AL,$B190,'外包 黄金超'!Y:Y)</f>
        <v>11</v>
      </c>
      <c r="Z190" s="24">
        <f ca="1">SUMIF('外包 黄金超'!$A:$AL,$B190,'外包 黄金超'!Z:Z)</f>
        <v>11</v>
      </c>
      <c r="AA190" s="24">
        <f ca="1">SUMIF('外包 黄金超'!$A:$AL,$B190,'外包 黄金超'!AA:AA)</f>
        <v>11</v>
      </c>
      <c r="AB190" s="24">
        <f ca="1">SUMIF('外包 黄金超'!$A:$AL,$B190,'外包 黄金超'!AB:AB)</f>
        <v>8.5</v>
      </c>
      <c r="AC190" s="24">
        <f ca="1">SUMIF('外包 黄金超'!$A:$AL,$B190,'外包 黄金超'!AC:AC)</f>
        <v>11</v>
      </c>
      <c r="AD190" s="24">
        <f ca="1">SUMIF('外包 黄金超'!$A:$AL,$B190,'外包 黄金超'!AD:AD)</f>
        <v>8.5</v>
      </c>
      <c r="AE190" s="24">
        <f ca="1">SUMIF('外包 黄金超'!$A:$AL,$B190,'外包 黄金超'!AE:AE)</f>
        <v>11</v>
      </c>
      <c r="AF190" s="24">
        <f ca="1">SUMIF('外包 黄金超'!$A:$AL,$B190,'外包 黄金超'!AF:AF)</f>
        <v>8.5</v>
      </c>
      <c r="AG190" s="24">
        <f ca="1">SUMIF('外包 黄金超'!$A:$AL,$B190,'外包 黄金超'!AG:AG)</f>
        <v>11</v>
      </c>
      <c r="AH190" s="24">
        <f ca="1">SUMIF('外包 黄金超'!$A:$AL,$B190,'外包 黄金超'!AH:AH)</f>
        <v>11</v>
      </c>
      <c r="AI190" s="68">
        <f t="shared" ref="AI190:AI191" ca="1" si="125">SUM(D190:AH190)</f>
        <v>209.5</v>
      </c>
      <c r="AJ190" s="71">
        <f t="shared" ref="AJ190:AJ191" ca="1" si="126">AI190/8</f>
        <v>26.1875</v>
      </c>
    </row>
    <row r="191" spans="1:36" ht="19.5" customHeight="1" x14ac:dyDescent="0.25">
      <c r="A191" s="36" t="s">
        <v>393</v>
      </c>
      <c r="B191" s="105" t="s">
        <v>883</v>
      </c>
      <c r="C191" s="74" t="s">
        <v>540</v>
      </c>
      <c r="D191" s="24">
        <f ca="1">SUMIF('外包 黄金超'!$A:$AL,$B191,'外包 黄金超'!D:D)</f>
        <v>0</v>
      </c>
      <c r="E191" s="24">
        <f ca="1">SUMIF('外包 黄金超'!$A:$AL,$B191,'外包 黄金超'!E:E)</f>
        <v>8.5</v>
      </c>
      <c r="F191" s="24">
        <f ca="1">SUMIF('外包 黄金超'!$A:$AL,$B191,'外包 黄金超'!F:F)</f>
        <v>8.5</v>
      </c>
      <c r="G191" s="24">
        <f ca="1">SUMIF('外包 黄金超'!$A:$AL,$B191,'外包 黄金超'!G:G)</f>
        <v>11</v>
      </c>
      <c r="H191" s="24">
        <f ca="1">SUMIF('外包 黄金超'!$A:$AL,$B191,'外包 黄金超'!H:H)</f>
        <v>11</v>
      </c>
      <c r="I191" s="24">
        <f ca="1">SUMIF('外包 黄金超'!$A:$AL,$B191,'外包 黄金超'!I:I)</f>
        <v>11</v>
      </c>
      <c r="J191" s="24">
        <f ca="1">SUMIF('外包 黄金超'!$A:$AL,$B191,'外包 黄金超'!J:J)</f>
        <v>8.5</v>
      </c>
      <c r="K191" s="24">
        <f ca="1">SUMIF('外包 黄金超'!$A:$AL,$B191,'外包 黄金超'!K:K)</f>
        <v>12</v>
      </c>
      <c r="L191" s="24">
        <f ca="1">SUMIF('外包 黄金超'!$A:$AL,$B191,'外包 黄金超'!L:L)</f>
        <v>11</v>
      </c>
      <c r="M191" s="24">
        <f ca="1">SUMIF('外包 黄金超'!$A:$AL,$B191,'外包 黄金超'!M:M)</f>
        <v>11</v>
      </c>
      <c r="N191" s="24">
        <f ca="1">SUMIF('外包 黄金超'!$A:$AL,$B191,'外包 黄金超'!N:N)</f>
        <v>8.5</v>
      </c>
      <c r="O191" s="24">
        <f ca="1">SUMIF('外包 黄金超'!$A:$AL,$B191,'外包 黄金超'!O:O)</f>
        <v>8.5</v>
      </c>
      <c r="P191" s="24">
        <f ca="1">SUMIF('外包 黄金超'!$A:$AL,$B191,'外包 黄金超'!P:P)</f>
        <v>0</v>
      </c>
      <c r="Q191" s="24">
        <f ca="1">SUMIF('外包 黄金超'!$A:$AL,$B191,'外包 黄金超'!Q:Q)</f>
        <v>0</v>
      </c>
      <c r="R191" s="24">
        <f ca="1">SUMIF('外包 黄金超'!$A:$AL,$B191,'外包 黄金超'!R:R)</f>
        <v>8.5</v>
      </c>
      <c r="S191" s="24">
        <f ca="1">SUMIF('外包 黄金超'!$A:$AL,$B191,'外包 黄金超'!S:S)</f>
        <v>9.5</v>
      </c>
      <c r="T191" s="24">
        <f ca="1">SUMIF('外包 黄金超'!$A:$AL,$B191,'外包 黄金超'!T:T)</f>
        <v>11</v>
      </c>
      <c r="U191" s="24">
        <f ca="1">SUMIF('外包 黄金超'!$A:$AL,$B191,'外包 黄金超'!U:U)</f>
        <v>11</v>
      </c>
      <c r="V191" s="24">
        <f ca="1">SUMIF('外包 黄金超'!$A:$AL,$B191,'外包 黄金超'!V:V)</f>
        <v>12</v>
      </c>
      <c r="W191" s="24">
        <f ca="1">SUMIF('外包 黄金超'!$A:$AL,$B191,'外包 黄金超'!W:W)</f>
        <v>13</v>
      </c>
      <c r="X191" s="24">
        <f ca="1">SUMIF('外包 黄金超'!$A:$AL,$B191,'外包 黄金超'!X:X)</f>
        <v>11</v>
      </c>
      <c r="Y191" s="24">
        <f ca="1">SUMIF('外包 黄金超'!$A:$AL,$B191,'外包 黄金超'!Y:Y)</f>
        <v>11</v>
      </c>
      <c r="Z191" s="24">
        <f ca="1">SUMIF('外包 黄金超'!$A:$AL,$B191,'外包 黄金超'!Z:Z)</f>
        <v>12</v>
      </c>
      <c r="AA191" s="24">
        <f ca="1">SUMIF('外包 黄金超'!$A:$AL,$B191,'外包 黄金超'!AA:AA)</f>
        <v>11</v>
      </c>
      <c r="AB191" s="24">
        <f ca="1">SUMIF('外包 黄金超'!$A:$AL,$B191,'外包 黄金超'!AB:AB)</f>
        <v>11</v>
      </c>
      <c r="AC191" s="24">
        <f ca="1">SUMIF('外包 黄金超'!$A:$AL,$B191,'外包 黄金超'!AC:AC)</f>
        <v>11</v>
      </c>
      <c r="AD191" s="24">
        <f ca="1">SUMIF('外包 黄金超'!$A:$AL,$B191,'外包 黄金超'!AD:AD)</f>
        <v>13</v>
      </c>
      <c r="AE191" s="24">
        <f ca="1">SUMIF('外包 黄金超'!$A:$AL,$B191,'外包 黄金超'!AE:AE)</f>
        <v>8.5</v>
      </c>
      <c r="AF191" s="24">
        <f ca="1">SUMIF('外包 黄金超'!$A:$AL,$B191,'外包 黄金超'!AF:AF)</f>
        <v>0</v>
      </c>
      <c r="AG191" s="24">
        <f ca="1">SUMIF('外包 黄金超'!$A:$AL,$B191,'外包 黄金超'!AG:AG)</f>
        <v>0</v>
      </c>
      <c r="AH191" s="24">
        <f ca="1">SUMIF('外包 黄金超'!$A:$AL,$B191,'外包 黄金超'!AH:AH)</f>
        <v>0</v>
      </c>
      <c r="AI191" s="68">
        <f t="shared" ca="1" si="125"/>
        <v>263</v>
      </c>
      <c r="AJ191" s="71">
        <f t="shared" ca="1" si="126"/>
        <v>32.875</v>
      </c>
    </row>
    <row r="192" spans="1:36" s="101" customFormat="1" ht="19.5" customHeight="1" x14ac:dyDescent="0.25">
      <c r="A192" s="100" t="s">
        <v>576</v>
      </c>
      <c r="B192" s="53" t="s">
        <v>290</v>
      </c>
      <c r="C192" s="127" t="s">
        <v>293</v>
      </c>
      <c r="D192" s="24">
        <f ca="1">SUMIF(奚云军DW车架!$A:$AL,$B192,奚云军DW车架!D:D)</f>
        <v>0</v>
      </c>
      <c r="E192" s="24">
        <f ca="1">SUMIF(奚云军DW车架!$A:$AL,$B192,奚云军DW车架!E:E)</f>
        <v>12</v>
      </c>
      <c r="F192" s="24">
        <f ca="1">SUMIF(奚云军DW车架!$A:$AL,$B192,奚云军DW车架!F:F)</f>
        <v>10.5</v>
      </c>
      <c r="G192" s="24">
        <f ca="1">SUMIF(奚云军DW车架!$A:$AL,$B192,奚云军DW车架!G:G)</f>
        <v>8</v>
      </c>
      <c r="H192" s="24">
        <f ca="1">SUMIF(奚云军DW车架!$A:$AL,$B192,奚云军DW车架!H:H)</f>
        <v>8.5</v>
      </c>
      <c r="I192" s="24">
        <f ca="1">SUMIF(奚云军DW车架!$A:$AL,$B192,奚云军DW车架!I:I)</f>
        <v>12</v>
      </c>
      <c r="J192" s="24">
        <f ca="1">SUMIF(奚云军DW车架!$A:$AL,$B192,奚云军DW车架!J:J)</f>
        <v>13</v>
      </c>
      <c r="K192" s="24">
        <f ca="1">SUMIF(奚云军DW车架!$A:$AL,$B192,奚云军DW车架!K:K)</f>
        <v>10</v>
      </c>
      <c r="L192" s="24">
        <f ca="1">SUMIF(奚云军DW车架!$A:$AL,$B192,奚云军DW车架!L:L)</f>
        <v>12</v>
      </c>
      <c r="M192" s="24">
        <f ca="1">SUMIF(奚云军DW车架!$A:$AL,$B192,奚云军DW车架!M:M)</f>
        <v>12</v>
      </c>
      <c r="N192" s="24">
        <f ca="1">SUMIF(奚云军DW车架!$A:$AL,$B192,奚云军DW车架!N:N)</f>
        <v>12</v>
      </c>
      <c r="O192" s="24">
        <f ca="1">SUMIF(奚云军DW车架!$A:$AL,$B192,奚云军DW车架!O:O)</f>
        <v>12</v>
      </c>
      <c r="P192" s="24">
        <f ca="1">SUMIF(奚云军DW车架!$A:$AL,$B192,奚云军DW车架!P:P)</f>
        <v>8.5</v>
      </c>
      <c r="Q192" s="24">
        <f ca="1">SUMIF(奚云军DW车架!$A:$AL,$B192,奚云军DW车架!Q:Q)</f>
        <v>8.5</v>
      </c>
      <c r="R192" s="24">
        <f ca="1">SUMIF(奚云军DW车架!$A:$AL,$B192,奚云军DW车架!R:R)</f>
        <v>12</v>
      </c>
      <c r="S192" s="24">
        <f ca="1">SUMIF(奚云军DW车架!$A:$AL,$B192,奚云军DW车架!S:S)</f>
        <v>11</v>
      </c>
      <c r="T192" s="24">
        <f ca="1">SUMIF(奚云军DW车架!$A:$AL,$B192,奚云军DW车架!T:T)</f>
        <v>12.5</v>
      </c>
      <c r="U192" s="24">
        <f ca="1">SUMIF(奚云军DW车架!$A:$AL,$B192,奚云军DW车架!U:U)</f>
        <v>12</v>
      </c>
      <c r="V192" s="24">
        <f ca="1">SUMIF(奚云军DW车架!$A:$AL,$B192,奚云军DW车架!V:V)</f>
        <v>12</v>
      </c>
      <c r="W192" s="24">
        <f ca="1">SUMIF(奚云军DW车架!$A:$AL,$B192,奚云军DW车架!W:W)</f>
        <v>13</v>
      </c>
      <c r="X192" s="24">
        <f ca="1">SUMIF(奚云军DW车架!$A:$AL,$B192,奚云军DW车架!X:X)</f>
        <v>7.5</v>
      </c>
      <c r="Y192" s="24">
        <f ca="1">SUMIF(奚云军DW车架!$A:$AL,$B192,奚云军DW车架!Y:Y)</f>
        <v>13</v>
      </c>
      <c r="Z192" s="24">
        <f ca="1">SUMIF(奚云军DW车架!$A:$AL,$B192,奚云军DW车架!Z:Z)</f>
        <v>13</v>
      </c>
      <c r="AA192" s="24">
        <f ca="1">SUMIF(奚云军DW车架!$A:$AL,$B192,奚云军DW车架!AA:AA)</f>
        <v>8.5</v>
      </c>
      <c r="AB192" s="24">
        <f ca="1">SUMIF(奚云军DW车架!$A:$AL,$B192,奚云军DW车架!AB:AB)</f>
        <v>12</v>
      </c>
      <c r="AC192" s="24">
        <f ca="1">SUMIF(奚云军DW车架!$A:$AL,$B192,奚云军DW车架!AC:AC)</f>
        <v>14</v>
      </c>
      <c r="AD192" s="24">
        <f ca="1">SUMIF(奚云军DW车架!$A:$AL,$B192,奚云军DW车架!AD:AD)</f>
        <v>12</v>
      </c>
      <c r="AE192" s="24">
        <f ca="1">SUMIF(奚云军DW车架!$A:$AL,$B192,奚云军DW车架!AE:AE)</f>
        <v>8.5</v>
      </c>
      <c r="AF192" s="24">
        <f ca="1">SUMIF(奚云军DW车架!$A:$AL,$B192,奚云军DW车架!AF:AF)</f>
        <v>11</v>
      </c>
      <c r="AG192" s="24">
        <f ca="1">SUMIF(奚云军DW车架!$A:$AL,$B192,奚云军DW车架!AG:AG)</f>
        <v>10.5</v>
      </c>
      <c r="AH192" s="24">
        <f ca="1">SUMIF(奚云军DW车架!$A:$AL,$B192,奚云军DW车架!AH:AH)</f>
        <v>10.5</v>
      </c>
      <c r="AI192" s="68">
        <f t="shared" ref="AI192" ca="1" si="127">SUM(D192:AH192)</f>
        <v>332</v>
      </c>
      <c r="AJ192" s="71">
        <f t="shared" ref="AJ192" ca="1" si="128">AI192/8</f>
        <v>41.5</v>
      </c>
    </row>
    <row r="193" spans="1:36" ht="19.5" customHeight="1" x14ac:dyDescent="0.25">
      <c r="A193" s="100" t="s">
        <v>576</v>
      </c>
      <c r="B193" s="128" t="s">
        <v>557</v>
      </c>
      <c r="C193" s="129" t="s">
        <v>548</v>
      </c>
      <c r="D193" s="24">
        <f ca="1">SUMIF(奚云军DW车架!$A:$AL,$B193,奚云军DW车架!D:D)</f>
        <v>0</v>
      </c>
      <c r="E193" s="24">
        <f ca="1">SUMIF(奚云军DW车架!$A:$AL,$B193,奚云军DW车架!E:E)</f>
        <v>0</v>
      </c>
      <c r="F193" s="24">
        <f ca="1">SUMIF(奚云军DW车架!$A:$AL,$B193,奚云军DW车架!F:F)</f>
        <v>0</v>
      </c>
      <c r="G193" s="24">
        <f ca="1">SUMIF(奚云军DW车架!$A:$AL,$B193,奚云军DW车架!G:G)</f>
        <v>0</v>
      </c>
      <c r="H193" s="24">
        <f ca="1">SUMIF(奚云军DW车架!$A:$AL,$B193,奚云军DW车架!H:H)</f>
        <v>0</v>
      </c>
      <c r="I193" s="24">
        <f ca="1">SUMIF(奚云军DW车架!$A:$AL,$B193,奚云军DW车架!I:I)</f>
        <v>8.5</v>
      </c>
      <c r="J193" s="24">
        <f ca="1">SUMIF(奚云军DW车架!$A:$AL,$B193,奚云军DW车架!J:J)</f>
        <v>13</v>
      </c>
      <c r="K193" s="24">
        <f ca="1">SUMIF(奚云军DW车架!$A:$AL,$B193,奚云军DW车架!K:K)</f>
        <v>11</v>
      </c>
      <c r="L193" s="24">
        <f ca="1">SUMIF(奚云军DW车架!$A:$AL,$B193,奚云军DW车架!L:L)</f>
        <v>8.5</v>
      </c>
      <c r="M193" s="24">
        <f ca="1">SUMIF(奚云军DW车架!$A:$AL,$B193,奚云军DW车架!M:M)</f>
        <v>12</v>
      </c>
      <c r="N193" s="24">
        <f ca="1">SUMIF(奚云军DW车架!$A:$AL,$B193,奚云军DW车架!N:N)</f>
        <v>12</v>
      </c>
      <c r="O193" s="24">
        <f ca="1">SUMIF(奚云军DW车架!$A:$AL,$B193,奚云军DW车架!O:O)</f>
        <v>8.5</v>
      </c>
      <c r="P193" s="24">
        <f ca="1">SUMIF(奚云军DW车架!$A:$AL,$B193,奚云军DW车架!P:P)</f>
        <v>8.5</v>
      </c>
      <c r="Q193" s="24">
        <f ca="1">SUMIF(奚云军DW车架!$A:$AL,$B193,奚云军DW车架!Q:Q)</f>
        <v>8.5</v>
      </c>
      <c r="R193" s="24">
        <f ca="1">SUMIF(奚云军DW车架!$A:$AL,$B193,奚云军DW车架!R:R)</f>
        <v>8.5</v>
      </c>
      <c r="S193" s="24">
        <f ca="1">SUMIF(奚云军DW车架!$A:$AL,$B193,奚云军DW车架!S:S)</f>
        <v>12</v>
      </c>
      <c r="T193" s="24">
        <f ca="1">SUMIF(奚云军DW车架!$A:$AL,$B193,奚云军DW车架!T:T)</f>
        <v>8.5</v>
      </c>
      <c r="U193" s="24">
        <f ca="1">SUMIF(奚云军DW车架!$A:$AL,$B193,奚云军DW车架!U:U)</f>
        <v>0</v>
      </c>
      <c r="V193" s="24">
        <f ca="1">SUMIF(奚云军DW车架!$A:$AL,$B193,奚云军DW车架!V:V)</f>
        <v>0</v>
      </c>
      <c r="W193" s="24">
        <f ca="1">SUMIF(奚云军DW车架!$A:$AL,$B193,奚云军DW车架!W:W)</f>
        <v>12</v>
      </c>
      <c r="X193" s="24">
        <f ca="1">SUMIF(奚云军DW车架!$A:$AL,$B193,奚云军DW车架!X:X)</f>
        <v>13</v>
      </c>
      <c r="Y193" s="24">
        <f ca="1">SUMIF(奚云军DW车架!$A:$AL,$B193,奚云军DW车架!Y:Y)</f>
        <v>13</v>
      </c>
      <c r="Z193" s="24">
        <f ca="1">SUMIF(奚云军DW车架!$A:$AL,$B193,奚云军DW车架!Z:Z)</f>
        <v>13</v>
      </c>
      <c r="AA193" s="24">
        <f ca="1">SUMIF(奚云军DW车架!$A:$AL,$B193,奚云军DW车架!AA:AA)</f>
        <v>0</v>
      </c>
      <c r="AB193" s="24">
        <f ca="1">SUMIF(奚云军DW车架!$A:$AL,$B193,奚云军DW车架!AB:AB)</f>
        <v>0</v>
      </c>
      <c r="AC193" s="24">
        <f ca="1">SUMIF(奚云军DW车架!$A:$AL,$B193,奚云军DW车架!AC:AC)</f>
        <v>0</v>
      </c>
      <c r="AD193" s="24">
        <f ca="1">SUMIF(奚云军DW车架!$A:$AL,$B193,奚云军DW车架!AD:AD)</f>
        <v>0</v>
      </c>
      <c r="AE193" s="24">
        <f ca="1">SUMIF(奚云军DW车架!$A:$AL,$B193,奚云军DW车架!AE:AE)</f>
        <v>0</v>
      </c>
      <c r="AF193" s="24">
        <f ca="1">SUMIF(奚云军DW车架!$A:$AL,$B193,奚云军DW车架!AF:AF)</f>
        <v>0</v>
      </c>
      <c r="AG193" s="24">
        <f ca="1">SUMIF(奚云军DW车架!$A:$AL,$B193,奚云军DW车架!AG:AG)</f>
        <v>0</v>
      </c>
      <c r="AH193" s="24">
        <f ca="1">SUMIF(奚云军DW车架!$A:$AL,$B193,奚云军DW车架!AH:AH)</f>
        <v>0</v>
      </c>
      <c r="AI193" s="68">
        <f ca="1">SUM(D193:AH193)</f>
        <v>170.5</v>
      </c>
      <c r="AJ193" s="71">
        <f ca="1">AI193/8</f>
        <v>21.3125</v>
      </c>
    </row>
    <row r="194" spans="1:36" ht="19.5" customHeight="1" x14ac:dyDescent="0.25">
      <c r="A194" s="100" t="s">
        <v>576</v>
      </c>
      <c r="B194" s="128" t="s">
        <v>558</v>
      </c>
      <c r="C194" s="129" t="s">
        <v>549</v>
      </c>
      <c r="D194" s="24">
        <f ca="1">SUMIF(奚云军DW车架!$A:$AL,$B194,奚云军DW车架!D:D)</f>
        <v>0</v>
      </c>
      <c r="E194" s="24">
        <f ca="1">SUMIF(奚云军DW车架!$A:$AL,$B194,奚云军DW车架!E:E)</f>
        <v>0</v>
      </c>
      <c r="F194" s="24">
        <f ca="1">SUMIF(奚云军DW车架!$A:$AL,$B194,奚云军DW车架!F:F)</f>
        <v>0</v>
      </c>
      <c r="G194" s="24">
        <f ca="1">SUMIF(奚云军DW车架!$A:$AL,$B194,奚云军DW车架!G:G)</f>
        <v>0</v>
      </c>
      <c r="H194" s="24">
        <f ca="1">SUMIF(奚云军DW车架!$A:$AL,$B194,奚云军DW车架!H:H)</f>
        <v>0</v>
      </c>
      <c r="I194" s="24">
        <f ca="1">SUMIF(奚云军DW车架!$A:$AL,$B194,奚云军DW车架!I:I)</f>
        <v>8.5</v>
      </c>
      <c r="J194" s="24">
        <f ca="1">SUMIF(奚云军DW车架!$A:$AL,$B194,奚云军DW车架!J:J)</f>
        <v>13</v>
      </c>
      <c r="K194" s="24">
        <f ca="1">SUMIF(奚云军DW车架!$A:$AL,$B194,奚云军DW车架!K:K)</f>
        <v>11</v>
      </c>
      <c r="L194" s="24">
        <f ca="1">SUMIF(奚云军DW车架!$A:$AL,$B194,奚云军DW车架!L:L)</f>
        <v>8.5</v>
      </c>
      <c r="M194" s="24">
        <f ca="1">SUMIF(奚云军DW车架!$A:$AL,$B194,奚云军DW车架!M:M)</f>
        <v>14</v>
      </c>
      <c r="N194" s="24">
        <f ca="1">SUMIF(奚云军DW车架!$A:$AL,$B194,奚云军DW车架!N:N)</f>
        <v>13</v>
      </c>
      <c r="O194" s="24">
        <f ca="1">SUMIF(奚云军DW车架!$A:$AL,$B194,奚云军DW车架!O:O)</f>
        <v>13</v>
      </c>
      <c r="P194" s="24">
        <f ca="1">SUMIF(奚云军DW车架!$A:$AL,$B194,奚云军DW车架!P:P)</f>
        <v>13</v>
      </c>
      <c r="Q194" s="24">
        <f ca="1">SUMIF(奚云军DW车架!$A:$AL,$B194,奚云军DW车架!Q:Q)</f>
        <v>8.5</v>
      </c>
      <c r="R194" s="24">
        <f ca="1">SUMIF(奚云军DW车架!$A:$AL,$B194,奚云军DW车架!R:R)</f>
        <v>8.5</v>
      </c>
      <c r="S194" s="24">
        <f ca="1">SUMIF(奚云军DW车架!$A:$AL,$B194,奚云军DW车架!S:S)</f>
        <v>8.5</v>
      </c>
      <c r="T194" s="24">
        <f ca="1">SUMIF(奚云军DW车架!$A:$AL,$B194,奚云军DW车架!T:T)</f>
        <v>8.5</v>
      </c>
      <c r="U194" s="24">
        <f ca="1">SUMIF(奚云军DW车架!$A:$AL,$B194,奚云军DW车架!U:U)</f>
        <v>12</v>
      </c>
      <c r="V194" s="24">
        <f ca="1">SUMIF(奚云军DW车架!$A:$AL,$B194,奚云军DW车架!V:V)</f>
        <v>12</v>
      </c>
      <c r="W194" s="24">
        <f ca="1">SUMIF(奚云军DW车架!$A:$AL,$B194,奚云军DW车架!W:W)</f>
        <v>11</v>
      </c>
      <c r="X194" s="24">
        <f ca="1">SUMIF(奚云军DW车架!$A:$AL,$B194,奚云军DW车架!X:X)</f>
        <v>8.5</v>
      </c>
      <c r="Y194" s="24">
        <f ca="1">SUMIF(奚云军DW车架!$A:$AL,$B194,奚云军DW车架!Y:Y)</f>
        <v>13</v>
      </c>
      <c r="Z194" s="24">
        <f ca="1">SUMIF(奚云军DW车架!$A:$AL,$B194,奚云军DW车架!Z:Z)</f>
        <v>13</v>
      </c>
      <c r="AA194" s="24">
        <f ca="1">SUMIF(奚云军DW车架!$A:$AL,$B194,奚云军DW车架!AA:AA)</f>
        <v>12</v>
      </c>
      <c r="AB194" s="24">
        <f ca="1">SUMIF(奚云军DW车架!$A:$AL,$B194,奚云军DW车架!AB:AB)</f>
        <v>12</v>
      </c>
      <c r="AC194" s="24">
        <f ca="1">SUMIF(奚云军DW车架!$A:$AL,$B194,奚云军DW车架!AC:AC)</f>
        <v>12</v>
      </c>
      <c r="AD194" s="24">
        <f ca="1">SUMIF(奚云军DW车架!$A:$AL,$B194,奚云军DW车架!AD:AD)</f>
        <v>12</v>
      </c>
      <c r="AE194" s="24">
        <f ca="1">SUMIF(奚云军DW车架!$A:$AL,$B194,奚云军DW车架!AE:AE)</f>
        <v>8.5</v>
      </c>
      <c r="AF194" s="24">
        <f ca="1">SUMIF(奚云军DW车架!$A:$AL,$B194,奚云军DW车架!AF:AF)</f>
        <v>8.5</v>
      </c>
      <c r="AG194" s="24">
        <f ca="1">SUMIF(奚云军DW车架!$A:$AL,$B194,奚云军DW车架!AG:AG)</f>
        <v>0</v>
      </c>
      <c r="AH194" s="24">
        <f ca="1">SUMIF(奚云军DW车架!$A:$AL,$B194,奚云军DW车架!AH:AH)</f>
        <v>7</v>
      </c>
      <c r="AI194" s="68">
        <f t="shared" ref="AI194" ca="1" si="129">SUM(D194:AH194)</f>
        <v>269.5</v>
      </c>
      <c r="AJ194" s="71">
        <f t="shared" ref="AJ194:AJ197" ca="1" si="130">AI194/8</f>
        <v>33.6875</v>
      </c>
    </row>
    <row r="195" spans="1:36" ht="19.5" customHeight="1" x14ac:dyDescent="0.25">
      <c r="A195" s="100" t="s">
        <v>576</v>
      </c>
      <c r="B195" s="128" t="s">
        <v>560</v>
      </c>
      <c r="C195" s="129" t="s">
        <v>551</v>
      </c>
      <c r="D195" s="24">
        <f ca="1">SUMIF(奚云军DW车架!$A:$AL,$B195,奚云军DW车架!D:D)</f>
        <v>0</v>
      </c>
      <c r="E195" s="24">
        <f ca="1">SUMIF(奚云军DW车架!$A:$AL,$B195,奚云军DW车架!E:E)</f>
        <v>8.5</v>
      </c>
      <c r="F195" s="24">
        <f ca="1">SUMIF(奚云军DW车架!$A:$AL,$B195,奚云军DW车架!F:F)</f>
        <v>8.5</v>
      </c>
      <c r="G195" s="24">
        <f ca="1">SUMIF(奚云军DW车架!$A:$AL,$B195,奚云军DW车架!G:G)</f>
        <v>8.5</v>
      </c>
      <c r="H195" s="24">
        <f ca="1">SUMIF(奚云军DW车架!$A:$AL,$B195,奚云军DW车架!H:H)</f>
        <v>7.5</v>
      </c>
      <c r="I195" s="24">
        <f ca="1">SUMIF(奚云军DW车架!$A:$AL,$B195,奚云军DW车架!I:I)</f>
        <v>8.5</v>
      </c>
      <c r="J195" s="24">
        <f ca="1">SUMIF(奚云军DW车架!$A:$AL,$B195,奚云军DW车架!J:J)</f>
        <v>13</v>
      </c>
      <c r="K195" s="24">
        <f ca="1">SUMIF(奚云军DW车架!$A:$AL,$B195,奚云军DW车架!K:K)</f>
        <v>11</v>
      </c>
      <c r="L195" s="24">
        <f ca="1">SUMIF(奚云军DW车架!$A:$AL,$B195,奚云军DW车架!L:L)</f>
        <v>12</v>
      </c>
      <c r="M195" s="24">
        <f ca="1">SUMIF(奚云军DW车架!$A:$AL,$B195,奚云军DW车架!M:M)</f>
        <v>12</v>
      </c>
      <c r="N195" s="24">
        <f ca="1">SUMIF(奚云军DW车架!$A:$AL,$B195,奚云军DW车架!N:N)</f>
        <v>12</v>
      </c>
      <c r="O195" s="24">
        <f ca="1">SUMIF(奚云军DW车架!$A:$AL,$B195,奚云军DW车架!O:O)</f>
        <v>8.5</v>
      </c>
      <c r="P195" s="24">
        <f ca="1">SUMIF(奚云军DW车架!$A:$AL,$B195,奚云军DW车架!P:P)</f>
        <v>8.5</v>
      </c>
      <c r="Q195" s="24">
        <f ca="1">SUMIF(奚云军DW车架!$A:$AL,$B195,奚云军DW车架!Q:Q)</f>
        <v>8.5</v>
      </c>
      <c r="R195" s="24">
        <f ca="1">SUMIF(奚云军DW车架!$A:$AL,$B195,奚云军DW车架!R:R)</f>
        <v>8.5</v>
      </c>
      <c r="S195" s="24">
        <f ca="1">SUMIF(奚云军DW车架!$A:$AL,$B195,奚云军DW车架!S:S)</f>
        <v>8.5</v>
      </c>
      <c r="T195" s="24">
        <f ca="1">SUMIF(奚云军DW车架!$A:$AL,$B195,奚云军DW车架!T:T)</f>
        <v>8.5</v>
      </c>
      <c r="U195" s="24">
        <f ca="1">SUMIF(奚云军DW车架!$A:$AL,$B195,奚云军DW车架!U:U)</f>
        <v>12</v>
      </c>
      <c r="V195" s="24">
        <f ca="1">SUMIF(奚云军DW车架!$A:$AL,$B195,奚云军DW车架!V:V)</f>
        <v>12</v>
      </c>
      <c r="W195" s="24">
        <f ca="1">SUMIF(奚云军DW车架!$A:$AL,$B195,奚云军DW车架!W:W)</f>
        <v>8.5</v>
      </c>
      <c r="X195" s="24">
        <f ca="1">SUMIF(奚云军DW车架!$A:$AL,$B195,奚云军DW车架!X:X)</f>
        <v>8.5</v>
      </c>
      <c r="Y195" s="24">
        <f ca="1">SUMIF(奚云军DW车架!$A:$AL,$B195,奚云军DW车架!Y:Y)</f>
        <v>13</v>
      </c>
      <c r="Z195" s="24">
        <f ca="1">SUMIF(奚云军DW车架!$A:$AL,$B195,奚云军DW车架!Z:Z)</f>
        <v>13</v>
      </c>
      <c r="AA195" s="24">
        <f ca="1">SUMIF(奚云军DW车架!$A:$AL,$B195,奚云军DW车架!AA:AA)</f>
        <v>8</v>
      </c>
      <c r="AB195" s="24">
        <f ca="1">SUMIF(奚云军DW车架!$A:$AL,$B195,奚云军DW车架!AB:AB)</f>
        <v>12</v>
      </c>
      <c r="AC195" s="24">
        <f ca="1">SUMIF(奚云军DW车架!$A:$AL,$B195,奚云军DW车架!AC:AC)</f>
        <v>14</v>
      </c>
      <c r="AD195" s="24">
        <f ca="1">SUMIF(奚云军DW车架!$A:$AL,$B195,奚云军DW车架!AD:AD)</f>
        <v>13</v>
      </c>
      <c r="AE195" s="24">
        <f ca="1">SUMIF(奚云军DW车架!$A:$AL,$B195,奚云军DW车架!AE:AE)</f>
        <v>8.5</v>
      </c>
      <c r="AF195" s="24">
        <f ca="1">SUMIF(奚云军DW车架!$A:$AL,$B195,奚云军DW车架!AF:AF)</f>
        <v>0</v>
      </c>
      <c r="AG195" s="24">
        <f ca="1">SUMIF(奚云军DW车架!$A:$AL,$B195,奚云军DW车架!AG:AG)</f>
        <v>11</v>
      </c>
      <c r="AH195" s="24">
        <f ca="1">SUMIF(奚云军DW车架!$A:$AL,$B195,奚云军DW车架!AH:AH)</f>
        <v>11</v>
      </c>
      <c r="AI195" s="68">
        <f t="shared" ref="AI195" ca="1" si="131">SUM(D195:AH195)</f>
        <v>297</v>
      </c>
      <c r="AJ195" s="71">
        <f t="shared" ca="1" si="130"/>
        <v>37.125</v>
      </c>
    </row>
    <row r="196" spans="1:36" ht="19.5" customHeight="1" x14ac:dyDescent="0.25">
      <c r="A196" s="100" t="s">
        <v>576</v>
      </c>
      <c r="B196" s="128" t="s">
        <v>684</v>
      </c>
      <c r="C196" s="129" t="s">
        <v>574</v>
      </c>
      <c r="D196" s="24">
        <f ca="1">SUMIF(奚云军DW车架!$A:$AL,$B196,奚云军DW车架!D:D)</f>
        <v>0</v>
      </c>
      <c r="E196" s="24">
        <f ca="1">SUMIF(奚云军DW车架!$A:$AL,$B196,奚云军DW车架!E:E)</f>
        <v>0</v>
      </c>
      <c r="F196" s="24">
        <f ca="1">SUMIF(奚云军DW车架!$A:$AL,$B196,奚云军DW车架!F:F)</f>
        <v>8.5</v>
      </c>
      <c r="G196" s="24">
        <f ca="1">SUMIF(奚云军DW车架!$A:$AL,$B196,奚云军DW车架!G:G)</f>
        <v>8.5</v>
      </c>
      <c r="H196" s="24">
        <f ca="1">SUMIF(奚云军DW车架!$A:$AL,$B196,奚云军DW车架!H:H)</f>
        <v>0</v>
      </c>
      <c r="I196" s="24">
        <f ca="1">SUMIF(奚云军DW车架!$A:$AL,$B196,奚云军DW车架!I:I)</f>
        <v>8.5</v>
      </c>
      <c r="J196" s="24">
        <f ca="1">SUMIF(奚云军DW车架!$A:$AL,$B196,奚云军DW车架!J:J)</f>
        <v>13</v>
      </c>
      <c r="K196" s="24">
        <f ca="1">SUMIF(奚云军DW车架!$A:$AL,$B196,奚云军DW车架!K:K)</f>
        <v>11</v>
      </c>
      <c r="L196" s="24">
        <f ca="1">SUMIF(奚云军DW车架!$A:$AL,$B196,奚云军DW车架!L:L)</f>
        <v>8.5</v>
      </c>
      <c r="M196" s="24">
        <f ca="1">SUMIF(奚云军DW车架!$A:$AL,$B196,奚云军DW车架!M:M)</f>
        <v>12</v>
      </c>
      <c r="N196" s="24">
        <f ca="1">SUMIF(奚云军DW车架!$A:$AL,$B196,奚云军DW车架!N:N)</f>
        <v>12</v>
      </c>
      <c r="O196" s="24">
        <f ca="1">SUMIF(奚云军DW车架!$A:$AL,$B196,奚云军DW车架!O:O)</f>
        <v>8.5</v>
      </c>
      <c r="P196" s="24">
        <f ca="1">SUMIF(奚云军DW车架!$A:$AL,$B196,奚云军DW车架!P:P)</f>
        <v>14</v>
      </c>
      <c r="Q196" s="24">
        <f ca="1">SUMIF(奚云军DW车架!$A:$AL,$B196,奚云军DW车架!Q:Q)</f>
        <v>8.5</v>
      </c>
      <c r="R196" s="24">
        <f ca="1">SUMIF(奚云军DW车架!$A:$AL,$B196,奚云军DW车架!R:R)</f>
        <v>8.5</v>
      </c>
      <c r="S196" s="24">
        <f ca="1">SUMIF(奚云军DW车架!$A:$AL,$B196,奚云军DW车架!S:S)</f>
        <v>9</v>
      </c>
      <c r="T196" s="24">
        <f ca="1">SUMIF(奚云军DW车架!$A:$AL,$B196,奚云军DW车架!T:T)</f>
        <v>8.5</v>
      </c>
      <c r="U196" s="24">
        <f ca="1">SUMIF(奚云军DW车架!$A:$AL,$B196,奚云军DW车架!U:U)</f>
        <v>8.5</v>
      </c>
      <c r="V196" s="24">
        <f ca="1">SUMIF(奚云军DW车架!$A:$AL,$B196,奚云军DW车架!V:V)</f>
        <v>4</v>
      </c>
      <c r="W196" s="24">
        <f ca="1">SUMIF(奚云军DW车架!$A:$AL,$B196,奚云军DW车架!W:W)</f>
        <v>10.5</v>
      </c>
      <c r="X196" s="24">
        <f ca="1">SUMIF(奚云军DW车架!$A:$AL,$B196,奚云军DW车架!X:X)</f>
        <v>8.5</v>
      </c>
      <c r="Y196" s="24">
        <f ca="1">SUMIF(奚云军DW车架!$A:$AL,$B196,奚云军DW车架!Y:Y)</f>
        <v>13</v>
      </c>
      <c r="Z196" s="24">
        <f ca="1">SUMIF(奚云军DW车架!$A:$AL,$B196,奚云军DW车架!Z:Z)</f>
        <v>13</v>
      </c>
      <c r="AA196" s="24">
        <f ca="1">SUMIF(奚云军DW车架!$A:$AL,$B196,奚云军DW车架!AA:AA)</f>
        <v>12</v>
      </c>
      <c r="AB196" s="24">
        <f ca="1">SUMIF(奚云军DW车架!$A:$AL,$B196,奚云军DW车架!AB:AB)</f>
        <v>8.5</v>
      </c>
      <c r="AC196" s="24">
        <f ca="1">SUMIF(奚云军DW车架!$A:$AL,$B196,奚云军DW车架!AC:AC)</f>
        <v>14</v>
      </c>
      <c r="AD196" s="24">
        <f ca="1">SUMIF(奚云军DW车架!$A:$AL,$B196,奚云军DW车架!AD:AD)</f>
        <v>14</v>
      </c>
      <c r="AE196" s="24">
        <f ca="1">SUMIF(奚云军DW车架!$A:$AL,$B196,奚云军DW车架!AE:AE)</f>
        <v>8.5</v>
      </c>
      <c r="AF196" s="24">
        <f ca="1">SUMIF(奚云军DW车架!$A:$AL,$B196,奚云军DW车架!AF:AF)</f>
        <v>12.5</v>
      </c>
      <c r="AG196" s="24">
        <f ca="1">SUMIF(奚云军DW车架!$A:$AL,$B196,奚云军DW车架!AG:AG)</f>
        <v>8.5</v>
      </c>
      <c r="AH196" s="24">
        <f ca="1">SUMIF(奚云军DW车架!$A:$AL,$B196,奚云军DW车架!AH:AH)</f>
        <v>0</v>
      </c>
      <c r="AI196" s="68">
        <f t="shared" ref="AI196:AI197" ca="1" si="132">SUM(D196:AH196)</f>
        <v>274.5</v>
      </c>
      <c r="AJ196" s="71">
        <f t="shared" ca="1" si="130"/>
        <v>34.3125</v>
      </c>
    </row>
    <row r="197" spans="1:36" ht="19.5" customHeight="1" x14ac:dyDescent="0.25">
      <c r="A197" s="100" t="s">
        <v>576</v>
      </c>
      <c r="B197" s="128" t="s">
        <v>686</v>
      </c>
      <c r="C197" s="129" t="s">
        <v>685</v>
      </c>
      <c r="D197" s="24">
        <f ca="1">SUMIF(奚云军DW车架!$A:$AL,$B197,奚云军DW车架!D:D)</f>
        <v>0</v>
      </c>
      <c r="E197" s="24">
        <f ca="1">SUMIF(奚云军DW车架!$A:$AL,$B197,奚云军DW车架!E:E)</f>
        <v>8.5</v>
      </c>
      <c r="F197" s="24">
        <f ca="1">SUMIF(奚云军DW车架!$A:$AL,$B197,奚云军DW车架!F:F)</f>
        <v>8.5</v>
      </c>
      <c r="G197" s="24">
        <f ca="1">SUMIF(奚云军DW车架!$A:$AL,$B197,奚云军DW车架!G:G)</f>
        <v>8.5</v>
      </c>
      <c r="H197" s="24">
        <f ca="1">SUMIF(奚云军DW车架!$A:$AL,$B197,奚云军DW车架!H:H)</f>
        <v>0</v>
      </c>
      <c r="I197" s="24">
        <f ca="1">SUMIF(奚云军DW车架!$A:$AL,$B197,奚云军DW车架!I:I)</f>
        <v>8.5</v>
      </c>
      <c r="J197" s="24">
        <f ca="1">SUMIF(奚云军DW车架!$A:$AL,$B197,奚云军DW车架!J:J)</f>
        <v>13</v>
      </c>
      <c r="K197" s="24">
        <f ca="1">SUMIF(奚云军DW车架!$A:$AL,$B197,奚云军DW车架!K:K)</f>
        <v>11</v>
      </c>
      <c r="L197" s="24">
        <f ca="1">SUMIF(奚云军DW车架!$A:$AL,$B197,奚云军DW车架!L:L)</f>
        <v>8.5</v>
      </c>
      <c r="M197" s="24">
        <f ca="1">SUMIF(奚云军DW车架!$A:$AL,$B197,奚云军DW车架!M:M)</f>
        <v>12</v>
      </c>
      <c r="N197" s="24">
        <f ca="1">SUMIF(奚云军DW车架!$A:$AL,$B197,奚云军DW车架!N:N)</f>
        <v>12</v>
      </c>
      <c r="O197" s="24">
        <f ca="1">SUMIF(奚云军DW车架!$A:$AL,$B197,奚云军DW车架!O:O)</f>
        <v>14</v>
      </c>
      <c r="P197" s="24">
        <f ca="1">SUMIF(奚云军DW车架!$A:$AL,$B197,奚云军DW车架!P:P)</f>
        <v>8.5</v>
      </c>
      <c r="Q197" s="24">
        <f ca="1">SUMIF(奚云军DW车架!$A:$AL,$B197,奚云军DW车架!Q:Q)</f>
        <v>8.5</v>
      </c>
      <c r="R197" s="24">
        <f ca="1">SUMIF(奚云军DW车架!$A:$AL,$B197,奚云军DW车架!R:R)</f>
        <v>8.5</v>
      </c>
      <c r="S197" s="24">
        <f ca="1">SUMIF(奚云军DW车架!$A:$AL,$B197,奚云军DW车架!S:S)</f>
        <v>8.5</v>
      </c>
      <c r="T197" s="24">
        <f ca="1">SUMIF(奚云军DW车架!$A:$AL,$B197,奚云军DW车架!T:T)</f>
        <v>8.5</v>
      </c>
      <c r="U197" s="24">
        <f ca="1">SUMIF(奚云军DW车架!$A:$AL,$B197,奚云军DW车架!U:U)</f>
        <v>12</v>
      </c>
      <c r="V197" s="24">
        <f ca="1">SUMIF(奚云军DW车架!$A:$AL,$B197,奚云军DW车架!V:V)</f>
        <v>12</v>
      </c>
      <c r="W197" s="24">
        <f ca="1">SUMIF(奚云军DW车架!$A:$AL,$B197,奚云军DW车架!W:W)</f>
        <v>11</v>
      </c>
      <c r="X197" s="24">
        <f ca="1">SUMIF(奚云军DW车架!$A:$AL,$B197,奚云军DW车架!X:X)</f>
        <v>8.5</v>
      </c>
      <c r="Y197" s="24">
        <f ca="1">SUMIF(奚云军DW车架!$A:$AL,$B197,奚云军DW车架!Y:Y)</f>
        <v>0</v>
      </c>
      <c r="Z197" s="24">
        <f ca="1">SUMIF(奚云军DW车架!$A:$AL,$B197,奚云军DW车架!Z:Z)</f>
        <v>13</v>
      </c>
      <c r="AA197" s="24">
        <f ca="1">SUMIF(奚云军DW车架!$A:$AL,$B197,奚云军DW车架!AA:AA)</f>
        <v>12</v>
      </c>
      <c r="AB197" s="24">
        <f ca="1">SUMIF(奚云军DW车架!$A:$AL,$B197,奚云军DW车架!AB:AB)</f>
        <v>12</v>
      </c>
      <c r="AC197" s="24">
        <f ca="1">SUMIF(奚云军DW车架!$A:$AL,$B197,奚云军DW车架!AC:AC)</f>
        <v>12</v>
      </c>
      <c r="AD197" s="24">
        <f ca="1">SUMIF(奚云军DW车架!$A:$AL,$B197,奚云军DW车架!AD:AD)</f>
        <v>8.5</v>
      </c>
      <c r="AE197" s="24">
        <f ca="1">SUMIF(奚云军DW车架!$A:$AL,$B197,奚云军DW车架!AE:AE)</f>
        <v>8.5</v>
      </c>
      <c r="AF197" s="24">
        <f ca="1">SUMIF(奚云军DW车架!$A:$AL,$B197,奚云军DW车架!AF:AF)</f>
        <v>0</v>
      </c>
      <c r="AG197" s="24">
        <f ca="1">SUMIF(奚云军DW车架!$A:$AL,$B197,奚云军DW车架!AG:AG)</f>
        <v>0</v>
      </c>
      <c r="AH197" s="24">
        <f ca="1">SUMIF(奚云军DW车架!$A:$AL,$B197,奚云军DW车架!AH:AH)</f>
        <v>0</v>
      </c>
      <c r="AI197" s="68">
        <f t="shared" ca="1" si="132"/>
        <v>256.5</v>
      </c>
      <c r="AJ197" s="71">
        <f t="shared" ca="1" si="130"/>
        <v>32.0625</v>
      </c>
    </row>
    <row r="198" spans="1:36" ht="19.5" customHeight="1" x14ac:dyDescent="0.25">
      <c r="A198" s="100" t="s">
        <v>576</v>
      </c>
      <c r="B198" s="128" t="s">
        <v>555</v>
      </c>
      <c r="C198" s="129" t="s">
        <v>545</v>
      </c>
      <c r="D198" s="24">
        <f ca="1">SUMIF(奚云军DW车架!$A:$AL,$B198,奚云军DW车架!D:D)</f>
        <v>0</v>
      </c>
      <c r="E198" s="24">
        <f ca="1">SUMIF(奚云军DW车架!$A:$AL,$B198,奚云军DW车架!E:E)</f>
        <v>0</v>
      </c>
      <c r="F198" s="24">
        <f ca="1">SUMIF(奚云军DW车架!$A:$AL,$B198,奚云军DW车架!F:F)</f>
        <v>8.5</v>
      </c>
      <c r="G198" s="24">
        <f ca="1">SUMIF(奚云军DW车架!$A:$AL,$B198,奚云军DW车架!G:G)</f>
        <v>8.5</v>
      </c>
      <c r="H198" s="24">
        <f ca="1">SUMIF(奚云军DW车架!$A:$AL,$B198,奚云军DW车架!H:H)</f>
        <v>0</v>
      </c>
      <c r="I198" s="24">
        <f ca="1">SUMIF(奚云军DW车架!$A:$AL,$B198,奚云军DW车架!I:I)</f>
        <v>0</v>
      </c>
      <c r="J198" s="24">
        <f ca="1">SUMIF(奚云军DW车架!$A:$AL,$B198,奚云军DW车架!J:J)</f>
        <v>0</v>
      </c>
      <c r="K198" s="24">
        <f ca="1">SUMIF(奚云军DW车架!$A:$AL,$B198,奚云军DW车架!K:K)</f>
        <v>0</v>
      </c>
      <c r="L198" s="24">
        <f ca="1">SUMIF(奚云军DW车架!$A:$AL,$B198,奚云军DW车架!L:L)</f>
        <v>0</v>
      </c>
      <c r="M198" s="24">
        <f ca="1">SUMIF(奚云军DW车架!$A:$AL,$B198,奚云军DW车架!M:M)</f>
        <v>0</v>
      </c>
      <c r="N198" s="24">
        <f ca="1">SUMIF(奚云军DW车架!$A:$AL,$B198,奚云军DW车架!N:N)</f>
        <v>0</v>
      </c>
      <c r="O198" s="24">
        <f ca="1">SUMIF(奚云军DW车架!$A:$AL,$B198,奚云军DW车架!O:O)</f>
        <v>0</v>
      </c>
      <c r="P198" s="24">
        <f ca="1">SUMIF(奚云军DW车架!$A:$AL,$B198,奚云军DW车架!P:P)</f>
        <v>0</v>
      </c>
      <c r="Q198" s="24">
        <f ca="1">SUMIF(奚云军DW车架!$A:$AL,$B198,奚云军DW车架!Q:Q)</f>
        <v>0</v>
      </c>
      <c r="R198" s="24">
        <f ca="1">SUMIF(奚云军DW车架!$A:$AL,$B198,奚云军DW车架!R:R)</f>
        <v>0</v>
      </c>
      <c r="S198" s="24">
        <f ca="1">SUMIF(奚云军DW车架!$A:$AL,$B198,奚云军DW车架!S:S)</f>
        <v>0</v>
      </c>
      <c r="T198" s="24">
        <f ca="1">SUMIF(奚云军DW车架!$A:$AL,$B198,奚云军DW车架!T:T)</f>
        <v>0</v>
      </c>
      <c r="U198" s="24">
        <f ca="1">SUMIF(奚云军DW车架!$A:$AL,$B198,奚云军DW车架!U:U)</f>
        <v>0</v>
      </c>
      <c r="V198" s="24">
        <f ca="1">SUMIF(奚云军DW车架!$A:$AL,$B198,奚云军DW车架!V:V)</f>
        <v>0</v>
      </c>
      <c r="W198" s="24">
        <f ca="1">SUMIF(奚云军DW车架!$A:$AL,$B198,奚云军DW车架!W:W)</f>
        <v>0</v>
      </c>
      <c r="X198" s="24">
        <f ca="1">SUMIF(奚云军DW车架!$A:$AL,$B198,奚云军DW车架!X:X)</f>
        <v>0</v>
      </c>
      <c r="Y198" s="24">
        <f ca="1">SUMIF(奚云军DW车架!$A:$AL,$B198,奚云军DW车架!Y:Y)</f>
        <v>0</v>
      </c>
      <c r="Z198" s="24">
        <f ca="1">SUMIF(奚云军DW车架!$A:$AL,$B198,奚云军DW车架!Z:Z)</f>
        <v>0</v>
      </c>
      <c r="AA198" s="24">
        <f ca="1">SUMIF(奚云军DW车架!$A:$AL,$B198,奚云军DW车架!AA:AA)</f>
        <v>0</v>
      </c>
      <c r="AB198" s="24">
        <f ca="1">SUMIF(奚云军DW车架!$A:$AL,$B198,奚云军DW车架!AB:AB)</f>
        <v>0</v>
      </c>
      <c r="AC198" s="24">
        <f ca="1">SUMIF(奚云军DW车架!$A:$AL,$B198,奚云军DW车架!AC:AC)</f>
        <v>0</v>
      </c>
      <c r="AD198" s="24">
        <f ca="1">SUMIF(奚云军DW车架!$A:$AL,$B198,奚云军DW车架!AD:AD)</f>
        <v>0</v>
      </c>
      <c r="AE198" s="24">
        <f ca="1">SUMIF(奚云军DW车架!$A:$AL,$B198,奚云军DW车架!AE:AE)</f>
        <v>0</v>
      </c>
      <c r="AF198" s="24">
        <f ca="1">SUMIF(奚云军DW车架!$A:$AL,$B198,奚云军DW车架!AF:AF)</f>
        <v>0</v>
      </c>
      <c r="AG198" s="24">
        <f ca="1">SUMIF(奚云军DW车架!$A:$AL,$B198,奚云军DW车架!AG:AG)</f>
        <v>0</v>
      </c>
      <c r="AH198" s="24">
        <f ca="1">SUMIF(奚云军DW车架!$A:$AL,$B198,奚云军DW车架!AH:AH)</f>
        <v>0</v>
      </c>
      <c r="AI198" s="68">
        <f ca="1">SUM(D198:AH198)</f>
        <v>17</v>
      </c>
      <c r="AJ198" s="71">
        <f t="shared" ref="AJ198:AJ203" ca="1" si="133">AI198/8</f>
        <v>2.125</v>
      </c>
    </row>
    <row r="199" spans="1:36" ht="19.5" customHeight="1" x14ac:dyDescent="0.25">
      <c r="A199" s="100" t="s">
        <v>576</v>
      </c>
      <c r="B199" s="128">
        <v>2312032</v>
      </c>
      <c r="C199" s="129" t="s">
        <v>754</v>
      </c>
      <c r="D199" s="24">
        <f ca="1">SUMIF(奚云军DW车架!$A:$AL,$B199,奚云军DW车架!D:D)</f>
        <v>0</v>
      </c>
      <c r="E199" s="24">
        <f ca="1">SUMIF(奚云军DW车架!$A:$AL,$B199,奚云军DW车架!E:E)</f>
        <v>0</v>
      </c>
      <c r="F199" s="24">
        <f ca="1">SUMIF(奚云军DW车架!$A:$AL,$B199,奚云军DW车架!F:F)</f>
        <v>0</v>
      </c>
      <c r="G199" s="24">
        <f ca="1">SUMIF(奚云军DW车架!$A:$AL,$B199,奚云军DW车架!G:G)</f>
        <v>0</v>
      </c>
      <c r="H199" s="24">
        <f ca="1">SUMIF(奚云军DW车架!$A:$AL,$B199,奚云军DW车架!H:H)</f>
        <v>0</v>
      </c>
      <c r="I199" s="24">
        <f ca="1">SUMIF(奚云军DW车架!$A:$AL,$B199,奚云军DW车架!I:I)</f>
        <v>8.5</v>
      </c>
      <c r="J199" s="24">
        <f ca="1">SUMIF(奚云军DW车架!$A:$AL,$B199,奚云军DW车架!J:J)</f>
        <v>13</v>
      </c>
      <c r="K199" s="24">
        <f ca="1">SUMIF(奚云军DW车架!$A:$AL,$B199,奚云军DW车架!K:K)</f>
        <v>11</v>
      </c>
      <c r="L199" s="24">
        <f ca="1">SUMIF(奚云军DW车架!$A:$AL,$B199,奚云军DW车架!L:L)</f>
        <v>8.5</v>
      </c>
      <c r="M199" s="24">
        <f ca="1">SUMIF(奚云军DW车架!$A:$AL,$B199,奚云军DW车架!M:M)</f>
        <v>12</v>
      </c>
      <c r="N199" s="24">
        <f ca="1">SUMIF(奚云军DW车架!$A:$AL,$B199,奚云军DW车架!N:N)</f>
        <v>12</v>
      </c>
      <c r="O199" s="24">
        <f ca="1">SUMIF(奚云军DW车架!$A:$AL,$B199,奚云军DW车架!O:O)</f>
        <v>8.5</v>
      </c>
      <c r="P199" s="24">
        <f ca="1">SUMIF(奚云军DW车架!$A:$AL,$B199,奚云军DW车架!P:P)</f>
        <v>8.5</v>
      </c>
      <c r="Q199" s="24">
        <f ca="1">SUMIF(奚云军DW车架!$A:$AL,$B199,奚云军DW车架!Q:Q)</f>
        <v>8.5</v>
      </c>
      <c r="R199" s="24">
        <f ca="1">SUMIF(奚云军DW车架!$A:$AL,$B199,奚云军DW车架!R:R)</f>
        <v>8.5</v>
      </c>
      <c r="S199" s="24">
        <f ca="1">SUMIF(奚云军DW车架!$A:$AL,$B199,奚云军DW车架!S:S)</f>
        <v>8.5</v>
      </c>
      <c r="T199" s="24">
        <f ca="1">SUMIF(奚云军DW车架!$A:$AL,$B199,奚云军DW车架!T:T)</f>
        <v>8.5</v>
      </c>
      <c r="U199" s="24">
        <f ca="1">SUMIF(奚云军DW车架!$A:$AL,$B199,奚云军DW车架!U:U)</f>
        <v>12</v>
      </c>
      <c r="V199" s="24">
        <f ca="1">SUMIF(奚云军DW车架!$A:$AL,$B199,奚云军DW车架!V:V)</f>
        <v>12</v>
      </c>
      <c r="W199" s="24">
        <f ca="1">SUMIF(奚云军DW车架!$A:$AL,$B199,奚云军DW车架!W:W)</f>
        <v>13</v>
      </c>
      <c r="X199" s="24">
        <f ca="1">SUMIF(奚云军DW车架!$A:$AL,$B199,奚云军DW车架!X:X)</f>
        <v>8.5</v>
      </c>
      <c r="Y199" s="24">
        <f ca="1">SUMIF(奚云军DW车架!$A:$AL,$B199,奚云军DW车架!Y:Y)</f>
        <v>13</v>
      </c>
      <c r="Z199" s="24">
        <f ca="1">SUMIF(奚云军DW车架!$A:$AL,$B199,奚云军DW车架!Z:Z)</f>
        <v>8.5</v>
      </c>
      <c r="AA199" s="24">
        <f ca="1">SUMIF(奚云军DW车架!$A:$AL,$B199,奚云军DW车架!AA:AA)</f>
        <v>8.5</v>
      </c>
      <c r="AB199" s="24">
        <f ca="1">SUMIF(奚云军DW车架!$A:$AL,$B199,奚云军DW车架!AB:AB)</f>
        <v>8.5</v>
      </c>
      <c r="AC199" s="24">
        <f ca="1">SUMIF(奚云军DW车架!$A:$AL,$B199,奚云军DW车架!AC:AC)</f>
        <v>8.5</v>
      </c>
      <c r="AD199" s="24">
        <f ca="1">SUMIF(奚云军DW车架!$A:$AL,$B199,奚云军DW车架!AD:AD)</f>
        <v>0</v>
      </c>
      <c r="AE199" s="24">
        <f ca="1">SUMIF(奚云军DW车架!$A:$AL,$B199,奚云军DW车架!AE:AE)</f>
        <v>0</v>
      </c>
      <c r="AF199" s="24">
        <f ca="1">SUMIF(奚云军DW车架!$A:$AL,$B199,奚云军DW车架!AF:AF)</f>
        <v>0</v>
      </c>
      <c r="AG199" s="24">
        <f ca="1">SUMIF(奚云军DW车架!$A:$AL,$B199,奚云军DW车架!AG:AG)</f>
        <v>0</v>
      </c>
      <c r="AH199" s="24">
        <f ca="1">SUMIF(奚云军DW车架!$A:$AL,$B199,奚云军DW车架!AH:AH)</f>
        <v>0</v>
      </c>
      <c r="AI199" s="68">
        <f t="shared" ref="AI199" ca="1" si="134">SUM(D199:AH199)</f>
        <v>208.5</v>
      </c>
      <c r="AJ199" s="71">
        <f t="shared" ca="1" si="133"/>
        <v>26.0625</v>
      </c>
    </row>
    <row r="200" spans="1:36" ht="19.5" customHeight="1" x14ac:dyDescent="0.25">
      <c r="A200" s="100" t="s">
        <v>576</v>
      </c>
      <c r="B200" s="128">
        <v>2312031</v>
      </c>
      <c r="C200" s="129" t="s">
        <v>755</v>
      </c>
      <c r="D200" s="24">
        <f ca="1">SUMIF(奚云军DW车架!$A:$AL,$B200,奚云军DW车架!D:D)</f>
        <v>0</v>
      </c>
      <c r="E200" s="24">
        <f ca="1">SUMIF(奚云军DW车架!$A:$AL,$B200,奚云军DW车架!E:E)</f>
        <v>0</v>
      </c>
      <c r="F200" s="24">
        <f ca="1">SUMIF(奚云军DW车架!$A:$AL,$B200,奚云军DW车架!F:F)</f>
        <v>0</v>
      </c>
      <c r="G200" s="24">
        <f ca="1">SUMIF(奚云军DW车架!$A:$AL,$B200,奚云军DW车架!G:G)</f>
        <v>0</v>
      </c>
      <c r="H200" s="24">
        <f ca="1">SUMIF(奚云军DW车架!$A:$AL,$B200,奚云军DW车架!H:H)</f>
        <v>0</v>
      </c>
      <c r="I200" s="24">
        <f ca="1">SUMIF(奚云军DW车架!$A:$AL,$B200,奚云军DW车架!I:I)</f>
        <v>8.5</v>
      </c>
      <c r="J200" s="24">
        <f ca="1">SUMIF(奚云军DW车架!$A:$AL,$B200,奚云军DW车架!J:J)</f>
        <v>0</v>
      </c>
      <c r="K200" s="24">
        <f ca="1">SUMIF(奚云军DW车架!$A:$AL,$B200,奚云军DW车架!K:K)</f>
        <v>11</v>
      </c>
      <c r="L200" s="24">
        <f ca="1">SUMIF(奚云军DW车架!$A:$AL,$B200,奚云军DW车架!L:L)</f>
        <v>8.5</v>
      </c>
      <c r="M200" s="24">
        <f ca="1">SUMIF(奚云军DW车架!$A:$AL,$B200,奚云军DW车架!M:M)</f>
        <v>12</v>
      </c>
      <c r="N200" s="24">
        <f ca="1">SUMIF(奚云军DW车架!$A:$AL,$B200,奚云军DW车架!N:N)</f>
        <v>12</v>
      </c>
      <c r="O200" s="24">
        <f ca="1">SUMIF(奚云军DW车架!$A:$AL,$B200,奚云军DW车架!O:O)</f>
        <v>8.5</v>
      </c>
      <c r="P200" s="24">
        <f ca="1">SUMIF(奚云军DW车架!$A:$AL,$B200,奚云军DW车架!P:P)</f>
        <v>8.5</v>
      </c>
      <c r="Q200" s="24">
        <f ca="1">SUMIF(奚云军DW车架!$A:$AL,$B200,奚云军DW车架!Q:Q)</f>
        <v>8.5</v>
      </c>
      <c r="R200" s="24">
        <f ca="1">SUMIF(奚云军DW车架!$A:$AL,$B200,奚云军DW车架!R:R)</f>
        <v>8.5</v>
      </c>
      <c r="S200" s="24">
        <f ca="1">SUMIF(奚云军DW车架!$A:$AL,$B200,奚云军DW车架!S:S)</f>
        <v>8.5</v>
      </c>
      <c r="T200" s="24">
        <f ca="1">SUMIF(奚云军DW车架!$A:$AL,$B200,奚云军DW车架!T:T)</f>
        <v>8.5</v>
      </c>
      <c r="U200" s="24">
        <f ca="1">SUMIF(奚云军DW车架!$A:$AL,$B200,奚云军DW车架!U:U)</f>
        <v>12</v>
      </c>
      <c r="V200" s="24">
        <f ca="1">SUMIF(奚云军DW车架!$A:$AL,$B200,奚云军DW车架!V:V)</f>
        <v>12</v>
      </c>
      <c r="W200" s="24">
        <f ca="1">SUMIF(奚云军DW车架!$A:$AL,$B200,奚云军DW车架!W:W)</f>
        <v>11</v>
      </c>
      <c r="X200" s="24">
        <f ca="1">SUMIF(奚云军DW车架!$A:$AL,$B200,奚云军DW车架!X:X)</f>
        <v>8.5</v>
      </c>
      <c r="Y200" s="24">
        <f ca="1">SUMIF(奚云军DW车架!$A:$AL,$B200,奚云军DW车架!Y:Y)</f>
        <v>13</v>
      </c>
      <c r="Z200" s="24">
        <f ca="1">SUMIF(奚云军DW车架!$A:$AL,$B200,奚云军DW车架!Z:Z)</f>
        <v>13</v>
      </c>
      <c r="AA200" s="24">
        <f ca="1">SUMIF(奚云军DW车架!$A:$AL,$B200,奚云军DW车架!AA:AA)</f>
        <v>12</v>
      </c>
      <c r="AB200" s="24">
        <f ca="1">SUMIF(奚云军DW车架!$A:$AL,$B200,奚云军DW车架!AB:AB)</f>
        <v>12</v>
      </c>
      <c r="AC200" s="24">
        <f ca="1">SUMIF(奚云军DW车架!$A:$AL,$B200,奚云军DW车架!AC:AC)</f>
        <v>12</v>
      </c>
      <c r="AD200" s="24">
        <f ca="1">SUMIF(奚云军DW车架!$A:$AL,$B200,奚云军DW车架!AD:AD)</f>
        <v>11</v>
      </c>
      <c r="AE200" s="24">
        <f ca="1">SUMIF(奚云军DW车架!$A:$AL,$B200,奚云军DW车架!AE:AE)</f>
        <v>8.5</v>
      </c>
      <c r="AF200" s="24">
        <f ca="1">SUMIF(奚云军DW车架!$A:$AL,$B200,奚云军DW车架!AF:AF)</f>
        <v>8.5</v>
      </c>
      <c r="AG200" s="24">
        <f ca="1">SUMIF(奚云军DW车架!$A:$AL,$B200,奚云军DW车架!AG:AG)</f>
        <v>8.5</v>
      </c>
      <c r="AH200" s="24">
        <f ca="1">SUMIF(奚云军DW车架!$A:$AL,$B200,奚云军DW车架!AH:AH)</f>
        <v>7</v>
      </c>
      <c r="AI200" s="68">
        <f t="shared" ref="AI200:AI201" ca="1" si="135">SUM(D200:AH200)</f>
        <v>252</v>
      </c>
      <c r="AJ200" s="71">
        <f t="shared" ref="AJ200:AJ201" ca="1" si="136">AI200/8</f>
        <v>31.5</v>
      </c>
    </row>
    <row r="201" spans="1:36" ht="19.5" customHeight="1" x14ac:dyDescent="0.25">
      <c r="A201" s="100" t="s">
        <v>576</v>
      </c>
      <c r="B201" s="128">
        <v>2312028</v>
      </c>
      <c r="C201" s="129" t="s">
        <v>756</v>
      </c>
      <c r="D201" s="24">
        <f ca="1">SUMIF(奚云军DW车架!$A:$AL,$B201,奚云军DW车架!D:D)</f>
        <v>0</v>
      </c>
      <c r="E201" s="24">
        <f ca="1">SUMIF(奚云军DW车架!$A:$AL,$B201,奚云军DW车架!E:E)</f>
        <v>0</v>
      </c>
      <c r="F201" s="24">
        <f ca="1">SUMIF(奚云军DW车架!$A:$AL,$B201,奚云军DW车架!F:F)</f>
        <v>0</v>
      </c>
      <c r="G201" s="24">
        <f ca="1">SUMIF(奚云军DW车架!$A:$AL,$B201,奚云军DW车架!G:G)</f>
        <v>0</v>
      </c>
      <c r="H201" s="24">
        <f ca="1">SUMIF(奚云军DW车架!$A:$AL,$B201,奚云军DW车架!H:H)</f>
        <v>0</v>
      </c>
      <c r="I201" s="24">
        <f ca="1">SUMIF(奚云军DW车架!$A:$AL,$B201,奚云军DW车架!I:I)</f>
        <v>8.5</v>
      </c>
      <c r="J201" s="24">
        <f ca="1">SUMIF(奚云军DW车架!$A:$AL,$B201,奚云军DW车架!J:J)</f>
        <v>13</v>
      </c>
      <c r="K201" s="24">
        <f ca="1">SUMIF(奚云军DW车架!$A:$AL,$B201,奚云军DW车架!K:K)</f>
        <v>11</v>
      </c>
      <c r="L201" s="24">
        <f ca="1">SUMIF(奚云军DW车架!$A:$AL,$B201,奚云军DW车架!L:L)</f>
        <v>8.5</v>
      </c>
      <c r="M201" s="24">
        <f ca="1">SUMIF(奚云军DW车架!$A:$AL,$B201,奚云军DW车架!M:M)</f>
        <v>12</v>
      </c>
      <c r="N201" s="24">
        <f ca="1">SUMIF(奚云军DW车架!$A:$AL,$B201,奚云军DW车架!N:N)</f>
        <v>12</v>
      </c>
      <c r="O201" s="24">
        <f ca="1">SUMIF(奚云军DW车架!$A:$AL,$B201,奚云军DW车架!O:O)</f>
        <v>8.5</v>
      </c>
      <c r="P201" s="24">
        <f ca="1">SUMIF(奚云军DW车架!$A:$AL,$B201,奚云军DW车架!P:P)</f>
        <v>10</v>
      </c>
      <c r="Q201" s="24">
        <f ca="1">SUMIF(奚云军DW车架!$A:$AL,$B201,奚云军DW车架!Q:Q)</f>
        <v>8.5</v>
      </c>
      <c r="R201" s="24">
        <f ca="1">SUMIF(奚云军DW车架!$A:$AL,$B201,奚云军DW车架!R:R)</f>
        <v>4.5</v>
      </c>
      <c r="S201" s="24">
        <f ca="1">SUMIF(奚云军DW车架!$A:$AL,$B201,奚云军DW车架!S:S)</f>
        <v>8.5</v>
      </c>
      <c r="T201" s="24">
        <f ca="1">SUMIF(奚云军DW车架!$A:$AL,$B201,奚云军DW车架!T:T)</f>
        <v>8.5</v>
      </c>
      <c r="U201" s="24">
        <f ca="1">SUMIF(奚云军DW车架!$A:$AL,$B201,奚云军DW车架!U:U)</f>
        <v>12</v>
      </c>
      <c r="V201" s="24">
        <f ca="1">SUMIF(奚云军DW车架!$A:$AL,$B201,奚云军DW车架!V:V)</f>
        <v>12</v>
      </c>
      <c r="W201" s="24">
        <f ca="1">SUMIF(奚云军DW车架!$A:$AL,$B201,奚云军DW车架!W:W)</f>
        <v>11</v>
      </c>
      <c r="X201" s="24">
        <f ca="1">SUMIF(奚云军DW车架!$A:$AL,$B201,奚云军DW车架!X:X)</f>
        <v>8.5</v>
      </c>
      <c r="Y201" s="24">
        <f ca="1">SUMIF(奚云军DW车架!$A:$AL,$B201,奚云军DW车架!Y:Y)</f>
        <v>13</v>
      </c>
      <c r="Z201" s="24">
        <f ca="1">SUMIF(奚云军DW车架!$A:$AL,$B201,奚云军DW车架!Z:Z)</f>
        <v>0</v>
      </c>
      <c r="AA201" s="24">
        <f ca="1">SUMIF(奚云军DW车架!$A:$AL,$B201,奚云军DW车架!AA:AA)</f>
        <v>0</v>
      </c>
      <c r="AB201" s="24">
        <f ca="1">SUMIF(奚云军DW车架!$A:$AL,$B201,奚云军DW车架!AB:AB)</f>
        <v>0</v>
      </c>
      <c r="AC201" s="24">
        <f ca="1">SUMIF(奚云军DW车架!$A:$AL,$B201,奚云军DW车架!AC:AC)</f>
        <v>0</v>
      </c>
      <c r="AD201" s="24">
        <f ca="1">SUMIF(奚云军DW车架!$A:$AL,$B201,奚云军DW车架!AD:AD)</f>
        <v>0</v>
      </c>
      <c r="AE201" s="24">
        <f ca="1">SUMIF(奚云军DW车架!$A:$AL,$B201,奚云军DW车架!AE:AE)</f>
        <v>0</v>
      </c>
      <c r="AF201" s="24">
        <f ca="1">SUMIF(奚云军DW车架!$A:$AL,$B201,奚云军DW车架!AF:AF)</f>
        <v>0</v>
      </c>
      <c r="AG201" s="24">
        <f ca="1">SUMIF(奚云军DW车架!$A:$AL,$B201,奚云军DW车架!AG:AG)</f>
        <v>0</v>
      </c>
      <c r="AH201" s="24">
        <f ca="1">SUMIF(奚云军DW车架!$A:$AL,$B201,奚云军DW车架!AH:AH)</f>
        <v>0</v>
      </c>
      <c r="AI201" s="68">
        <f t="shared" ca="1" si="135"/>
        <v>170</v>
      </c>
      <c r="AJ201" s="71">
        <f t="shared" ca="1" si="136"/>
        <v>21.25</v>
      </c>
    </row>
    <row r="202" spans="1:36" ht="19.5" customHeight="1" x14ac:dyDescent="0.25">
      <c r="A202" s="100" t="s">
        <v>576</v>
      </c>
      <c r="B202" s="128">
        <v>2401239</v>
      </c>
      <c r="C202" s="129" t="s">
        <v>911</v>
      </c>
      <c r="D202" s="24">
        <f ca="1">SUMIF(奚云军DW车架!$A:$AL,$B202,奚云军DW车架!D:D)</f>
        <v>0</v>
      </c>
      <c r="E202" s="24">
        <f ca="1">SUMIF(奚云军DW车架!$A:$AL,$B202,奚云军DW车架!E:E)</f>
        <v>0</v>
      </c>
      <c r="F202" s="24">
        <f ca="1">SUMIF(奚云军DW车架!$A:$AL,$B202,奚云军DW车架!F:F)</f>
        <v>0</v>
      </c>
      <c r="G202" s="24">
        <f ca="1">SUMIF(奚云军DW车架!$A:$AL,$B202,奚云军DW车架!G:G)</f>
        <v>0</v>
      </c>
      <c r="H202" s="24">
        <f ca="1">SUMIF(奚云军DW车架!$A:$AL,$B202,奚云军DW车架!H:H)</f>
        <v>0</v>
      </c>
      <c r="I202" s="24">
        <f ca="1">SUMIF(奚云军DW车架!$A:$AL,$B202,奚云军DW车架!I:I)</f>
        <v>0</v>
      </c>
      <c r="J202" s="24">
        <f ca="1">SUMIF(奚云军DW车架!$A:$AL,$B202,奚云军DW车架!J:J)</f>
        <v>0</v>
      </c>
      <c r="K202" s="24">
        <f ca="1">SUMIF(奚云军DW车架!$A:$AL,$B202,奚云军DW车架!K:K)</f>
        <v>0</v>
      </c>
      <c r="L202" s="24">
        <f ca="1">SUMIF(奚云军DW车架!$A:$AL,$B202,奚云军DW车架!L:L)</f>
        <v>0</v>
      </c>
      <c r="M202" s="24">
        <f ca="1">SUMIF(奚云军DW车架!$A:$AL,$B202,奚云军DW车架!M:M)</f>
        <v>0</v>
      </c>
      <c r="N202" s="24">
        <f ca="1">SUMIF(奚云军DW车架!$A:$AL,$B202,奚云军DW车架!N:N)</f>
        <v>0</v>
      </c>
      <c r="O202" s="24">
        <f ca="1">SUMIF(奚云军DW车架!$A:$AL,$B202,奚云军DW车架!O:O)</f>
        <v>0</v>
      </c>
      <c r="P202" s="24">
        <f ca="1">SUMIF(奚云军DW车架!$A:$AL,$B202,奚云军DW车架!P:P)</f>
        <v>0</v>
      </c>
      <c r="Q202" s="24">
        <f ca="1">SUMIF(奚云军DW车架!$A:$AL,$B202,奚云军DW车架!Q:Q)</f>
        <v>0</v>
      </c>
      <c r="R202" s="24">
        <f ca="1">SUMIF(奚云军DW车架!$A:$AL,$B202,奚云军DW车架!R:R)</f>
        <v>0</v>
      </c>
      <c r="S202" s="24">
        <f ca="1">SUMIF(奚云军DW车架!$A:$AL,$B202,奚云军DW车架!S:S)</f>
        <v>0</v>
      </c>
      <c r="T202" s="24">
        <f ca="1">SUMIF(奚云军DW车架!$A:$AL,$B202,奚云军DW车架!T:T)</f>
        <v>0</v>
      </c>
      <c r="U202" s="24">
        <f ca="1">SUMIF(奚云军DW车架!$A:$AL,$B202,奚云军DW车架!U:U)</f>
        <v>0</v>
      </c>
      <c r="V202" s="24">
        <f ca="1">SUMIF(奚云军DW车架!$A:$AL,$B202,奚云军DW车架!V:V)</f>
        <v>0</v>
      </c>
      <c r="W202" s="24">
        <f ca="1">SUMIF(奚云军DW车架!$A:$AL,$B202,奚云军DW车架!W:W)</f>
        <v>0</v>
      </c>
      <c r="X202" s="24">
        <f ca="1">SUMIF(奚云军DW车架!$A:$AL,$B202,奚云军DW车架!X:X)</f>
        <v>0</v>
      </c>
      <c r="Y202" s="24">
        <f ca="1">SUMIF(奚云军DW车架!$A:$AL,$B202,奚云军DW车架!Y:Y)</f>
        <v>0</v>
      </c>
      <c r="Z202" s="24">
        <f ca="1">SUMIF(奚云军DW车架!$A:$AL,$B202,奚云军DW车架!Z:Z)</f>
        <v>0</v>
      </c>
      <c r="AA202" s="24">
        <f ca="1">SUMIF(奚云军DW车架!$A:$AL,$B202,奚云军DW车架!AA:AA)</f>
        <v>0</v>
      </c>
      <c r="AB202" s="24">
        <f ca="1">SUMIF(奚云军DW车架!$A:$AL,$B202,奚云军DW车架!AB:AB)</f>
        <v>0</v>
      </c>
      <c r="AC202" s="24">
        <f ca="1">SUMIF(奚云军DW车架!$A:$AL,$B202,奚云军DW车架!AC:AC)</f>
        <v>0</v>
      </c>
      <c r="AD202" s="24">
        <f ca="1">SUMIF(奚云军DW车架!$A:$AL,$B202,奚云军DW车架!AD:AD)</f>
        <v>0</v>
      </c>
      <c r="AE202" s="24">
        <f ca="1">SUMIF(奚云军DW车架!$A:$AL,$B202,奚云军DW车架!AE:AE)</f>
        <v>0</v>
      </c>
      <c r="AF202" s="24">
        <f ca="1">SUMIF(奚云军DW车架!$A:$AL,$B202,奚云军DW车架!AF:AF)</f>
        <v>0</v>
      </c>
      <c r="AG202" s="24">
        <f ca="1">SUMIF(奚云军DW车架!$A:$AL,$B202,奚云军DW车架!AG:AG)</f>
        <v>8.5</v>
      </c>
      <c r="AH202" s="24">
        <f ca="1">SUMIF(奚云军DW车架!$A:$AL,$B202,奚云军DW车架!AH:AH)</f>
        <v>0</v>
      </c>
      <c r="AI202" s="68">
        <f t="shared" ref="AI202:AI203" ca="1" si="137">SUM(D202:AH202)</f>
        <v>8.5</v>
      </c>
      <c r="AJ202" s="71">
        <f t="shared" ca="1" si="133"/>
        <v>1.0625</v>
      </c>
    </row>
    <row r="203" spans="1:36" ht="19.5" customHeight="1" x14ac:dyDescent="0.25">
      <c r="A203" s="100" t="s">
        <v>576</v>
      </c>
      <c r="B203" s="128">
        <v>2401237</v>
      </c>
      <c r="C203" s="129" t="s">
        <v>900</v>
      </c>
      <c r="D203" s="24">
        <f ca="1">SUMIF(奚云军DW车架!$A:$AL,$B203,奚云军DW车架!D:D)</f>
        <v>0</v>
      </c>
      <c r="E203" s="24">
        <f ca="1">SUMIF(奚云军DW车架!$A:$AL,$B203,奚云军DW车架!E:E)</f>
        <v>0</v>
      </c>
      <c r="F203" s="24">
        <f ca="1">SUMIF(奚云军DW车架!$A:$AL,$B203,奚云军DW车架!F:F)</f>
        <v>0</v>
      </c>
      <c r="G203" s="24">
        <f ca="1">SUMIF(奚云军DW车架!$A:$AL,$B203,奚云军DW车架!G:G)</f>
        <v>0</v>
      </c>
      <c r="H203" s="24">
        <f ca="1">SUMIF(奚云军DW车架!$A:$AL,$B203,奚云军DW车架!H:H)</f>
        <v>0</v>
      </c>
      <c r="I203" s="24">
        <f ca="1">SUMIF(奚云军DW车架!$A:$AL,$B203,奚云军DW车架!I:I)</f>
        <v>0</v>
      </c>
      <c r="J203" s="24">
        <f ca="1">SUMIF(奚云军DW车架!$A:$AL,$B203,奚云军DW车架!J:J)</f>
        <v>0</v>
      </c>
      <c r="K203" s="24">
        <f ca="1">SUMIF(奚云军DW车架!$A:$AL,$B203,奚云军DW车架!K:K)</f>
        <v>0</v>
      </c>
      <c r="L203" s="24">
        <f ca="1">SUMIF(奚云军DW车架!$A:$AL,$B203,奚云军DW车架!L:L)</f>
        <v>0</v>
      </c>
      <c r="M203" s="24">
        <f ca="1">SUMIF(奚云军DW车架!$A:$AL,$B203,奚云军DW车架!M:M)</f>
        <v>0</v>
      </c>
      <c r="N203" s="24">
        <f ca="1">SUMIF(奚云军DW车架!$A:$AL,$B203,奚云军DW车架!N:N)</f>
        <v>0</v>
      </c>
      <c r="O203" s="24">
        <f ca="1">SUMIF(奚云军DW车架!$A:$AL,$B203,奚云军DW车架!O:O)</f>
        <v>0</v>
      </c>
      <c r="P203" s="24">
        <f ca="1">SUMIF(奚云军DW车架!$A:$AL,$B203,奚云军DW车架!P:P)</f>
        <v>0</v>
      </c>
      <c r="Q203" s="24">
        <f ca="1">SUMIF(奚云军DW车架!$A:$AL,$B203,奚云军DW车架!Q:Q)</f>
        <v>0</v>
      </c>
      <c r="R203" s="24">
        <f ca="1">SUMIF(奚云军DW车架!$A:$AL,$B203,奚云军DW车架!R:R)</f>
        <v>0</v>
      </c>
      <c r="S203" s="24">
        <f ca="1">SUMIF(奚云军DW车架!$A:$AL,$B203,奚云军DW车架!S:S)</f>
        <v>0</v>
      </c>
      <c r="T203" s="24">
        <f ca="1">SUMIF(奚云军DW车架!$A:$AL,$B203,奚云军DW车架!T:T)</f>
        <v>0</v>
      </c>
      <c r="U203" s="24">
        <f ca="1">SUMIF(奚云军DW车架!$A:$AL,$B203,奚云军DW车架!U:U)</f>
        <v>0</v>
      </c>
      <c r="V203" s="24">
        <f ca="1">SUMIF(奚云军DW车架!$A:$AL,$B203,奚云军DW车架!V:V)</f>
        <v>0</v>
      </c>
      <c r="W203" s="24">
        <f ca="1">SUMIF(奚云军DW车架!$A:$AL,$B203,奚云军DW车架!W:W)</f>
        <v>0</v>
      </c>
      <c r="X203" s="24">
        <f ca="1">SUMIF(奚云军DW车架!$A:$AL,$B203,奚云军DW车架!X:X)</f>
        <v>0</v>
      </c>
      <c r="Y203" s="24">
        <f ca="1">SUMIF(奚云军DW车架!$A:$AL,$B203,奚云军DW车架!Y:Y)</f>
        <v>0</v>
      </c>
      <c r="Z203" s="24">
        <f ca="1">SUMIF(奚云军DW车架!$A:$AL,$B203,奚云军DW车架!Z:Z)</f>
        <v>0</v>
      </c>
      <c r="AA203" s="24">
        <f ca="1">SUMIF(奚云军DW车架!$A:$AL,$B203,奚云军DW车架!AA:AA)</f>
        <v>0</v>
      </c>
      <c r="AB203" s="24">
        <f ca="1">SUMIF(奚云军DW车架!$A:$AL,$B203,奚云军DW车架!AB:AB)</f>
        <v>0</v>
      </c>
      <c r="AC203" s="24">
        <f ca="1">SUMIF(奚云军DW车架!$A:$AL,$B203,奚云军DW车架!AC:AC)</f>
        <v>0</v>
      </c>
      <c r="AD203" s="24">
        <f ca="1">SUMIF(奚云军DW车架!$A:$AL,$B203,奚云军DW车架!AD:AD)</f>
        <v>0</v>
      </c>
      <c r="AE203" s="24">
        <f ca="1">SUMIF(奚云军DW车架!$A:$AL,$B203,奚云军DW车架!AE:AE)</f>
        <v>0</v>
      </c>
      <c r="AF203" s="24">
        <f ca="1">SUMIF(奚云军DW车架!$A:$AL,$B203,奚云军DW车架!AF:AF)</f>
        <v>0</v>
      </c>
      <c r="AG203" s="24">
        <f ca="1">SUMIF(奚云军DW车架!$A:$AL,$B203,奚云军DW车架!AG:AG)</f>
        <v>8.5</v>
      </c>
      <c r="AH203" s="24">
        <f ca="1">SUMIF(奚云军DW车架!$A:$AL,$B203,奚云军DW车架!AH:AH)</f>
        <v>0</v>
      </c>
      <c r="AI203" s="68">
        <f t="shared" ca="1" si="137"/>
        <v>8.5</v>
      </c>
      <c r="AJ203" s="71">
        <f t="shared" ca="1" si="133"/>
        <v>1.0625</v>
      </c>
    </row>
    <row r="204" spans="1:36" ht="19.5" customHeight="1" x14ac:dyDescent="0.25">
      <c r="A204" s="36" t="s">
        <v>575</v>
      </c>
      <c r="B204" s="53" t="s">
        <v>552</v>
      </c>
      <c r="C204" s="127" t="s">
        <v>542</v>
      </c>
      <c r="D204" s="24">
        <f ca="1">SUMIF(刘金金DW仪表!$A:$AL,$B204,刘金金DW仪表!D:D)</f>
        <v>0</v>
      </c>
      <c r="E204" s="24">
        <f ca="1">SUMIF(刘金金DW仪表!$A:$AL,$B204,刘金金DW仪表!E:E)</f>
        <v>12</v>
      </c>
      <c r="F204" s="24">
        <f ca="1">SUMIF(刘金金DW仪表!$A:$AL,$B204,刘金金DW仪表!F:F)</f>
        <v>12</v>
      </c>
      <c r="G204" s="24">
        <f ca="1">SUMIF(刘金金DW仪表!$A:$AL,$B204,刘金金DW仪表!G:G)</f>
        <v>12</v>
      </c>
      <c r="H204" s="24">
        <f ca="1">SUMIF(刘金金DW仪表!$A:$AL,$B204,刘金金DW仪表!H:H)</f>
        <v>12</v>
      </c>
      <c r="I204" s="24">
        <f ca="1">SUMIF(刘金金DW仪表!$A:$AL,$B204,刘金金DW仪表!I:I)</f>
        <v>12</v>
      </c>
      <c r="J204" s="24">
        <f ca="1">SUMIF(刘金金DW仪表!$A:$AL,$B204,刘金金DW仪表!J:J)</f>
        <v>8.5</v>
      </c>
      <c r="K204" s="24">
        <f ca="1">SUMIF(刘金金DW仪表!$A:$AL,$B204,刘金金DW仪表!K:K)</f>
        <v>0</v>
      </c>
      <c r="L204" s="24">
        <f ca="1">SUMIF(刘金金DW仪表!$A:$AL,$B204,刘金金DW仪表!L:L)</f>
        <v>8.5</v>
      </c>
      <c r="M204" s="24">
        <f ca="1">SUMIF(刘金金DW仪表!$A:$AL,$B204,刘金金DW仪表!M:M)</f>
        <v>0</v>
      </c>
      <c r="N204" s="24">
        <f ca="1">SUMIF(刘金金DW仪表!$A:$AL,$B204,刘金金DW仪表!N:N)</f>
        <v>0</v>
      </c>
      <c r="O204" s="24">
        <f ca="1">SUMIF(刘金金DW仪表!$A:$AL,$B204,刘金金DW仪表!O:O)</f>
        <v>12</v>
      </c>
      <c r="P204" s="24">
        <f ca="1">SUMIF(刘金金DW仪表!$A:$AL,$B204,刘金金DW仪表!P:P)</f>
        <v>12</v>
      </c>
      <c r="Q204" s="24">
        <f ca="1">SUMIF(刘金金DW仪表!$A:$AL,$B204,刘金金DW仪表!Q:Q)</f>
        <v>8.5</v>
      </c>
      <c r="R204" s="24">
        <f ca="1">SUMIF(刘金金DW仪表!$A:$AL,$B204,刘金金DW仪表!R:R)</f>
        <v>8.5</v>
      </c>
      <c r="S204" s="24">
        <f ca="1">SUMIF(刘金金DW仪表!$A:$AL,$B204,刘金金DW仪表!S:S)</f>
        <v>12</v>
      </c>
      <c r="T204" s="24">
        <f ca="1">SUMIF(刘金金DW仪表!$A:$AL,$B204,刘金金DW仪表!T:T)</f>
        <v>8.5</v>
      </c>
      <c r="U204" s="24">
        <f ca="1">SUMIF(刘金金DW仪表!$A:$AL,$B204,刘金金DW仪表!U:U)</f>
        <v>12</v>
      </c>
      <c r="V204" s="24">
        <f ca="1">SUMIF(刘金金DW仪表!$A:$AL,$B204,刘金金DW仪表!V:V)</f>
        <v>8.5</v>
      </c>
      <c r="W204" s="24">
        <f ca="1">SUMIF(刘金金DW仪表!$A:$AL,$B204,刘金金DW仪表!W:W)</f>
        <v>13</v>
      </c>
      <c r="X204" s="24">
        <f ca="1">SUMIF(刘金金DW仪表!$A:$AL,$B204,刘金金DW仪表!X:X)</f>
        <v>11</v>
      </c>
      <c r="Y204" s="24">
        <f ca="1">SUMIF(刘金金DW仪表!$A:$AL,$B204,刘金金DW仪表!Y:Y)</f>
        <v>12</v>
      </c>
      <c r="Z204" s="24">
        <f ca="1">SUMIF(刘金金DW仪表!$A:$AL,$B204,刘金金DW仪表!Z:Z)</f>
        <v>13</v>
      </c>
      <c r="AA204" s="24">
        <f ca="1">SUMIF(刘金金DW仪表!$A:$AL,$B204,刘金金DW仪表!AA:AA)</f>
        <v>12</v>
      </c>
      <c r="AB204" s="24">
        <f ca="1">SUMIF(刘金金DW仪表!$A:$AL,$B204,刘金金DW仪表!AB:AB)</f>
        <v>12</v>
      </c>
      <c r="AC204" s="24">
        <f ca="1">SUMIF(刘金金DW仪表!$A:$AL,$B204,刘金金DW仪表!AC:AC)</f>
        <v>14</v>
      </c>
      <c r="AD204" s="24">
        <f ca="1">SUMIF(刘金金DW仪表!$A:$AL,$B204,刘金金DW仪表!AD:AD)</f>
        <v>8.5</v>
      </c>
      <c r="AE204" s="24">
        <f ca="1">SUMIF(刘金金DW仪表!$A:$AL,$B204,刘金金DW仪表!AE:AE)</f>
        <v>0</v>
      </c>
      <c r="AF204" s="24">
        <f ca="1">SUMIF(刘金金DW仪表!$A:$AL,$B204,刘金金DW仪表!AF:AF)</f>
        <v>11</v>
      </c>
      <c r="AG204" s="24">
        <f ca="1">SUMIF(刘金金DW仪表!$A:$AL,$B204,刘金金DW仪表!AG:AG)</f>
        <v>8.5</v>
      </c>
      <c r="AH204" s="24">
        <f ca="1">SUMIF(刘金金DW仪表!$A:$AL,$B204,刘金金DW仪表!AH:AH)</f>
        <v>0</v>
      </c>
      <c r="AI204" s="68">
        <f t="shared" ref="AI204:AI209" ca="1" si="138">SUM(D204:AH204)</f>
        <v>274</v>
      </c>
      <c r="AJ204" s="71">
        <f t="shared" ref="AJ204:AJ209" ca="1" si="139">AI204/8</f>
        <v>34.25</v>
      </c>
    </row>
    <row r="205" spans="1:36" ht="19.5" customHeight="1" x14ac:dyDescent="0.25">
      <c r="A205" s="36" t="s">
        <v>575</v>
      </c>
      <c r="B205" s="53" t="s">
        <v>296</v>
      </c>
      <c r="C205" s="127" t="s">
        <v>241</v>
      </c>
      <c r="D205" s="24">
        <f ca="1">SUMIF(刘金金DW仪表!$A:$AL,$B205,刘金金DW仪表!D:D)</f>
        <v>0</v>
      </c>
      <c r="E205" s="24">
        <f ca="1">SUMIF(刘金金DW仪表!$A:$AL,$B205,刘金金DW仪表!E:E)</f>
        <v>11</v>
      </c>
      <c r="F205" s="24">
        <f ca="1">SUMIF(刘金金DW仪表!$A:$AL,$B205,刘金金DW仪表!F:F)</f>
        <v>12</v>
      </c>
      <c r="G205" s="24">
        <f ca="1">SUMIF(刘金金DW仪表!$A:$AL,$B205,刘金金DW仪表!G:G)</f>
        <v>11</v>
      </c>
      <c r="H205" s="24">
        <f ca="1">SUMIF(刘金金DW仪表!$A:$AL,$B205,刘金金DW仪表!H:H)</f>
        <v>12</v>
      </c>
      <c r="I205" s="24">
        <f ca="1">SUMIF(刘金金DW仪表!$A:$AL,$B205,刘金金DW仪表!I:I)</f>
        <v>12</v>
      </c>
      <c r="J205" s="24">
        <f ca="1">SUMIF(刘金金DW仪表!$A:$AL,$B205,刘金金DW仪表!J:J)</f>
        <v>8.5</v>
      </c>
      <c r="K205" s="24">
        <f ca="1">SUMIF(刘金金DW仪表!$A:$AL,$B205,刘金金DW仪表!K:K)</f>
        <v>11</v>
      </c>
      <c r="L205" s="24">
        <f ca="1">SUMIF(刘金金DW仪表!$A:$AL,$B205,刘金金DW仪表!L:L)</f>
        <v>12</v>
      </c>
      <c r="M205" s="24">
        <f ca="1">SUMIF(刘金金DW仪表!$A:$AL,$B205,刘金金DW仪表!M:M)</f>
        <v>11</v>
      </c>
      <c r="N205" s="24">
        <f ca="1">SUMIF(刘金金DW仪表!$A:$AL,$B205,刘金金DW仪表!N:N)</f>
        <v>12</v>
      </c>
      <c r="O205" s="24">
        <f ca="1">SUMIF(刘金金DW仪表!$A:$AL,$B205,刘金金DW仪表!O:O)</f>
        <v>12</v>
      </c>
      <c r="P205" s="24">
        <f ca="1">SUMIF(刘金金DW仪表!$A:$AL,$B205,刘金金DW仪表!P:P)</f>
        <v>12</v>
      </c>
      <c r="Q205" s="24">
        <f ca="1">SUMIF(刘金金DW仪表!$A:$AL,$B205,刘金金DW仪表!Q:Q)</f>
        <v>8.5</v>
      </c>
      <c r="R205" s="24">
        <f ca="1">SUMIF(刘金金DW仪表!$A:$AL,$B205,刘金金DW仪表!R:R)</f>
        <v>12</v>
      </c>
      <c r="S205" s="24">
        <f ca="1">SUMIF(刘金金DW仪表!$A:$AL,$B205,刘金金DW仪表!S:S)</f>
        <v>12</v>
      </c>
      <c r="T205" s="24">
        <f ca="1">SUMIF(刘金金DW仪表!$A:$AL,$B205,刘金金DW仪表!T:T)</f>
        <v>13</v>
      </c>
      <c r="U205" s="24">
        <f ca="1">SUMIF(刘金金DW仪表!$A:$AL,$B205,刘金金DW仪表!U:U)</f>
        <v>12</v>
      </c>
      <c r="V205" s="24">
        <f ca="1">SUMIF(刘金金DW仪表!$A:$AL,$B205,刘金金DW仪表!V:V)</f>
        <v>8.5</v>
      </c>
      <c r="W205" s="24">
        <f ca="1">SUMIF(刘金金DW仪表!$A:$AL,$B205,刘金金DW仪表!W:W)</f>
        <v>13</v>
      </c>
      <c r="X205" s="24">
        <f ca="1">SUMIF(刘金金DW仪表!$A:$AL,$B205,刘金金DW仪表!X:X)</f>
        <v>11</v>
      </c>
      <c r="Y205" s="24">
        <f ca="1">SUMIF(刘金金DW仪表!$A:$AL,$B205,刘金金DW仪表!Y:Y)</f>
        <v>13</v>
      </c>
      <c r="Z205" s="24">
        <f ca="1">SUMIF(刘金金DW仪表!$A:$AL,$B205,刘金金DW仪表!Z:Z)</f>
        <v>13</v>
      </c>
      <c r="AA205" s="24">
        <f ca="1">SUMIF(刘金金DW仪表!$A:$AL,$B205,刘金金DW仪表!AA:AA)</f>
        <v>12</v>
      </c>
      <c r="AB205" s="24">
        <f ca="1">SUMIF(刘金金DW仪表!$A:$AL,$B205,刘金金DW仪表!AB:AB)</f>
        <v>12</v>
      </c>
      <c r="AC205" s="24">
        <f ca="1">SUMIF(刘金金DW仪表!$A:$AL,$B205,刘金金DW仪表!AC:AC)</f>
        <v>12</v>
      </c>
      <c r="AD205" s="24">
        <f ca="1">SUMIF(刘金金DW仪表!$A:$AL,$B205,刘金金DW仪表!AD:AD)</f>
        <v>12</v>
      </c>
      <c r="AE205" s="24">
        <f ca="1">SUMIF(刘金金DW仪表!$A:$AL,$B205,刘金金DW仪表!AE:AE)</f>
        <v>0</v>
      </c>
      <c r="AF205" s="24">
        <f ca="1">SUMIF(刘金金DW仪表!$A:$AL,$B205,刘金金DW仪表!AF:AF)</f>
        <v>11</v>
      </c>
      <c r="AG205" s="24">
        <f ca="1">SUMIF(刘金金DW仪表!$A:$AL,$B205,刘金金DW仪表!AG:AG)</f>
        <v>11</v>
      </c>
      <c r="AH205" s="24">
        <f ca="1">SUMIF(刘金金DW仪表!$A:$AL,$B205,刘金金DW仪表!AH:AH)</f>
        <v>11</v>
      </c>
      <c r="AI205" s="68">
        <f t="shared" ref="AI205" ca="1" si="140">SUM(D205:AH205)</f>
        <v>333.5</v>
      </c>
      <c r="AJ205" s="71">
        <f t="shared" ref="AJ205" ca="1" si="141">AI205/8</f>
        <v>41.6875</v>
      </c>
    </row>
    <row r="206" spans="1:36" s="101" customFormat="1" ht="19.5" customHeight="1" x14ac:dyDescent="0.25">
      <c r="A206" s="36" t="s">
        <v>575</v>
      </c>
      <c r="B206" s="128" t="s">
        <v>553</v>
      </c>
      <c r="C206" s="129" t="s">
        <v>543</v>
      </c>
      <c r="D206" s="24">
        <f ca="1">SUMIF(刘金金DW仪表!$A:$AL,$B206,刘金金DW仪表!D:D)</f>
        <v>0</v>
      </c>
      <c r="E206" s="24">
        <f ca="1">SUMIF(刘金金DW仪表!$A:$AL,$B206,刘金金DW仪表!E:E)</f>
        <v>8.5</v>
      </c>
      <c r="F206" s="24">
        <f ca="1">SUMIF(刘金金DW仪表!$A:$AL,$B206,刘金金DW仪表!F:F)</f>
        <v>8.5</v>
      </c>
      <c r="G206" s="24">
        <f ca="1">SUMIF(刘金金DW仪表!$A:$AL,$B206,刘金金DW仪表!G:G)</f>
        <v>0</v>
      </c>
      <c r="H206" s="24">
        <f ca="1">SUMIF(刘金金DW仪表!$A:$AL,$B206,刘金金DW仪表!H:H)</f>
        <v>8</v>
      </c>
      <c r="I206" s="24">
        <f ca="1">SUMIF(刘金金DW仪表!$A:$AL,$B206,刘金金DW仪表!I:I)</f>
        <v>12</v>
      </c>
      <c r="J206" s="24">
        <f ca="1">SUMIF(刘金金DW仪表!$A:$AL,$B206,刘金金DW仪表!J:J)</f>
        <v>8.5</v>
      </c>
      <c r="K206" s="24">
        <f ca="1">SUMIF(刘金金DW仪表!$A:$AL,$B206,刘金金DW仪表!K:K)</f>
        <v>8.5</v>
      </c>
      <c r="L206" s="24">
        <f ca="1">SUMIF(刘金金DW仪表!$A:$AL,$B206,刘金金DW仪表!L:L)</f>
        <v>13</v>
      </c>
      <c r="M206" s="24">
        <f ca="1">SUMIF(刘金金DW仪表!$A:$AL,$B206,刘金金DW仪表!M:M)</f>
        <v>11</v>
      </c>
      <c r="N206" s="24">
        <f ca="1">SUMIF(刘金金DW仪表!$A:$AL,$B206,刘金金DW仪表!N:N)</f>
        <v>12</v>
      </c>
      <c r="O206" s="24">
        <f ca="1">SUMIF(刘金金DW仪表!$A:$AL,$B206,刘金金DW仪表!O:O)</f>
        <v>12</v>
      </c>
      <c r="P206" s="24">
        <f ca="1">SUMIF(刘金金DW仪表!$A:$AL,$B206,刘金金DW仪表!P:P)</f>
        <v>12</v>
      </c>
      <c r="Q206" s="24">
        <f ca="1">SUMIF(刘金金DW仪表!$A:$AL,$B206,刘金金DW仪表!Q:Q)</f>
        <v>8.5</v>
      </c>
      <c r="R206" s="24">
        <f ca="1">SUMIF(刘金金DW仪表!$A:$AL,$B206,刘金金DW仪表!R:R)</f>
        <v>11</v>
      </c>
      <c r="S206" s="24">
        <f ca="1">SUMIF(刘金金DW仪表!$A:$AL,$B206,刘金金DW仪表!S:S)</f>
        <v>12</v>
      </c>
      <c r="T206" s="24">
        <f ca="1">SUMIF(刘金金DW仪表!$A:$AL,$B206,刘金金DW仪表!T:T)</f>
        <v>12</v>
      </c>
      <c r="U206" s="24">
        <f ca="1">SUMIF(刘金金DW仪表!$A:$AL,$B206,刘金金DW仪表!U:U)</f>
        <v>12</v>
      </c>
      <c r="V206" s="24">
        <f ca="1">SUMIF(刘金金DW仪表!$A:$AL,$B206,刘金金DW仪表!V:V)</f>
        <v>12</v>
      </c>
      <c r="W206" s="24">
        <f ca="1">SUMIF(刘金金DW仪表!$A:$AL,$B206,刘金金DW仪表!W:W)</f>
        <v>11</v>
      </c>
      <c r="X206" s="24">
        <f ca="1">SUMIF(刘金金DW仪表!$A:$AL,$B206,刘金金DW仪表!X:X)</f>
        <v>11</v>
      </c>
      <c r="Y206" s="24">
        <f ca="1">SUMIF(刘金金DW仪表!$A:$AL,$B206,刘金金DW仪表!Y:Y)</f>
        <v>13</v>
      </c>
      <c r="Z206" s="24">
        <f ca="1">SUMIF(刘金金DW仪表!$A:$AL,$B206,刘金金DW仪表!Z:Z)</f>
        <v>13</v>
      </c>
      <c r="AA206" s="24">
        <f ca="1">SUMIF(刘金金DW仪表!$A:$AL,$B206,刘金金DW仪表!AA:AA)</f>
        <v>12</v>
      </c>
      <c r="AB206" s="24">
        <f ca="1">SUMIF(刘金金DW仪表!$A:$AL,$B206,刘金金DW仪表!AB:AB)</f>
        <v>12</v>
      </c>
      <c r="AC206" s="24">
        <f ca="1">SUMIF(刘金金DW仪表!$A:$AL,$B206,刘金金DW仪表!AC:AC)</f>
        <v>12</v>
      </c>
      <c r="AD206" s="24">
        <f ca="1">SUMIF(刘金金DW仪表!$A:$AL,$B206,刘金金DW仪表!AD:AD)</f>
        <v>12</v>
      </c>
      <c r="AE206" s="24">
        <f ca="1">SUMIF(刘金金DW仪表!$A:$AL,$B206,刘金金DW仪表!AE:AE)</f>
        <v>0</v>
      </c>
      <c r="AF206" s="24">
        <f ca="1">SUMIF(刘金金DW仪表!$A:$AL,$B206,刘金金DW仪表!AF:AF)</f>
        <v>7</v>
      </c>
      <c r="AG206" s="24">
        <f ca="1">SUMIF(刘金金DW仪表!$A:$AL,$B206,刘金金DW仪表!AG:AG)</f>
        <v>8.5</v>
      </c>
      <c r="AH206" s="24">
        <f ca="1">SUMIF(刘金金DW仪表!$A:$AL,$B206,刘金金DW仪表!AH:AH)</f>
        <v>8.5</v>
      </c>
      <c r="AI206" s="68">
        <f t="shared" ref="AI206" ca="1" si="142">SUM(D206:AH206)</f>
        <v>301.5</v>
      </c>
      <c r="AJ206" s="71">
        <f t="shared" ca="1" si="139"/>
        <v>37.6875</v>
      </c>
    </row>
    <row r="207" spans="1:36" ht="19.5" customHeight="1" x14ac:dyDescent="0.25">
      <c r="A207" s="36" t="s">
        <v>575</v>
      </c>
      <c r="B207" s="128" t="s">
        <v>554</v>
      </c>
      <c r="C207" s="129" t="s">
        <v>544</v>
      </c>
      <c r="D207" s="24">
        <f ca="1">SUMIF(刘金金DW仪表!$A:$AL,$B207,刘金金DW仪表!D:D)</f>
        <v>0</v>
      </c>
      <c r="E207" s="24">
        <f ca="1">SUMIF(刘金金DW仪表!$A:$AL,$B207,刘金金DW仪表!E:E)</f>
        <v>0</v>
      </c>
      <c r="F207" s="24">
        <f ca="1">SUMIF(刘金金DW仪表!$A:$AL,$B207,刘金金DW仪表!F:F)</f>
        <v>0</v>
      </c>
      <c r="G207" s="24">
        <f ca="1">SUMIF(刘金金DW仪表!$A:$AL,$B207,刘金金DW仪表!G:G)</f>
        <v>8.5</v>
      </c>
      <c r="H207" s="24">
        <f ca="1">SUMIF(刘金金DW仪表!$A:$AL,$B207,刘金金DW仪表!H:H)</f>
        <v>0</v>
      </c>
      <c r="I207" s="24">
        <f ca="1">SUMIF(刘金金DW仪表!$A:$AL,$B207,刘金金DW仪表!I:I)</f>
        <v>0</v>
      </c>
      <c r="J207" s="24">
        <f ca="1">SUMIF(刘金金DW仪表!$A:$AL,$B207,刘金金DW仪表!J:J)</f>
        <v>0</v>
      </c>
      <c r="K207" s="24">
        <f ca="1">SUMIF(刘金金DW仪表!$A:$AL,$B207,刘金金DW仪表!K:K)</f>
        <v>0</v>
      </c>
      <c r="L207" s="24">
        <f ca="1">SUMIF(刘金金DW仪表!$A:$AL,$B207,刘金金DW仪表!L:L)</f>
        <v>0</v>
      </c>
      <c r="M207" s="24">
        <f ca="1">SUMIF(刘金金DW仪表!$A:$AL,$B207,刘金金DW仪表!M:M)</f>
        <v>0</v>
      </c>
      <c r="N207" s="24">
        <f ca="1">SUMIF(刘金金DW仪表!$A:$AL,$B207,刘金金DW仪表!N:N)</f>
        <v>0</v>
      </c>
      <c r="O207" s="24">
        <f ca="1">SUMIF(刘金金DW仪表!$A:$AL,$B207,刘金金DW仪表!O:O)</f>
        <v>0</v>
      </c>
      <c r="P207" s="24">
        <f ca="1">SUMIF(刘金金DW仪表!$A:$AL,$B207,刘金金DW仪表!P:P)</f>
        <v>0</v>
      </c>
      <c r="Q207" s="24">
        <f ca="1">SUMIF(刘金金DW仪表!$A:$AL,$B207,刘金金DW仪表!Q:Q)</f>
        <v>0</v>
      </c>
      <c r="R207" s="24">
        <f ca="1">SUMIF(刘金金DW仪表!$A:$AL,$B207,刘金金DW仪表!R:R)</f>
        <v>0</v>
      </c>
      <c r="S207" s="24">
        <f ca="1">SUMIF(刘金金DW仪表!$A:$AL,$B207,刘金金DW仪表!S:S)</f>
        <v>0</v>
      </c>
      <c r="T207" s="24">
        <f ca="1">SUMIF(刘金金DW仪表!$A:$AL,$B207,刘金金DW仪表!T:T)</f>
        <v>0</v>
      </c>
      <c r="U207" s="24">
        <f ca="1">SUMIF(刘金金DW仪表!$A:$AL,$B207,刘金金DW仪表!U:U)</f>
        <v>0</v>
      </c>
      <c r="V207" s="24">
        <f ca="1">SUMIF(刘金金DW仪表!$A:$AL,$B207,刘金金DW仪表!V:V)</f>
        <v>0</v>
      </c>
      <c r="W207" s="24">
        <f ca="1">SUMIF(刘金金DW仪表!$A:$AL,$B207,刘金金DW仪表!W:W)</f>
        <v>0</v>
      </c>
      <c r="X207" s="24">
        <f ca="1">SUMIF(刘金金DW仪表!$A:$AL,$B207,刘金金DW仪表!X:X)</f>
        <v>0</v>
      </c>
      <c r="Y207" s="24">
        <f ca="1">SUMIF(刘金金DW仪表!$A:$AL,$B207,刘金金DW仪表!Y:Y)</f>
        <v>0</v>
      </c>
      <c r="Z207" s="24">
        <f ca="1">SUMIF(刘金金DW仪表!$A:$AL,$B207,刘金金DW仪表!Z:Z)</f>
        <v>0</v>
      </c>
      <c r="AA207" s="24">
        <f ca="1">SUMIF(刘金金DW仪表!$A:$AL,$B207,刘金金DW仪表!AA:AA)</f>
        <v>0</v>
      </c>
      <c r="AB207" s="24">
        <f ca="1">SUMIF(刘金金DW仪表!$A:$AL,$B207,刘金金DW仪表!AB:AB)</f>
        <v>0</v>
      </c>
      <c r="AC207" s="24">
        <f ca="1">SUMIF(刘金金DW仪表!$A:$AL,$B207,刘金金DW仪表!AC:AC)</f>
        <v>0</v>
      </c>
      <c r="AD207" s="24">
        <f ca="1">SUMIF(刘金金DW仪表!$A:$AL,$B207,刘金金DW仪表!AD:AD)</f>
        <v>0</v>
      </c>
      <c r="AE207" s="24">
        <f ca="1">SUMIF(刘金金DW仪表!$A:$AL,$B207,刘金金DW仪表!AE:AE)</f>
        <v>0</v>
      </c>
      <c r="AF207" s="24">
        <f ca="1">SUMIF(刘金金DW仪表!$A:$AL,$B207,刘金金DW仪表!AF:AF)</f>
        <v>0</v>
      </c>
      <c r="AG207" s="24">
        <f ca="1">SUMIF(刘金金DW仪表!$A:$AL,$B207,刘金金DW仪表!AG:AG)</f>
        <v>0</v>
      </c>
      <c r="AH207" s="24">
        <f ca="1">SUMIF(刘金金DW仪表!$A:$AL,$B207,刘金金DW仪表!AH:AH)</f>
        <v>0</v>
      </c>
      <c r="AI207" s="68">
        <f t="shared" ref="AI207" ca="1" si="143">SUM(D207:AH207)</f>
        <v>8.5</v>
      </c>
      <c r="AJ207" s="71">
        <f t="shared" ref="AJ207" ca="1" si="144">AI207/8</f>
        <v>1.0625</v>
      </c>
    </row>
    <row r="208" spans="1:36" ht="19.5" customHeight="1" x14ac:dyDescent="0.25">
      <c r="A208" s="36" t="s">
        <v>575</v>
      </c>
      <c r="B208" s="128" t="s">
        <v>687</v>
      </c>
      <c r="C208" s="129" t="s">
        <v>495</v>
      </c>
      <c r="D208" s="24">
        <f ca="1">SUMIF(刘金金DW仪表!$A:$AL,$B208,刘金金DW仪表!D:D)</f>
        <v>0</v>
      </c>
      <c r="E208" s="24">
        <f ca="1">SUMIF(刘金金DW仪表!$A:$AL,$B208,刘金金DW仪表!E:E)</f>
        <v>0</v>
      </c>
      <c r="F208" s="24">
        <f ca="1">SUMIF(刘金金DW仪表!$A:$AL,$B208,刘金金DW仪表!F:F)</f>
        <v>0</v>
      </c>
      <c r="G208" s="24">
        <f ca="1">SUMIF(刘金金DW仪表!$A:$AL,$B208,刘金金DW仪表!G:G)</f>
        <v>0</v>
      </c>
      <c r="H208" s="24">
        <f ca="1">SUMIF(刘金金DW仪表!$A:$AL,$B208,刘金金DW仪表!H:H)</f>
        <v>0</v>
      </c>
      <c r="I208" s="24">
        <f ca="1">SUMIF(刘金金DW仪表!$A:$AL,$B208,刘金金DW仪表!I:I)</f>
        <v>0</v>
      </c>
      <c r="J208" s="24">
        <f ca="1">SUMIF(刘金金DW仪表!$A:$AL,$B208,刘金金DW仪表!J:J)</f>
        <v>0</v>
      </c>
      <c r="K208" s="24">
        <f ca="1">SUMIF(刘金金DW仪表!$A:$AL,$B208,刘金金DW仪表!K:K)</f>
        <v>0</v>
      </c>
      <c r="L208" s="24">
        <f ca="1">SUMIF(刘金金DW仪表!$A:$AL,$B208,刘金金DW仪表!L:L)</f>
        <v>0</v>
      </c>
      <c r="M208" s="24">
        <f ca="1">SUMIF(刘金金DW仪表!$A:$AL,$B208,刘金金DW仪表!M:M)</f>
        <v>0</v>
      </c>
      <c r="N208" s="24">
        <f ca="1">SUMIF(刘金金DW仪表!$A:$AL,$B208,刘金金DW仪表!N:N)</f>
        <v>0</v>
      </c>
      <c r="O208" s="24">
        <f ca="1">SUMIF(刘金金DW仪表!$A:$AL,$B208,刘金金DW仪表!O:O)</f>
        <v>0</v>
      </c>
      <c r="P208" s="24">
        <f ca="1">SUMIF(刘金金DW仪表!$A:$AL,$B208,刘金金DW仪表!P:P)</f>
        <v>0</v>
      </c>
      <c r="Q208" s="24">
        <f ca="1">SUMIF(刘金金DW仪表!$A:$AL,$B208,刘金金DW仪表!Q:Q)</f>
        <v>0</v>
      </c>
      <c r="R208" s="24">
        <f ca="1">SUMIF(刘金金DW仪表!$A:$AL,$B208,刘金金DW仪表!R:R)</f>
        <v>0</v>
      </c>
      <c r="S208" s="24">
        <f ca="1">SUMIF(刘金金DW仪表!$A:$AL,$B208,刘金金DW仪表!S:S)</f>
        <v>0</v>
      </c>
      <c r="T208" s="24">
        <f ca="1">SUMIF(刘金金DW仪表!$A:$AL,$B208,刘金金DW仪表!T:T)</f>
        <v>0</v>
      </c>
      <c r="U208" s="24">
        <f ca="1">SUMIF(刘金金DW仪表!$A:$AL,$B208,刘金金DW仪表!U:U)</f>
        <v>0</v>
      </c>
      <c r="V208" s="24">
        <f ca="1">SUMIF(刘金金DW仪表!$A:$AL,$B208,刘金金DW仪表!V:V)</f>
        <v>0</v>
      </c>
      <c r="W208" s="24">
        <f ca="1">SUMIF(刘金金DW仪表!$A:$AL,$B208,刘金金DW仪表!W:W)</f>
        <v>0</v>
      </c>
      <c r="X208" s="24">
        <f ca="1">SUMIF(刘金金DW仪表!$A:$AL,$B208,刘金金DW仪表!X:X)</f>
        <v>0</v>
      </c>
      <c r="Y208" s="24">
        <f ca="1">SUMIF(刘金金DW仪表!$A:$AL,$B208,刘金金DW仪表!Y:Y)</f>
        <v>0</v>
      </c>
      <c r="Z208" s="24">
        <f ca="1">SUMIF(刘金金DW仪表!$A:$AL,$B208,刘金金DW仪表!Z:Z)</f>
        <v>0</v>
      </c>
      <c r="AA208" s="24">
        <f ca="1">SUMIF(刘金金DW仪表!$A:$AL,$B208,刘金金DW仪表!AA:AA)</f>
        <v>0</v>
      </c>
      <c r="AB208" s="24">
        <f ca="1">SUMIF(刘金金DW仪表!$A:$AL,$B208,刘金金DW仪表!AB:AB)</f>
        <v>0</v>
      </c>
      <c r="AC208" s="24">
        <f ca="1">SUMIF(刘金金DW仪表!$A:$AL,$B208,刘金金DW仪表!AC:AC)</f>
        <v>0</v>
      </c>
      <c r="AD208" s="24">
        <f ca="1">SUMIF(刘金金DW仪表!$A:$AL,$B208,刘金金DW仪表!AD:AD)</f>
        <v>0</v>
      </c>
      <c r="AE208" s="24">
        <f ca="1">SUMIF(刘金金DW仪表!$A:$AL,$B208,刘金金DW仪表!AE:AE)</f>
        <v>0</v>
      </c>
      <c r="AF208" s="24">
        <f ca="1">SUMIF(刘金金DW仪表!$A:$AL,$B208,刘金金DW仪表!AF:AF)</f>
        <v>0</v>
      </c>
      <c r="AG208" s="24">
        <f ca="1">SUMIF(刘金金DW仪表!$A:$AL,$B208,刘金金DW仪表!AG:AG)</f>
        <v>0</v>
      </c>
      <c r="AH208" s="24">
        <f ca="1">SUMIF(刘金金DW仪表!$A:$AL,$B208,刘金金DW仪表!AH:AH)</f>
        <v>0</v>
      </c>
      <c r="AI208" s="68">
        <f t="shared" ca="1" si="138"/>
        <v>0</v>
      </c>
      <c r="AJ208" s="71">
        <f t="shared" ca="1" si="139"/>
        <v>0</v>
      </c>
    </row>
    <row r="209" spans="1:36" ht="19.5" customHeight="1" x14ac:dyDescent="0.25">
      <c r="A209" s="36" t="s">
        <v>575</v>
      </c>
      <c r="B209" s="128" t="s">
        <v>688</v>
      </c>
      <c r="C209" s="129" t="s">
        <v>488</v>
      </c>
      <c r="D209" s="24">
        <f ca="1">SUMIF(刘金金DW仪表!$A:$AL,$B209,刘金金DW仪表!D:D)</f>
        <v>0</v>
      </c>
      <c r="E209" s="24">
        <f ca="1">SUMIF(刘金金DW仪表!$A:$AL,$B209,刘金金DW仪表!E:E)</f>
        <v>0</v>
      </c>
      <c r="F209" s="24">
        <f ca="1">SUMIF(刘金金DW仪表!$A:$AL,$B209,刘金金DW仪表!F:F)</f>
        <v>0</v>
      </c>
      <c r="G209" s="24">
        <f ca="1">SUMIF(刘金金DW仪表!$A:$AL,$B209,刘金金DW仪表!G:G)</f>
        <v>0</v>
      </c>
      <c r="H209" s="24">
        <f ca="1">SUMIF(刘金金DW仪表!$A:$AL,$B209,刘金金DW仪表!H:H)</f>
        <v>0</v>
      </c>
      <c r="I209" s="24">
        <f ca="1">SUMIF(刘金金DW仪表!$A:$AL,$B209,刘金金DW仪表!I:I)</f>
        <v>0</v>
      </c>
      <c r="J209" s="24">
        <f ca="1">SUMIF(刘金金DW仪表!$A:$AL,$B209,刘金金DW仪表!J:J)</f>
        <v>0</v>
      </c>
      <c r="K209" s="24">
        <f ca="1">SUMIF(刘金金DW仪表!$A:$AL,$B209,刘金金DW仪表!K:K)</f>
        <v>0</v>
      </c>
      <c r="L209" s="24">
        <f ca="1">SUMIF(刘金金DW仪表!$A:$AL,$B209,刘金金DW仪表!L:L)</f>
        <v>0</v>
      </c>
      <c r="M209" s="24">
        <f ca="1">SUMIF(刘金金DW仪表!$A:$AL,$B209,刘金金DW仪表!M:M)</f>
        <v>0</v>
      </c>
      <c r="N209" s="24">
        <f ca="1">SUMIF(刘金金DW仪表!$A:$AL,$B209,刘金金DW仪表!N:N)</f>
        <v>0</v>
      </c>
      <c r="O209" s="24">
        <f ca="1">SUMIF(刘金金DW仪表!$A:$AL,$B209,刘金金DW仪表!O:O)</f>
        <v>0</v>
      </c>
      <c r="P209" s="24">
        <f ca="1">SUMIF(刘金金DW仪表!$A:$AL,$B209,刘金金DW仪表!P:P)</f>
        <v>0</v>
      </c>
      <c r="Q209" s="24">
        <f ca="1">SUMIF(刘金金DW仪表!$A:$AL,$B209,刘金金DW仪表!Q:Q)</f>
        <v>0</v>
      </c>
      <c r="R209" s="24">
        <f ca="1">SUMIF(刘金金DW仪表!$A:$AL,$B209,刘金金DW仪表!R:R)</f>
        <v>0</v>
      </c>
      <c r="S209" s="24">
        <f ca="1">SUMIF(刘金金DW仪表!$A:$AL,$B209,刘金金DW仪表!S:S)</f>
        <v>0</v>
      </c>
      <c r="T209" s="24">
        <f ca="1">SUMIF(刘金金DW仪表!$A:$AL,$B209,刘金金DW仪表!T:T)</f>
        <v>0</v>
      </c>
      <c r="U209" s="24">
        <f ca="1">SUMIF(刘金金DW仪表!$A:$AL,$B209,刘金金DW仪表!U:U)</f>
        <v>0</v>
      </c>
      <c r="V209" s="24">
        <f ca="1">SUMIF(刘金金DW仪表!$A:$AL,$B209,刘金金DW仪表!V:V)</f>
        <v>0</v>
      </c>
      <c r="W209" s="24">
        <f ca="1">SUMIF(刘金金DW仪表!$A:$AL,$B209,刘金金DW仪表!W:W)</f>
        <v>0</v>
      </c>
      <c r="X209" s="24">
        <f ca="1">SUMIF(刘金金DW仪表!$A:$AL,$B209,刘金金DW仪表!X:X)</f>
        <v>0</v>
      </c>
      <c r="Y209" s="24">
        <f ca="1">SUMIF(刘金金DW仪表!$A:$AL,$B209,刘金金DW仪表!Y:Y)</f>
        <v>0</v>
      </c>
      <c r="Z209" s="24">
        <f ca="1">SUMIF(刘金金DW仪表!$A:$AL,$B209,刘金金DW仪表!Z:Z)</f>
        <v>0</v>
      </c>
      <c r="AA209" s="24">
        <f ca="1">SUMIF(刘金金DW仪表!$A:$AL,$B209,刘金金DW仪表!AA:AA)</f>
        <v>0</v>
      </c>
      <c r="AB209" s="24">
        <f ca="1">SUMIF(刘金金DW仪表!$A:$AL,$B209,刘金金DW仪表!AB:AB)</f>
        <v>0</v>
      </c>
      <c r="AC209" s="24">
        <f ca="1">SUMIF(刘金金DW仪表!$A:$AL,$B209,刘金金DW仪表!AC:AC)</f>
        <v>0</v>
      </c>
      <c r="AD209" s="24">
        <f ca="1">SUMIF(刘金金DW仪表!$A:$AL,$B209,刘金金DW仪表!AD:AD)</f>
        <v>0</v>
      </c>
      <c r="AE209" s="24">
        <f ca="1">SUMIF(刘金金DW仪表!$A:$AL,$B209,刘金金DW仪表!AE:AE)</f>
        <v>0</v>
      </c>
      <c r="AF209" s="24">
        <f ca="1">SUMIF(刘金金DW仪表!$A:$AL,$B209,刘金金DW仪表!AF:AF)</f>
        <v>0</v>
      </c>
      <c r="AG209" s="24">
        <f ca="1">SUMIF(刘金金DW仪表!$A:$AL,$B209,刘金金DW仪表!AG:AG)</f>
        <v>0</v>
      </c>
      <c r="AH209" s="24">
        <f ca="1">SUMIF(刘金金DW仪表!$A:$AL,$B209,刘金金DW仪表!AH:AH)</f>
        <v>0</v>
      </c>
      <c r="AI209" s="68">
        <f t="shared" ca="1" si="138"/>
        <v>0</v>
      </c>
      <c r="AJ209" s="71">
        <f t="shared" ca="1" si="139"/>
        <v>0</v>
      </c>
    </row>
    <row r="210" spans="1:36" ht="19.5" customHeight="1" x14ac:dyDescent="0.25">
      <c r="A210" s="36" t="s">
        <v>575</v>
      </c>
      <c r="B210" s="128" t="s">
        <v>689</v>
      </c>
      <c r="C210" s="129" t="s">
        <v>690</v>
      </c>
      <c r="D210" s="24">
        <f ca="1">SUMIF(刘金金DW仪表!$A:$AL,$B210,刘金金DW仪表!D:D)</f>
        <v>0</v>
      </c>
      <c r="E210" s="24">
        <f ca="1">SUMIF(刘金金DW仪表!$A:$AL,$B210,刘金金DW仪表!E:E)</f>
        <v>8.5</v>
      </c>
      <c r="F210" s="24">
        <f ca="1">SUMIF(刘金金DW仪表!$A:$AL,$B210,刘金金DW仪表!F:F)</f>
        <v>8.5</v>
      </c>
      <c r="G210" s="24">
        <f ca="1">SUMIF(刘金金DW仪表!$A:$AL,$B210,刘金金DW仪表!G:G)</f>
        <v>12</v>
      </c>
      <c r="H210" s="24">
        <f ca="1">SUMIF(刘金金DW仪表!$A:$AL,$B210,刘金金DW仪表!H:H)</f>
        <v>12</v>
      </c>
      <c r="I210" s="24">
        <f ca="1">SUMIF(刘金金DW仪表!$A:$AL,$B210,刘金金DW仪表!I:I)</f>
        <v>12</v>
      </c>
      <c r="J210" s="24">
        <f ca="1">SUMIF(刘金金DW仪表!$A:$AL,$B210,刘金金DW仪表!J:J)</f>
        <v>8.5</v>
      </c>
      <c r="K210" s="24">
        <f ca="1">SUMIF(刘金金DW仪表!$A:$AL,$B210,刘金金DW仪表!K:K)</f>
        <v>8.5</v>
      </c>
      <c r="L210" s="24">
        <f ca="1">SUMIF(刘金金DW仪表!$A:$AL,$B210,刘金金DW仪表!L:L)</f>
        <v>8.5</v>
      </c>
      <c r="M210" s="24">
        <f ca="1">SUMIF(刘金金DW仪表!$A:$AL,$B210,刘金金DW仪表!M:M)</f>
        <v>0</v>
      </c>
      <c r="N210" s="24">
        <f ca="1">SUMIF(刘金金DW仪表!$A:$AL,$B210,刘金金DW仪表!N:N)</f>
        <v>12</v>
      </c>
      <c r="O210" s="24">
        <f ca="1">SUMIF(刘金金DW仪表!$A:$AL,$B210,刘金金DW仪表!O:O)</f>
        <v>8.5</v>
      </c>
      <c r="P210" s="24">
        <f ca="1">SUMIF(刘金金DW仪表!$A:$AL,$B210,刘金金DW仪表!P:P)</f>
        <v>12</v>
      </c>
      <c r="Q210" s="24">
        <f ca="1">SUMIF(刘金金DW仪表!$A:$AL,$B210,刘金金DW仪表!Q:Q)</f>
        <v>8.5</v>
      </c>
      <c r="R210" s="24">
        <f ca="1">SUMIF(刘金金DW仪表!$A:$AL,$B210,刘金金DW仪表!R:R)</f>
        <v>8.5</v>
      </c>
      <c r="S210" s="24">
        <f ca="1">SUMIF(刘金金DW仪表!$A:$AL,$B210,刘金金DW仪表!S:S)</f>
        <v>12</v>
      </c>
      <c r="T210" s="24">
        <f ca="1">SUMIF(刘金金DW仪表!$A:$AL,$B210,刘金金DW仪表!T:T)</f>
        <v>12</v>
      </c>
      <c r="U210" s="24">
        <f ca="1">SUMIF(刘金金DW仪表!$A:$AL,$B210,刘金金DW仪表!U:U)</f>
        <v>12</v>
      </c>
      <c r="V210" s="24">
        <f ca="1">SUMIF(刘金金DW仪表!$A:$AL,$B210,刘金金DW仪表!V:V)</f>
        <v>12</v>
      </c>
      <c r="W210" s="24">
        <f ca="1">SUMIF(刘金金DW仪表!$A:$AL,$B210,刘金金DW仪表!W:W)</f>
        <v>12</v>
      </c>
      <c r="X210" s="24">
        <f ca="1">SUMIF(刘金金DW仪表!$A:$AL,$B210,刘金金DW仪表!X:X)</f>
        <v>11</v>
      </c>
      <c r="Y210" s="24">
        <f ca="1">SUMIF(刘金金DW仪表!$A:$AL,$B210,刘金金DW仪表!Y:Y)</f>
        <v>12</v>
      </c>
      <c r="Z210" s="24">
        <f ca="1">SUMIF(刘金金DW仪表!$A:$AL,$B210,刘金金DW仪表!Z:Z)</f>
        <v>12</v>
      </c>
      <c r="AA210" s="24">
        <f ca="1">SUMIF(刘金金DW仪表!$A:$AL,$B210,刘金金DW仪表!AA:AA)</f>
        <v>12</v>
      </c>
      <c r="AB210" s="24">
        <f ca="1">SUMIF(刘金金DW仪表!$A:$AL,$B210,刘金金DW仪表!AB:AB)</f>
        <v>12</v>
      </c>
      <c r="AC210" s="24">
        <f ca="1">SUMIF(刘金金DW仪表!$A:$AL,$B210,刘金金DW仪表!AC:AC)</f>
        <v>8.5</v>
      </c>
      <c r="AD210" s="24">
        <f ca="1">SUMIF(刘金金DW仪表!$A:$AL,$B210,刘金金DW仪表!AD:AD)</f>
        <v>12</v>
      </c>
      <c r="AE210" s="24">
        <f ca="1">SUMIF(刘金金DW仪表!$A:$AL,$B210,刘金金DW仪表!AE:AE)</f>
        <v>0</v>
      </c>
      <c r="AF210" s="24">
        <f ca="1">SUMIF(刘金金DW仪表!$A:$AL,$B210,刘金金DW仪表!AF:AF)</f>
        <v>11</v>
      </c>
      <c r="AG210" s="24">
        <f ca="1">SUMIF(刘金金DW仪表!$A:$AL,$B210,刘金金DW仪表!AG:AG)</f>
        <v>8.5</v>
      </c>
      <c r="AH210" s="24">
        <f ca="1">SUMIF(刘金金DW仪表!$A:$AL,$B210,刘金金DW仪表!AH:AH)</f>
        <v>8.5</v>
      </c>
      <c r="AI210" s="68">
        <f t="shared" ref="AI210:AI212" ca="1" si="145">SUM(D210:AH210)</f>
        <v>295.5</v>
      </c>
      <c r="AJ210" s="71">
        <f t="shared" ca="1" si="116"/>
        <v>36.9375</v>
      </c>
    </row>
    <row r="211" spans="1:36" ht="19.5" customHeight="1" x14ac:dyDescent="0.25">
      <c r="A211" s="36" t="s">
        <v>575</v>
      </c>
      <c r="B211" s="128" t="s">
        <v>691</v>
      </c>
      <c r="C211" s="129" t="s">
        <v>532</v>
      </c>
      <c r="D211" s="24">
        <f ca="1">SUMIF(刘金金DW仪表!$A:$AL,$B211,刘金金DW仪表!D:D)</f>
        <v>0</v>
      </c>
      <c r="E211" s="24">
        <f ca="1">SUMIF(刘金金DW仪表!$A:$AL,$B211,刘金金DW仪表!E:E)</f>
        <v>8.5</v>
      </c>
      <c r="F211" s="24">
        <f ca="1">SUMIF(刘金金DW仪表!$A:$AL,$B211,刘金金DW仪表!F:F)</f>
        <v>8.5</v>
      </c>
      <c r="G211" s="24">
        <f ca="1">SUMIF(刘金金DW仪表!$A:$AL,$B211,刘金金DW仪表!G:G)</f>
        <v>12</v>
      </c>
      <c r="H211" s="24">
        <f ca="1">SUMIF(刘金金DW仪表!$A:$AL,$B211,刘金金DW仪表!H:H)</f>
        <v>12</v>
      </c>
      <c r="I211" s="24">
        <f ca="1">SUMIF(刘金金DW仪表!$A:$AL,$B211,刘金金DW仪表!I:I)</f>
        <v>12</v>
      </c>
      <c r="J211" s="24">
        <f ca="1">SUMIF(刘金金DW仪表!$A:$AL,$B211,刘金金DW仪表!J:J)</f>
        <v>8.5</v>
      </c>
      <c r="K211" s="24">
        <f ca="1">SUMIF(刘金金DW仪表!$A:$AL,$B211,刘金金DW仪表!K:K)</f>
        <v>8.5</v>
      </c>
      <c r="L211" s="24">
        <f ca="1">SUMIF(刘金金DW仪表!$A:$AL,$B211,刘金金DW仪表!L:L)</f>
        <v>13</v>
      </c>
      <c r="M211" s="24">
        <f ca="1">SUMIF(刘金金DW仪表!$A:$AL,$B211,刘金金DW仪表!M:M)</f>
        <v>14</v>
      </c>
      <c r="N211" s="24">
        <f ca="1">SUMIF(刘金金DW仪表!$A:$AL,$B211,刘金金DW仪表!N:N)</f>
        <v>14</v>
      </c>
      <c r="O211" s="24">
        <f ca="1">SUMIF(刘金金DW仪表!$A:$AL,$B211,刘金金DW仪表!O:O)</f>
        <v>12</v>
      </c>
      <c r="P211" s="24">
        <f ca="1">SUMIF(刘金金DW仪表!$A:$AL,$B211,刘金金DW仪表!P:P)</f>
        <v>12</v>
      </c>
      <c r="Q211" s="24">
        <f ca="1">SUMIF(刘金金DW仪表!$A:$AL,$B211,刘金金DW仪表!Q:Q)</f>
        <v>8.5</v>
      </c>
      <c r="R211" s="24">
        <f ca="1">SUMIF(刘金金DW仪表!$A:$AL,$B211,刘金金DW仪表!R:R)</f>
        <v>11</v>
      </c>
      <c r="S211" s="24">
        <f ca="1">SUMIF(刘金金DW仪表!$A:$AL,$B211,刘金金DW仪表!S:S)</f>
        <v>12</v>
      </c>
      <c r="T211" s="24">
        <f ca="1">SUMIF(刘金金DW仪表!$A:$AL,$B211,刘金金DW仪表!T:T)</f>
        <v>12</v>
      </c>
      <c r="U211" s="24">
        <f ca="1">SUMIF(刘金金DW仪表!$A:$AL,$B211,刘金金DW仪表!U:U)</f>
        <v>12</v>
      </c>
      <c r="V211" s="24">
        <f ca="1">SUMIF(刘金金DW仪表!$A:$AL,$B211,刘金金DW仪表!V:V)</f>
        <v>12</v>
      </c>
      <c r="W211" s="24">
        <f ca="1">SUMIF(刘金金DW仪表!$A:$AL,$B211,刘金金DW仪表!W:W)</f>
        <v>11</v>
      </c>
      <c r="X211" s="24">
        <f ca="1">SUMIF(刘金金DW仪表!$A:$AL,$B211,刘金金DW仪表!X:X)</f>
        <v>11</v>
      </c>
      <c r="Y211" s="24">
        <f ca="1">SUMIF(刘金金DW仪表!$A:$AL,$B211,刘金金DW仪表!Y:Y)</f>
        <v>13</v>
      </c>
      <c r="Z211" s="24">
        <f ca="1">SUMIF(刘金金DW仪表!$A:$AL,$B211,刘金金DW仪表!Z:Z)</f>
        <v>13</v>
      </c>
      <c r="AA211" s="24">
        <f ca="1">SUMIF(刘金金DW仪表!$A:$AL,$B211,刘金金DW仪表!AA:AA)</f>
        <v>10.5</v>
      </c>
      <c r="AB211" s="24">
        <f ca="1">SUMIF(刘金金DW仪表!$A:$AL,$B211,刘金金DW仪表!AB:AB)</f>
        <v>12</v>
      </c>
      <c r="AC211" s="24">
        <f ca="1">SUMIF(刘金金DW仪表!$A:$AL,$B211,刘金金DW仪表!AC:AC)</f>
        <v>12</v>
      </c>
      <c r="AD211" s="24">
        <f ca="1">SUMIF(刘金金DW仪表!$A:$AL,$B211,刘金金DW仪表!AD:AD)</f>
        <v>12</v>
      </c>
      <c r="AE211" s="24">
        <f ca="1">SUMIF(刘金金DW仪表!$A:$AL,$B211,刘金金DW仪表!AE:AE)</f>
        <v>0</v>
      </c>
      <c r="AF211" s="24">
        <f ca="1">SUMIF(刘金金DW仪表!$A:$AL,$B211,刘金金DW仪表!AF:AF)</f>
        <v>11</v>
      </c>
      <c r="AG211" s="24">
        <f ca="1">SUMIF(刘金金DW仪表!$A:$AL,$B211,刘金金DW仪表!AG:AG)</f>
        <v>8.5</v>
      </c>
      <c r="AH211" s="24">
        <f ca="1">SUMIF(刘金金DW仪表!$A:$AL,$B211,刘金金DW仪表!AH:AH)</f>
        <v>13</v>
      </c>
      <c r="AI211" s="68">
        <f t="shared" ca="1" si="145"/>
        <v>329.5</v>
      </c>
      <c r="AJ211" s="71">
        <f t="shared" ref="AJ211:AJ225" ca="1" si="146">AI211/8</f>
        <v>41.1875</v>
      </c>
    </row>
    <row r="212" spans="1:36" ht="19.5" customHeight="1" x14ac:dyDescent="0.25">
      <c r="A212" s="36" t="s">
        <v>575</v>
      </c>
      <c r="B212" s="128" t="s">
        <v>692</v>
      </c>
      <c r="C212" s="129" t="s">
        <v>693</v>
      </c>
      <c r="D212" s="24">
        <f ca="1">SUMIF(刘金金DW仪表!$A:$AL,$B212,刘金金DW仪表!D:D)</f>
        <v>0</v>
      </c>
      <c r="E212" s="24">
        <f ca="1">SUMIF(刘金金DW仪表!$A:$AL,$B212,刘金金DW仪表!E:E)</f>
        <v>8.5</v>
      </c>
      <c r="F212" s="24">
        <f ca="1">SUMIF(刘金金DW仪表!$A:$AL,$B212,刘金金DW仪表!F:F)</f>
        <v>8.5</v>
      </c>
      <c r="G212" s="24">
        <f ca="1">SUMIF(刘金金DW仪表!$A:$AL,$B212,刘金金DW仪表!G:G)</f>
        <v>9</v>
      </c>
      <c r="H212" s="24">
        <f ca="1">SUMIF(刘金金DW仪表!$A:$AL,$B212,刘金金DW仪表!H:H)</f>
        <v>8</v>
      </c>
      <c r="I212" s="24">
        <f ca="1">SUMIF(刘金金DW仪表!$A:$AL,$B212,刘金金DW仪表!I:I)</f>
        <v>12</v>
      </c>
      <c r="J212" s="24">
        <f ca="1">SUMIF(刘金金DW仪表!$A:$AL,$B212,刘金金DW仪表!J:J)</f>
        <v>13</v>
      </c>
      <c r="K212" s="24">
        <f ca="1">SUMIF(刘金金DW仪表!$A:$AL,$B212,刘金金DW仪表!K:K)</f>
        <v>8.5</v>
      </c>
      <c r="L212" s="24">
        <f ca="1">SUMIF(刘金金DW仪表!$A:$AL,$B212,刘金金DW仪表!L:L)</f>
        <v>8.5</v>
      </c>
      <c r="M212" s="24">
        <f ca="1">SUMIF(刘金金DW仪表!$A:$AL,$B212,刘金金DW仪表!M:M)</f>
        <v>8.5</v>
      </c>
      <c r="N212" s="24">
        <f ca="1">SUMIF(刘金金DW仪表!$A:$AL,$B212,刘金金DW仪表!N:N)</f>
        <v>8.5</v>
      </c>
      <c r="O212" s="24">
        <f ca="1">SUMIF(刘金金DW仪表!$A:$AL,$B212,刘金金DW仪表!O:O)</f>
        <v>12</v>
      </c>
      <c r="P212" s="24">
        <f ca="1">SUMIF(刘金金DW仪表!$A:$AL,$B212,刘金金DW仪表!P:P)</f>
        <v>12</v>
      </c>
      <c r="Q212" s="24">
        <f ca="1">SUMIF(刘金金DW仪表!$A:$AL,$B212,刘金金DW仪表!Q:Q)</f>
        <v>8.5</v>
      </c>
      <c r="R212" s="24">
        <f ca="1">SUMIF(刘金金DW仪表!$A:$AL,$B212,刘金金DW仪表!R:R)</f>
        <v>9.5</v>
      </c>
      <c r="S212" s="24">
        <f ca="1">SUMIF(刘金金DW仪表!$A:$AL,$B212,刘金金DW仪表!S:S)</f>
        <v>12</v>
      </c>
      <c r="T212" s="24">
        <f ca="1">SUMIF(刘金金DW仪表!$A:$AL,$B212,刘金金DW仪表!T:T)</f>
        <v>12</v>
      </c>
      <c r="U212" s="24">
        <f ca="1">SUMIF(刘金金DW仪表!$A:$AL,$B212,刘金金DW仪表!U:U)</f>
        <v>12</v>
      </c>
      <c r="V212" s="24">
        <f ca="1">SUMIF(刘金金DW仪表!$A:$AL,$B212,刘金金DW仪表!V:V)</f>
        <v>12</v>
      </c>
      <c r="W212" s="24">
        <f ca="1">SUMIF(刘金金DW仪表!$A:$AL,$B212,刘金金DW仪表!W:W)</f>
        <v>13</v>
      </c>
      <c r="X212" s="24">
        <f ca="1">SUMIF(刘金金DW仪表!$A:$AL,$B212,刘金金DW仪表!X:X)</f>
        <v>11</v>
      </c>
      <c r="Y212" s="24">
        <f ca="1">SUMIF(刘金金DW仪表!$A:$AL,$B212,刘金金DW仪表!Y:Y)</f>
        <v>13</v>
      </c>
      <c r="Z212" s="24">
        <f ca="1">SUMIF(刘金金DW仪表!$A:$AL,$B212,刘金金DW仪表!Z:Z)</f>
        <v>13</v>
      </c>
      <c r="AA212" s="24">
        <f ca="1">SUMIF(刘金金DW仪表!$A:$AL,$B212,刘金金DW仪表!AA:AA)</f>
        <v>11</v>
      </c>
      <c r="AB212" s="24">
        <f ca="1">SUMIF(刘金金DW仪表!$A:$AL,$B212,刘金金DW仪表!AB:AB)</f>
        <v>12</v>
      </c>
      <c r="AC212" s="24">
        <f ca="1">SUMIF(刘金金DW仪表!$A:$AL,$B212,刘金金DW仪表!AC:AC)</f>
        <v>12</v>
      </c>
      <c r="AD212" s="24">
        <f ca="1">SUMIF(刘金金DW仪表!$A:$AL,$B212,刘金金DW仪表!AD:AD)</f>
        <v>8.5</v>
      </c>
      <c r="AE212" s="24">
        <f ca="1">SUMIF(刘金金DW仪表!$A:$AL,$B212,刘金金DW仪表!AE:AE)</f>
        <v>0</v>
      </c>
      <c r="AF212" s="24">
        <f ca="1">SUMIF(刘金金DW仪表!$A:$AL,$B212,刘金金DW仪表!AF:AF)</f>
        <v>11</v>
      </c>
      <c r="AG212" s="24">
        <f ca="1">SUMIF(刘金金DW仪表!$A:$AL,$B212,刘金金DW仪表!AG:AG)</f>
        <v>8.5</v>
      </c>
      <c r="AH212" s="24">
        <f ca="1">SUMIF(刘金金DW仪表!$A:$AL,$B212,刘金金DW仪表!AH:AH)</f>
        <v>13</v>
      </c>
      <c r="AI212" s="68">
        <f t="shared" ca="1" si="145"/>
        <v>309</v>
      </c>
      <c r="AJ212" s="71">
        <f t="shared" ca="1" si="146"/>
        <v>38.625</v>
      </c>
    </row>
    <row r="213" spans="1:36" ht="19.5" customHeight="1" x14ac:dyDescent="0.25">
      <c r="A213" s="36" t="s">
        <v>575</v>
      </c>
      <c r="B213" s="128" t="s">
        <v>694</v>
      </c>
      <c r="C213" s="129" t="s">
        <v>695</v>
      </c>
      <c r="D213" s="24">
        <f ca="1">SUMIF(刘金金DW仪表!$A:$AL,$B213,刘金金DW仪表!D:D)</f>
        <v>0</v>
      </c>
      <c r="E213" s="24">
        <f ca="1">SUMIF(刘金金DW仪表!$A:$AL,$B213,刘金金DW仪表!E:E)</f>
        <v>0</v>
      </c>
      <c r="F213" s="24">
        <f ca="1">SUMIF(刘金金DW仪表!$A:$AL,$B213,刘金金DW仪表!F:F)</f>
        <v>0</v>
      </c>
      <c r="G213" s="24">
        <f ca="1">SUMIF(刘金金DW仪表!$A:$AL,$B213,刘金金DW仪表!G:G)</f>
        <v>0</v>
      </c>
      <c r="H213" s="24">
        <f ca="1">SUMIF(刘金金DW仪表!$A:$AL,$B213,刘金金DW仪表!H:H)</f>
        <v>0</v>
      </c>
      <c r="I213" s="24">
        <f ca="1">SUMIF(刘金金DW仪表!$A:$AL,$B213,刘金金DW仪表!I:I)</f>
        <v>12</v>
      </c>
      <c r="J213" s="24">
        <f ca="1">SUMIF(刘金金DW仪表!$A:$AL,$B213,刘金金DW仪表!J:J)</f>
        <v>13</v>
      </c>
      <c r="K213" s="24">
        <f ca="1">SUMIF(刘金金DW仪表!$A:$AL,$B213,刘金金DW仪表!K:K)</f>
        <v>8.5</v>
      </c>
      <c r="L213" s="24">
        <f ca="1">SUMIF(刘金金DW仪表!$A:$AL,$B213,刘金金DW仪表!L:L)</f>
        <v>0</v>
      </c>
      <c r="M213" s="24">
        <f ca="1">SUMIF(刘金金DW仪表!$A:$AL,$B213,刘金金DW仪表!M:M)</f>
        <v>0</v>
      </c>
      <c r="N213" s="24">
        <f ca="1">SUMIF(刘金金DW仪表!$A:$AL,$B213,刘金金DW仪表!N:N)</f>
        <v>0</v>
      </c>
      <c r="O213" s="24">
        <f ca="1">SUMIF(刘金金DW仪表!$A:$AL,$B213,刘金金DW仪表!O:O)</f>
        <v>0</v>
      </c>
      <c r="P213" s="24">
        <f ca="1">SUMIF(刘金金DW仪表!$A:$AL,$B213,刘金金DW仪表!P:P)</f>
        <v>0</v>
      </c>
      <c r="Q213" s="24">
        <f ca="1">SUMIF(刘金金DW仪表!$A:$AL,$B213,刘金金DW仪表!Q:Q)</f>
        <v>0</v>
      </c>
      <c r="R213" s="24">
        <f ca="1">SUMIF(刘金金DW仪表!$A:$AL,$B213,刘金金DW仪表!R:R)</f>
        <v>0</v>
      </c>
      <c r="S213" s="24">
        <f ca="1">SUMIF(刘金金DW仪表!$A:$AL,$B213,刘金金DW仪表!S:S)</f>
        <v>0</v>
      </c>
      <c r="T213" s="24">
        <f ca="1">SUMIF(刘金金DW仪表!$A:$AL,$B213,刘金金DW仪表!T:T)</f>
        <v>0</v>
      </c>
      <c r="U213" s="24">
        <f ca="1">SUMIF(刘金金DW仪表!$A:$AL,$B213,刘金金DW仪表!U:U)</f>
        <v>0</v>
      </c>
      <c r="V213" s="24">
        <f ca="1">SUMIF(刘金金DW仪表!$A:$AL,$B213,刘金金DW仪表!V:V)</f>
        <v>0</v>
      </c>
      <c r="W213" s="24">
        <f ca="1">SUMIF(刘金金DW仪表!$A:$AL,$B213,刘金金DW仪表!W:W)</f>
        <v>0</v>
      </c>
      <c r="X213" s="24">
        <f ca="1">SUMIF(刘金金DW仪表!$A:$AL,$B213,刘金金DW仪表!X:X)</f>
        <v>0</v>
      </c>
      <c r="Y213" s="24">
        <f ca="1">SUMIF(刘金金DW仪表!$A:$AL,$B213,刘金金DW仪表!Y:Y)</f>
        <v>0</v>
      </c>
      <c r="Z213" s="24">
        <f ca="1">SUMIF(刘金金DW仪表!$A:$AL,$B213,刘金金DW仪表!Z:Z)</f>
        <v>0</v>
      </c>
      <c r="AA213" s="24">
        <f ca="1">SUMIF(刘金金DW仪表!$A:$AL,$B213,刘金金DW仪表!AA:AA)</f>
        <v>0</v>
      </c>
      <c r="AB213" s="24">
        <f ca="1">SUMIF(刘金金DW仪表!$A:$AL,$B213,刘金金DW仪表!AB:AB)</f>
        <v>0</v>
      </c>
      <c r="AC213" s="24">
        <f ca="1">SUMIF(刘金金DW仪表!$A:$AL,$B213,刘金金DW仪表!AC:AC)</f>
        <v>0</v>
      </c>
      <c r="AD213" s="24">
        <f ca="1">SUMIF(刘金金DW仪表!$A:$AL,$B213,刘金金DW仪表!AD:AD)</f>
        <v>0</v>
      </c>
      <c r="AE213" s="24">
        <f ca="1">SUMIF(刘金金DW仪表!$A:$AL,$B213,刘金金DW仪表!AE:AE)</f>
        <v>0</v>
      </c>
      <c r="AF213" s="24">
        <f ca="1">SUMIF(刘金金DW仪表!$A:$AL,$B213,刘金金DW仪表!AF:AF)</f>
        <v>0</v>
      </c>
      <c r="AG213" s="24">
        <f ca="1">SUMIF(刘金金DW仪表!$A:$AL,$B213,刘金金DW仪表!AG:AG)</f>
        <v>0</v>
      </c>
      <c r="AH213" s="24">
        <f ca="1">SUMIF(刘金金DW仪表!$A:$AL,$B213,刘金金DW仪表!AH:AH)</f>
        <v>0</v>
      </c>
      <c r="AI213" s="68">
        <f t="shared" ref="AI213:AI214" ca="1" si="147">SUM(D213:AH213)</f>
        <v>33.5</v>
      </c>
      <c r="AJ213" s="71">
        <f t="shared" ca="1" si="146"/>
        <v>4.1875</v>
      </c>
    </row>
    <row r="214" spans="1:36" ht="19.5" customHeight="1" x14ac:dyDescent="0.25">
      <c r="A214" s="36" t="s">
        <v>575</v>
      </c>
      <c r="B214" s="128" t="s">
        <v>696</v>
      </c>
      <c r="C214" s="129" t="s">
        <v>697</v>
      </c>
      <c r="D214" s="24">
        <f ca="1">SUMIF(刘金金DW仪表!$A:$AL,$B214,刘金金DW仪表!D:D)</f>
        <v>0</v>
      </c>
      <c r="E214" s="24">
        <f ca="1">SUMIF(刘金金DW仪表!$A:$AL,$B214,刘金金DW仪表!E:E)</f>
        <v>0</v>
      </c>
      <c r="F214" s="24">
        <f ca="1">SUMIF(刘金金DW仪表!$A:$AL,$B214,刘金金DW仪表!F:F)</f>
        <v>0</v>
      </c>
      <c r="G214" s="24">
        <f ca="1">SUMIF(刘金金DW仪表!$A:$AL,$B214,刘金金DW仪表!G:G)</f>
        <v>0</v>
      </c>
      <c r="H214" s="24">
        <f ca="1">SUMIF(刘金金DW仪表!$A:$AL,$B214,刘金金DW仪表!H:H)</f>
        <v>0</v>
      </c>
      <c r="I214" s="24">
        <f ca="1">SUMIF(刘金金DW仪表!$A:$AL,$B214,刘金金DW仪表!I:I)</f>
        <v>12</v>
      </c>
      <c r="J214" s="24">
        <f ca="1">SUMIF(刘金金DW仪表!$A:$AL,$B214,刘金金DW仪表!J:J)</f>
        <v>8.5</v>
      </c>
      <c r="K214" s="24">
        <f ca="1">SUMIF(刘金金DW仪表!$A:$AL,$B214,刘金金DW仪表!K:K)</f>
        <v>8.5</v>
      </c>
      <c r="L214" s="24">
        <f ca="1">SUMIF(刘金金DW仪表!$A:$AL,$B214,刘金金DW仪表!L:L)</f>
        <v>0</v>
      </c>
      <c r="M214" s="24">
        <f ca="1">SUMIF(刘金金DW仪表!$A:$AL,$B214,刘金金DW仪表!M:M)</f>
        <v>0</v>
      </c>
      <c r="N214" s="24">
        <f ca="1">SUMIF(刘金金DW仪表!$A:$AL,$B214,刘金金DW仪表!N:N)</f>
        <v>0</v>
      </c>
      <c r="O214" s="24">
        <f ca="1">SUMIF(刘金金DW仪表!$A:$AL,$B214,刘金金DW仪表!O:O)</f>
        <v>0</v>
      </c>
      <c r="P214" s="24">
        <f ca="1">SUMIF(刘金金DW仪表!$A:$AL,$B214,刘金金DW仪表!P:P)</f>
        <v>0</v>
      </c>
      <c r="Q214" s="24">
        <f ca="1">SUMIF(刘金金DW仪表!$A:$AL,$B214,刘金金DW仪表!Q:Q)</f>
        <v>0</v>
      </c>
      <c r="R214" s="24">
        <f ca="1">SUMIF(刘金金DW仪表!$A:$AL,$B214,刘金金DW仪表!R:R)</f>
        <v>0</v>
      </c>
      <c r="S214" s="24">
        <f ca="1">SUMIF(刘金金DW仪表!$A:$AL,$B214,刘金金DW仪表!S:S)</f>
        <v>0</v>
      </c>
      <c r="T214" s="24">
        <f ca="1">SUMIF(刘金金DW仪表!$A:$AL,$B214,刘金金DW仪表!T:T)</f>
        <v>0</v>
      </c>
      <c r="U214" s="24">
        <f ca="1">SUMIF(刘金金DW仪表!$A:$AL,$B214,刘金金DW仪表!U:U)</f>
        <v>0</v>
      </c>
      <c r="V214" s="24">
        <f ca="1">SUMIF(刘金金DW仪表!$A:$AL,$B214,刘金金DW仪表!V:V)</f>
        <v>0</v>
      </c>
      <c r="W214" s="24">
        <f ca="1">SUMIF(刘金金DW仪表!$A:$AL,$B214,刘金金DW仪表!W:W)</f>
        <v>0</v>
      </c>
      <c r="X214" s="24">
        <f ca="1">SUMIF(刘金金DW仪表!$A:$AL,$B214,刘金金DW仪表!X:X)</f>
        <v>0</v>
      </c>
      <c r="Y214" s="24">
        <f ca="1">SUMIF(刘金金DW仪表!$A:$AL,$B214,刘金金DW仪表!Y:Y)</f>
        <v>0</v>
      </c>
      <c r="Z214" s="24">
        <f ca="1">SUMIF(刘金金DW仪表!$A:$AL,$B214,刘金金DW仪表!Z:Z)</f>
        <v>0</v>
      </c>
      <c r="AA214" s="24">
        <f ca="1">SUMIF(刘金金DW仪表!$A:$AL,$B214,刘金金DW仪表!AA:AA)</f>
        <v>0</v>
      </c>
      <c r="AB214" s="24">
        <f ca="1">SUMIF(刘金金DW仪表!$A:$AL,$B214,刘金金DW仪表!AB:AB)</f>
        <v>0</v>
      </c>
      <c r="AC214" s="24">
        <f ca="1">SUMIF(刘金金DW仪表!$A:$AL,$B214,刘金金DW仪表!AC:AC)</f>
        <v>0</v>
      </c>
      <c r="AD214" s="24">
        <f ca="1">SUMIF(刘金金DW仪表!$A:$AL,$B214,刘金金DW仪表!AD:AD)</f>
        <v>0</v>
      </c>
      <c r="AE214" s="24">
        <f ca="1">SUMIF(刘金金DW仪表!$A:$AL,$B214,刘金金DW仪表!AE:AE)</f>
        <v>0</v>
      </c>
      <c r="AF214" s="24">
        <f ca="1">SUMIF(刘金金DW仪表!$A:$AL,$B214,刘金金DW仪表!AF:AF)</f>
        <v>0</v>
      </c>
      <c r="AG214" s="24">
        <f ca="1">SUMIF(刘金金DW仪表!$A:$AL,$B214,刘金金DW仪表!AG:AG)</f>
        <v>0</v>
      </c>
      <c r="AH214" s="24">
        <f ca="1">SUMIF(刘金金DW仪表!$A:$AL,$B214,刘金金DW仪表!AH:AH)</f>
        <v>0</v>
      </c>
      <c r="AI214" s="68">
        <f t="shared" ca="1" si="147"/>
        <v>29</v>
      </c>
      <c r="AJ214" s="71">
        <f t="shared" ca="1" si="146"/>
        <v>3.625</v>
      </c>
    </row>
    <row r="215" spans="1:36" ht="19.5" customHeight="1" x14ac:dyDescent="0.25">
      <c r="A215" s="36" t="s">
        <v>575</v>
      </c>
      <c r="B215" s="128" t="s">
        <v>885</v>
      </c>
      <c r="C215" s="129" t="s">
        <v>886</v>
      </c>
      <c r="D215" s="24">
        <f ca="1">SUMIF(刘金金DW仪表!$A:$AL,$B215,刘金金DW仪表!D:D)</f>
        <v>0</v>
      </c>
      <c r="E215" s="24">
        <f ca="1">SUMIF(刘金金DW仪表!$A:$AL,$B215,刘金金DW仪表!E:E)</f>
        <v>0</v>
      </c>
      <c r="F215" s="24">
        <f ca="1">SUMIF(刘金金DW仪表!$A:$AL,$B215,刘金金DW仪表!F:F)</f>
        <v>0</v>
      </c>
      <c r="G215" s="24">
        <f ca="1">SUMIF(刘金金DW仪表!$A:$AL,$B215,刘金金DW仪表!G:G)</f>
        <v>0</v>
      </c>
      <c r="H215" s="24">
        <f ca="1">SUMIF(刘金金DW仪表!$A:$AL,$B215,刘金金DW仪表!H:H)</f>
        <v>0</v>
      </c>
      <c r="I215" s="24">
        <f ca="1">SUMIF(刘金金DW仪表!$A:$AL,$B215,刘金金DW仪表!I:I)</f>
        <v>0</v>
      </c>
      <c r="J215" s="24">
        <f ca="1">SUMIF(刘金金DW仪表!$A:$AL,$B215,刘金金DW仪表!J:J)</f>
        <v>0</v>
      </c>
      <c r="K215" s="24">
        <f ca="1">SUMIF(刘金金DW仪表!$A:$AL,$B215,刘金金DW仪表!K:K)</f>
        <v>0</v>
      </c>
      <c r="L215" s="24">
        <f ca="1">SUMIF(刘金金DW仪表!$A:$AL,$B215,刘金金DW仪表!L:L)</f>
        <v>0</v>
      </c>
      <c r="M215" s="24">
        <f ca="1">SUMIF(刘金金DW仪表!$A:$AL,$B215,刘金金DW仪表!M:M)</f>
        <v>0</v>
      </c>
      <c r="N215" s="24">
        <f ca="1">SUMIF(刘金金DW仪表!$A:$AL,$B215,刘金金DW仪表!N:N)</f>
        <v>0</v>
      </c>
      <c r="O215" s="24">
        <f ca="1">SUMIF(刘金金DW仪表!$A:$AL,$B215,刘金金DW仪表!O:O)</f>
        <v>0</v>
      </c>
      <c r="P215" s="24">
        <f ca="1">SUMIF(刘金金DW仪表!$A:$AL,$B215,刘金金DW仪表!P:P)</f>
        <v>0</v>
      </c>
      <c r="Q215" s="24">
        <f ca="1">SUMIF(刘金金DW仪表!$A:$AL,$B215,刘金金DW仪表!Q:Q)</f>
        <v>0</v>
      </c>
      <c r="R215" s="24">
        <f ca="1">SUMIF(刘金金DW仪表!$A:$AL,$B215,刘金金DW仪表!R:R)</f>
        <v>0</v>
      </c>
      <c r="S215" s="24">
        <f ca="1">SUMIF(刘金金DW仪表!$A:$AL,$B215,刘金金DW仪表!S:S)</f>
        <v>0</v>
      </c>
      <c r="T215" s="24">
        <f ca="1">SUMIF(刘金金DW仪表!$A:$AL,$B215,刘金金DW仪表!T:T)</f>
        <v>0</v>
      </c>
      <c r="U215" s="24">
        <f ca="1">SUMIF(刘金金DW仪表!$A:$AL,$B215,刘金金DW仪表!U:U)</f>
        <v>8.5</v>
      </c>
      <c r="V215" s="24">
        <f ca="1">SUMIF(刘金金DW仪表!$A:$AL,$B215,刘金金DW仪表!V:V)</f>
        <v>8.5</v>
      </c>
      <c r="W215" s="24">
        <f ca="1">SUMIF(刘金金DW仪表!$A:$AL,$B215,刘金金DW仪表!W:W)</f>
        <v>11</v>
      </c>
      <c r="X215" s="24">
        <f ca="1">SUMIF(刘金金DW仪表!$A:$AL,$B215,刘金金DW仪表!X:X)</f>
        <v>11</v>
      </c>
      <c r="Y215" s="24">
        <f ca="1">SUMIF(刘金金DW仪表!$A:$AL,$B215,刘金金DW仪表!Y:Y)</f>
        <v>12</v>
      </c>
      <c r="Z215" s="24">
        <f ca="1">SUMIF(刘金金DW仪表!$A:$AL,$B215,刘金金DW仪表!Z:Z)</f>
        <v>13</v>
      </c>
      <c r="AA215" s="24">
        <f ca="1">SUMIF(刘金金DW仪表!$A:$AL,$B215,刘金金DW仪表!AA:AA)</f>
        <v>12</v>
      </c>
      <c r="AB215" s="24">
        <f ca="1">SUMIF(刘金金DW仪表!$A:$AL,$B215,刘金金DW仪表!AB:AB)</f>
        <v>11</v>
      </c>
      <c r="AC215" s="24">
        <f ca="1">SUMIF(刘金金DW仪表!$A:$AL,$B215,刘金金DW仪表!AC:AC)</f>
        <v>8.5</v>
      </c>
      <c r="AD215" s="24">
        <f ca="1">SUMIF(刘金金DW仪表!$A:$AL,$B215,刘金金DW仪表!AD:AD)</f>
        <v>12</v>
      </c>
      <c r="AE215" s="24">
        <f ca="1">SUMIF(刘金金DW仪表!$A:$AL,$B215,刘金金DW仪表!AE:AE)</f>
        <v>0</v>
      </c>
      <c r="AF215" s="24">
        <f ca="1">SUMIF(刘金金DW仪表!$A:$AL,$B215,刘金金DW仪表!AF:AF)</f>
        <v>7</v>
      </c>
      <c r="AG215" s="24">
        <f ca="1">SUMIF(刘金金DW仪表!$A:$AL,$B215,刘金金DW仪表!AG:AG)</f>
        <v>8.5</v>
      </c>
      <c r="AH215" s="24">
        <f ca="1">SUMIF(刘金金DW仪表!$A:$AL,$B215,刘金金DW仪表!AH:AH)</f>
        <v>8.5</v>
      </c>
      <c r="AI215" s="68">
        <f t="shared" ref="AI215:AI216" ca="1" si="148">SUM(D215:AH215)</f>
        <v>131.5</v>
      </c>
      <c r="AJ215" s="71">
        <f t="shared" ca="1" si="146"/>
        <v>16.4375</v>
      </c>
    </row>
    <row r="216" spans="1:36" ht="19.5" customHeight="1" x14ac:dyDescent="0.25">
      <c r="A216" s="36" t="s">
        <v>575</v>
      </c>
      <c r="B216" s="128" t="s">
        <v>887</v>
      </c>
      <c r="C216" s="129" t="s">
        <v>888</v>
      </c>
      <c r="D216" s="24">
        <f ca="1">SUMIF(刘金金DW仪表!$A:$AL,$B216,刘金金DW仪表!D:D)</f>
        <v>0</v>
      </c>
      <c r="E216" s="24">
        <f ca="1">SUMIF(刘金金DW仪表!$A:$AL,$B216,刘金金DW仪表!E:E)</f>
        <v>0</v>
      </c>
      <c r="F216" s="24">
        <f ca="1">SUMIF(刘金金DW仪表!$A:$AL,$B216,刘金金DW仪表!F:F)</f>
        <v>0</v>
      </c>
      <c r="G216" s="24">
        <f ca="1">SUMIF(刘金金DW仪表!$A:$AL,$B216,刘金金DW仪表!G:G)</f>
        <v>0</v>
      </c>
      <c r="H216" s="24">
        <f ca="1">SUMIF(刘金金DW仪表!$A:$AL,$B216,刘金金DW仪表!H:H)</f>
        <v>0</v>
      </c>
      <c r="I216" s="24">
        <f ca="1">SUMIF(刘金金DW仪表!$A:$AL,$B216,刘金金DW仪表!I:I)</f>
        <v>0</v>
      </c>
      <c r="J216" s="24">
        <f ca="1">SUMIF(刘金金DW仪表!$A:$AL,$B216,刘金金DW仪表!J:J)</f>
        <v>0</v>
      </c>
      <c r="K216" s="24">
        <f ca="1">SUMIF(刘金金DW仪表!$A:$AL,$B216,刘金金DW仪表!K:K)</f>
        <v>0</v>
      </c>
      <c r="L216" s="24">
        <f ca="1">SUMIF(刘金金DW仪表!$A:$AL,$B216,刘金金DW仪表!L:L)</f>
        <v>0</v>
      </c>
      <c r="M216" s="24">
        <f ca="1">SUMIF(刘金金DW仪表!$A:$AL,$B216,刘金金DW仪表!M:M)</f>
        <v>0</v>
      </c>
      <c r="N216" s="24">
        <f ca="1">SUMIF(刘金金DW仪表!$A:$AL,$B216,刘金金DW仪表!N:N)</f>
        <v>0</v>
      </c>
      <c r="O216" s="24">
        <f ca="1">SUMIF(刘金金DW仪表!$A:$AL,$B216,刘金金DW仪表!O:O)</f>
        <v>0</v>
      </c>
      <c r="P216" s="24">
        <f ca="1">SUMIF(刘金金DW仪表!$A:$AL,$B216,刘金金DW仪表!P:P)</f>
        <v>0</v>
      </c>
      <c r="Q216" s="24">
        <f ca="1">SUMIF(刘金金DW仪表!$A:$AL,$B216,刘金金DW仪表!Q:Q)</f>
        <v>0</v>
      </c>
      <c r="R216" s="24">
        <f ca="1">SUMIF(刘金金DW仪表!$A:$AL,$B216,刘金金DW仪表!R:R)</f>
        <v>0</v>
      </c>
      <c r="S216" s="24">
        <f ca="1">SUMIF(刘金金DW仪表!$A:$AL,$B216,刘金金DW仪表!S:S)</f>
        <v>0</v>
      </c>
      <c r="T216" s="24">
        <f ca="1">SUMIF(刘金金DW仪表!$A:$AL,$B216,刘金金DW仪表!T:T)</f>
        <v>0</v>
      </c>
      <c r="U216" s="24">
        <f ca="1">SUMIF(刘金金DW仪表!$A:$AL,$B216,刘金金DW仪表!U:U)</f>
        <v>8.5</v>
      </c>
      <c r="V216" s="24">
        <f ca="1">SUMIF(刘金金DW仪表!$A:$AL,$B216,刘金金DW仪表!V:V)</f>
        <v>8.5</v>
      </c>
      <c r="W216" s="24">
        <f ca="1">SUMIF(刘金金DW仪表!$A:$AL,$B216,刘金金DW仪表!W:W)</f>
        <v>11</v>
      </c>
      <c r="X216" s="24">
        <f ca="1">SUMIF(刘金金DW仪表!$A:$AL,$B216,刘金金DW仪表!X:X)</f>
        <v>11</v>
      </c>
      <c r="Y216" s="24">
        <f ca="1">SUMIF(刘金金DW仪表!$A:$AL,$B216,刘金金DW仪表!Y:Y)</f>
        <v>12</v>
      </c>
      <c r="Z216" s="24">
        <f ca="1">SUMIF(刘金金DW仪表!$A:$AL,$B216,刘金金DW仪表!Z:Z)</f>
        <v>13</v>
      </c>
      <c r="AA216" s="24">
        <f ca="1">SUMIF(刘金金DW仪表!$A:$AL,$B216,刘金金DW仪表!AA:AA)</f>
        <v>12</v>
      </c>
      <c r="AB216" s="24">
        <f ca="1">SUMIF(刘金金DW仪表!$A:$AL,$B216,刘金金DW仪表!AB:AB)</f>
        <v>11</v>
      </c>
      <c r="AC216" s="24">
        <f ca="1">SUMIF(刘金金DW仪表!$A:$AL,$B216,刘金金DW仪表!AC:AC)</f>
        <v>8.5</v>
      </c>
      <c r="AD216" s="24">
        <f ca="1">SUMIF(刘金金DW仪表!$A:$AL,$B216,刘金金DW仪表!AD:AD)</f>
        <v>12</v>
      </c>
      <c r="AE216" s="24">
        <f ca="1">SUMIF(刘金金DW仪表!$A:$AL,$B216,刘金金DW仪表!AE:AE)</f>
        <v>0</v>
      </c>
      <c r="AF216" s="24">
        <f ca="1">SUMIF(刘金金DW仪表!$A:$AL,$B216,刘金金DW仪表!AF:AF)</f>
        <v>7</v>
      </c>
      <c r="AG216" s="24">
        <f ca="1">SUMIF(刘金金DW仪表!$A:$AL,$B216,刘金金DW仪表!AG:AG)</f>
        <v>8.5</v>
      </c>
      <c r="AH216" s="24">
        <f ca="1">SUMIF(刘金金DW仪表!$A:$AL,$B216,刘金金DW仪表!AH:AH)</f>
        <v>8.5</v>
      </c>
      <c r="AI216" s="68">
        <f t="shared" ca="1" si="148"/>
        <v>131.5</v>
      </c>
      <c r="AJ216" s="71">
        <f t="shared" ca="1" si="146"/>
        <v>16.4375</v>
      </c>
    </row>
    <row r="217" spans="1:36" ht="19.5" customHeight="1" x14ac:dyDescent="0.25">
      <c r="A217" s="36" t="s">
        <v>575</v>
      </c>
      <c r="B217" s="128">
        <v>2312011</v>
      </c>
      <c r="C217" s="129" t="s">
        <v>763</v>
      </c>
      <c r="D217" s="24">
        <f ca="1">SUMIF(刘金金DW仪表!$A:$AL,$B217,刘金金DW仪表!D:D)</f>
        <v>0</v>
      </c>
      <c r="E217" s="24">
        <f ca="1">SUMIF(刘金金DW仪表!$A:$AL,$B217,刘金金DW仪表!E:E)</f>
        <v>8.5</v>
      </c>
      <c r="F217" s="24">
        <f ca="1">SUMIF(刘金金DW仪表!$A:$AL,$B217,刘金金DW仪表!F:F)</f>
        <v>8.5</v>
      </c>
      <c r="G217" s="24">
        <f ca="1">SUMIF(刘金金DW仪表!$A:$AL,$B217,刘金金DW仪表!G:G)</f>
        <v>0</v>
      </c>
      <c r="H217" s="24">
        <f ca="1">SUMIF(刘金金DW仪表!$A:$AL,$B217,刘金金DW仪表!H:H)</f>
        <v>0</v>
      </c>
      <c r="I217" s="24">
        <f ca="1">SUMIF(刘金金DW仪表!$A:$AL,$B217,刘金金DW仪表!I:I)</f>
        <v>12</v>
      </c>
      <c r="J217" s="24">
        <f ca="1">SUMIF(刘金金DW仪表!$A:$AL,$B217,刘金金DW仪表!J:J)</f>
        <v>8.5</v>
      </c>
      <c r="K217" s="24">
        <f ca="1">SUMIF(刘金金DW仪表!$A:$AL,$B217,刘金金DW仪表!K:K)</f>
        <v>8.5</v>
      </c>
      <c r="L217" s="24">
        <f ca="1">SUMIF(刘金金DW仪表!$A:$AL,$B217,刘金金DW仪表!L:L)</f>
        <v>13</v>
      </c>
      <c r="M217" s="24">
        <f ca="1">SUMIF(刘金金DW仪表!$A:$AL,$B217,刘金金DW仪表!M:M)</f>
        <v>0</v>
      </c>
      <c r="N217" s="24">
        <f ca="1">SUMIF(刘金金DW仪表!$A:$AL,$B217,刘金金DW仪表!N:N)</f>
        <v>12</v>
      </c>
      <c r="O217" s="24">
        <f ca="1">SUMIF(刘金金DW仪表!$A:$AL,$B217,刘金金DW仪表!O:O)</f>
        <v>8.5</v>
      </c>
      <c r="P217" s="24">
        <f ca="1">SUMIF(刘金金DW仪表!$A:$AL,$B217,刘金金DW仪表!P:P)</f>
        <v>12</v>
      </c>
      <c r="Q217" s="24">
        <f ca="1">SUMIF(刘金金DW仪表!$A:$AL,$B217,刘金金DW仪表!Q:Q)</f>
        <v>8.5</v>
      </c>
      <c r="R217" s="24">
        <f ca="1">SUMIF(刘金金DW仪表!$A:$AL,$B217,刘金金DW仪表!R:R)</f>
        <v>8.5</v>
      </c>
      <c r="S217" s="24">
        <f ca="1">SUMIF(刘金金DW仪表!$A:$AL,$B217,刘金金DW仪表!S:S)</f>
        <v>12</v>
      </c>
      <c r="T217" s="24">
        <f ca="1">SUMIF(刘金金DW仪表!$A:$AL,$B217,刘金金DW仪表!T:T)</f>
        <v>12</v>
      </c>
      <c r="U217" s="24">
        <f ca="1">SUMIF(刘金金DW仪表!$A:$AL,$B217,刘金金DW仪表!U:U)</f>
        <v>12</v>
      </c>
      <c r="V217" s="24">
        <f ca="1">SUMIF(刘金金DW仪表!$A:$AL,$B217,刘金金DW仪表!V:V)</f>
        <v>12</v>
      </c>
      <c r="W217" s="24">
        <f ca="1">SUMIF(刘金金DW仪表!$A:$AL,$B217,刘金金DW仪表!W:W)</f>
        <v>11</v>
      </c>
      <c r="X217" s="24">
        <f ca="1">SUMIF(刘金金DW仪表!$A:$AL,$B217,刘金金DW仪表!X:X)</f>
        <v>11</v>
      </c>
      <c r="Y217" s="24">
        <f ca="1">SUMIF(刘金金DW仪表!$A:$AL,$B217,刘金金DW仪表!Y:Y)</f>
        <v>12</v>
      </c>
      <c r="Z217" s="24">
        <f ca="1">SUMIF(刘金金DW仪表!$A:$AL,$B217,刘金金DW仪表!Z:Z)</f>
        <v>13</v>
      </c>
      <c r="AA217" s="24">
        <f ca="1">SUMIF(刘金金DW仪表!$A:$AL,$B217,刘金金DW仪表!AA:AA)</f>
        <v>12</v>
      </c>
      <c r="AB217" s="24">
        <f ca="1">SUMIF(刘金金DW仪表!$A:$AL,$B217,刘金金DW仪表!AB:AB)</f>
        <v>11</v>
      </c>
      <c r="AC217" s="24">
        <f ca="1">SUMIF(刘金金DW仪表!$A:$AL,$B217,刘金金DW仪表!AC:AC)</f>
        <v>8.5</v>
      </c>
      <c r="AD217" s="24">
        <f ca="1">SUMIF(刘金金DW仪表!$A:$AL,$B217,刘金金DW仪表!AD:AD)</f>
        <v>8.5</v>
      </c>
      <c r="AE217" s="24">
        <f ca="1">SUMIF(刘金金DW仪表!$A:$AL,$B217,刘金金DW仪表!AE:AE)</f>
        <v>0</v>
      </c>
      <c r="AF217" s="24">
        <f ca="1">SUMIF(刘金金DW仪表!$A:$AL,$B217,刘金金DW仪表!AF:AF)</f>
        <v>0</v>
      </c>
      <c r="AG217" s="24">
        <f ca="1">SUMIF(刘金金DW仪表!$A:$AL,$B217,刘金金DW仪表!AG:AG)</f>
        <v>0</v>
      </c>
      <c r="AH217" s="24">
        <f ca="1">SUMIF(刘金金DW仪表!$A:$AL,$B217,刘金金DW仪表!AH:AH)</f>
        <v>0</v>
      </c>
      <c r="AI217" s="68">
        <f t="shared" ref="AI217" ca="1" si="149">SUM(D217:AH217)</f>
        <v>243.5</v>
      </c>
      <c r="AJ217" s="71">
        <f t="shared" ref="AJ217:AJ221" ca="1" si="150">AI217/8</f>
        <v>30.4375</v>
      </c>
    </row>
    <row r="218" spans="1:36" ht="19.5" customHeight="1" x14ac:dyDescent="0.25">
      <c r="A218" s="36" t="s">
        <v>575</v>
      </c>
      <c r="B218" s="128">
        <v>2312030</v>
      </c>
      <c r="C218" s="129" t="s">
        <v>764</v>
      </c>
      <c r="D218" s="24">
        <f ca="1">SUMIF(刘金金DW仪表!$A:$AL,$B218,刘金金DW仪表!D:D)</f>
        <v>0</v>
      </c>
      <c r="E218" s="24">
        <f ca="1">SUMIF(刘金金DW仪表!$A:$AL,$B218,刘金金DW仪表!E:E)</f>
        <v>0</v>
      </c>
      <c r="F218" s="24">
        <f ca="1">SUMIF(刘金金DW仪表!$A:$AL,$B218,刘金金DW仪表!F:F)</f>
        <v>0</v>
      </c>
      <c r="G218" s="24">
        <f ca="1">SUMIF(刘金金DW仪表!$A:$AL,$B218,刘金金DW仪表!G:G)</f>
        <v>0</v>
      </c>
      <c r="H218" s="24">
        <f ca="1">SUMIF(刘金金DW仪表!$A:$AL,$B218,刘金金DW仪表!H:H)</f>
        <v>0</v>
      </c>
      <c r="I218" s="24">
        <f ca="1">SUMIF(刘金金DW仪表!$A:$AL,$B218,刘金金DW仪表!I:I)</f>
        <v>0</v>
      </c>
      <c r="J218" s="24">
        <f ca="1">SUMIF(刘金金DW仪表!$A:$AL,$B218,刘金金DW仪表!J:J)</f>
        <v>0</v>
      </c>
      <c r="K218" s="24">
        <f ca="1">SUMIF(刘金金DW仪表!$A:$AL,$B218,刘金金DW仪表!K:K)</f>
        <v>0</v>
      </c>
      <c r="L218" s="24">
        <f ca="1">SUMIF(刘金金DW仪表!$A:$AL,$B218,刘金金DW仪表!L:L)</f>
        <v>0</v>
      </c>
      <c r="M218" s="24">
        <f ca="1">SUMIF(刘金金DW仪表!$A:$AL,$B218,刘金金DW仪表!M:M)</f>
        <v>0</v>
      </c>
      <c r="N218" s="24">
        <f ca="1">SUMIF(刘金金DW仪表!$A:$AL,$B218,刘金金DW仪表!N:N)</f>
        <v>0</v>
      </c>
      <c r="O218" s="24">
        <f ca="1">SUMIF(刘金金DW仪表!$A:$AL,$B218,刘金金DW仪表!O:O)</f>
        <v>0</v>
      </c>
      <c r="P218" s="24">
        <f ca="1">SUMIF(刘金金DW仪表!$A:$AL,$B218,刘金金DW仪表!P:P)</f>
        <v>0</v>
      </c>
      <c r="Q218" s="24">
        <f ca="1">SUMIF(刘金金DW仪表!$A:$AL,$B218,刘金金DW仪表!Q:Q)</f>
        <v>0</v>
      </c>
      <c r="R218" s="24">
        <f ca="1">SUMIF(刘金金DW仪表!$A:$AL,$B218,刘金金DW仪表!R:R)</f>
        <v>0</v>
      </c>
      <c r="S218" s="24">
        <f ca="1">SUMIF(刘金金DW仪表!$A:$AL,$B218,刘金金DW仪表!S:S)</f>
        <v>0</v>
      </c>
      <c r="T218" s="24">
        <f ca="1">SUMIF(刘金金DW仪表!$A:$AL,$B218,刘金金DW仪表!T:T)</f>
        <v>0</v>
      </c>
      <c r="U218" s="24">
        <f ca="1">SUMIF(刘金金DW仪表!$A:$AL,$B218,刘金金DW仪表!U:U)</f>
        <v>0</v>
      </c>
      <c r="V218" s="24">
        <f ca="1">SUMIF(刘金金DW仪表!$A:$AL,$B218,刘金金DW仪表!V:V)</f>
        <v>0</v>
      </c>
      <c r="W218" s="24">
        <f ca="1">SUMIF(刘金金DW仪表!$A:$AL,$B218,刘金金DW仪表!W:W)</f>
        <v>0</v>
      </c>
      <c r="X218" s="24">
        <f ca="1">SUMIF(刘金金DW仪表!$A:$AL,$B218,刘金金DW仪表!X:X)</f>
        <v>0</v>
      </c>
      <c r="Y218" s="24">
        <f ca="1">SUMIF(刘金金DW仪表!$A:$AL,$B218,刘金金DW仪表!Y:Y)</f>
        <v>0</v>
      </c>
      <c r="Z218" s="24">
        <f ca="1">SUMIF(刘金金DW仪表!$A:$AL,$B218,刘金金DW仪表!Z:Z)</f>
        <v>0</v>
      </c>
      <c r="AA218" s="24">
        <f ca="1">SUMIF(刘金金DW仪表!$A:$AL,$B218,刘金金DW仪表!AA:AA)</f>
        <v>0</v>
      </c>
      <c r="AB218" s="24">
        <f ca="1">SUMIF(刘金金DW仪表!$A:$AL,$B218,刘金金DW仪表!AB:AB)</f>
        <v>0</v>
      </c>
      <c r="AC218" s="24">
        <f ca="1">SUMIF(刘金金DW仪表!$A:$AL,$B218,刘金金DW仪表!AC:AC)</f>
        <v>0</v>
      </c>
      <c r="AD218" s="24">
        <f ca="1">SUMIF(刘金金DW仪表!$A:$AL,$B218,刘金金DW仪表!AD:AD)</f>
        <v>0</v>
      </c>
      <c r="AE218" s="24">
        <f ca="1">SUMIF(刘金金DW仪表!$A:$AL,$B218,刘金金DW仪表!AE:AE)</f>
        <v>0</v>
      </c>
      <c r="AF218" s="24">
        <f ca="1">SUMIF(刘金金DW仪表!$A:$AL,$B218,刘金金DW仪表!AF:AF)</f>
        <v>0</v>
      </c>
      <c r="AG218" s="24">
        <f ca="1">SUMIF(刘金金DW仪表!$A:$AL,$B218,刘金金DW仪表!AG:AG)</f>
        <v>0</v>
      </c>
      <c r="AH218" s="24">
        <f ca="1">SUMIF(刘金金DW仪表!$A:$AL,$B218,刘金金DW仪表!AH:AH)</f>
        <v>0</v>
      </c>
      <c r="AI218" s="68">
        <f t="shared" ref="AI218:AI219" ca="1" si="151">SUM(D218:AH218)</f>
        <v>0</v>
      </c>
      <c r="AJ218" s="71">
        <f t="shared" ref="AJ218:AJ219" ca="1" si="152">AI218/8</f>
        <v>0</v>
      </c>
    </row>
    <row r="219" spans="1:36" ht="19.5" customHeight="1" x14ac:dyDescent="0.25">
      <c r="A219" s="36" t="s">
        <v>575</v>
      </c>
      <c r="B219" s="128">
        <v>2312029</v>
      </c>
      <c r="C219" s="129" t="s">
        <v>765</v>
      </c>
      <c r="D219" s="24">
        <f ca="1">SUMIF(刘金金DW仪表!$A:$AL,$B219,刘金金DW仪表!D:D)</f>
        <v>0</v>
      </c>
      <c r="E219" s="24">
        <f ca="1">SUMIF(刘金金DW仪表!$A:$AL,$B219,刘金金DW仪表!E:E)</f>
        <v>0</v>
      </c>
      <c r="F219" s="24">
        <f ca="1">SUMIF(刘金金DW仪表!$A:$AL,$B219,刘金金DW仪表!F:F)</f>
        <v>0</v>
      </c>
      <c r="G219" s="24">
        <f ca="1">SUMIF(刘金金DW仪表!$A:$AL,$B219,刘金金DW仪表!G:G)</f>
        <v>0</v>
      </c>
      <c r="H219" s="24">
        <f ca="1">SUMIF(刘金金DW仪表!$A:$AL,$B219,刘金金DW仪表!H:H)</f>
        <v>0</v>
      </c>
      <c r="I219" s="24">
        <f ca="1">SUMIF(刘金金DW仪表!$A:$AL,$B219,刘金金DW仪表!I:I)</f>
        <v>0</v>
      </c>
      <c r="J219" s="24">
        <f ca="1">SUMIF(刘金金DW仪表!$A:$AL,$B219,刘金金DW仪表!J:J)</f>
        <v>0</v>
      </c>
      <c r="K219" s="24">
        <f ca="1">SUMIF(刘金金DW仪表!$A:$AL,$B219,刘金金DW仪表!K:K)</f>
        <v>0</v>
      </c>
      <c r="L219" s="24">
        <f ca="1">SUMIF(刘金金DW仪表!$A:$AL,$B219,刘金金DW仪表!L:L)</f>
        <v>0</v>
      </c>
      <c r="M219" s="24">
        <f ca="1">SUMIF(刘金金DW仪表!$A:$AL,$B219,刘金金DW仪表!M:M)</f>
        <v>0</v>
      </c>
      <c r="N219" s="24">
        <f ca="1">SUMIF(刘金金DW仪表!$A:$AL,$B219,刘金金DW仪表!N:N)</f>
        <v>0</v>
      </c>
      <c r="O219" s="24">
        <f ca="1">SUMIF(刘金金DW仪表!$A:$AL,$B219,刘金金DW仪表!O:O)</f>
        <v>0</v>
      </c>
      <c r="P219" s="24">
        <f ca="1">SUMIF(刘金金DW仪表!$A:$AL,$B219,刘金金DW仪表!P:P)</f>
        <v>0</v>
      </c>
      <c r="Q219" s="24">
        <f ca="1">SUMIF(刘金金DW仪表!$A:$AL,$B219,刘金金DW仪表!Q:Q)</f>
        <v>0</v>
      </c>
      <c r="R219" s="24">
        <f ca="1">SUMIF(刘金金DW仪表!$A:$AL,$B219,刘金金DW仪表!R:R)</f>
        <v>0</v>
      </c>
      <c r="S219" s="24">
        <f ca="1">SUMIF(刘金金DW仪表!$A:$AL,$B219,刘金金DW仪表!S:S)</f>
        <v>0</v>
      </c>
      <c r="T219" s="24">
        <f ca="1">SUMIF(刘金金DW仪表!$A:$AL,$B219,刘金金DW仪表!T:T)</f>
        <v>0</v>
      </c>
      <c r="U219" s="24">
        <f ca="1">SUMIF(刘金金DW仪表!$A:$AL,$B219,刘金金DW仪表!U:U)</f>
        <v>0</v>
      </c>
      <c r="V219" s="24">
        <f ca="1">SUMIF(刘金金DW仪表!$A:$AL,$B219,刘金金DW仪表!V:V)</f>
        <v>0</v>
      </c>
      <c r="W219" s="24">
        <f ca="1">SUMIF(刘金金DW仪表!$A:$AL,$B219,刘金金DW仪表!W:W)</f>
        <v>0</v>
      </c>
      <c r="X219" s="24">
        <f ca="1">SUMIF(刘金金DW仪表!$A:$AL,$B219,刘金金DW仪表!X:X)</f>
        <v>0</v>
      </c>
      <c r="Y219" s="24">
        <f ca="1">SUMIF(刘金金DW仪表!$A:$AL,$B219,刘金金DW仪表!Y:Y)</f>
        <v>0</v>
      </c>
      <c r="Z219" s="24">
        <f ca="1">SUMIF(刘金金DW仪表!$A:$AL,$B219,刘金金DW仪表!Z:Z)</f>
        <v>0</v>
      </c>
      <c r="AA219" s="24">
        <f ca="1">SUMIF(刘金金DW仪表!$A:$AL,$B219,刘金金DW仪表!AA:AA)</f>
        <v>0</v>
      </c>
      <c r="AB219" s="24">
        <f ca="1">SUMIF(刘金金DW仪表!$A:$AL,$B219,刘金金DW仪表!AB:AB)</f>
        <v>0</v>
      </c>
      <c r="AC219" s="24">
        <f ca="1">SUMIF(刘金金DW仪表!$A:$AL,$B219,刘金金DW仪表!AC:AC)</f>
        <v>0</v>
      </c>
      <c r="AD219" s="24">
        <f ca="1">SUMIF(刘金金DW仪表!$A:$AL,$B219,刘金金DW仪表!AD:AD)</f>
        <v>0</v>
      </c>
      <c r="AE219" s="24">
        <f ca="1">SUMIF(刘金金DW仪表!$A:$AL,$B219,刘金金DW仪表!AE:AE)</f>
        <v>0</v>
      </c>
      <c r="AF219" s="24">
        <f ca="1">SUMIF(刘金金DW仪表!$A:$AL,$B219,刘金金DW仪表!AF:AF)</f>
        <v>0</v>
      </c>
      <c r="AG219" s="24">
        <f ca="1">SUMIF(刘金金DW仪表!$A:$AL,$B219,刘金金DW仪表!AG:AG)</f>
        <v>0</v>
      </c>
      <c r="AH219" s="24">
        <f ca="1">SUMIF(刘金金DW仪表!$A:$AL,$B219,刘金金DW仪表!AH:AH)</f>
        <v>0</v>
      </c>
      <c r="AI219" s="68">
        <f t="shared" ca="1" si="151"/>
        <v>0</v>
      </c>
      <c r="AJ219" s="71">
        <f t="shared" ca="1" si="152"/>
        <v>0</v>
      </c>
    </row>
    <row r="220" spans="1:36" ht="19.5" customHeight="1" x14ac:dyDescent="0.25">
      <c r="A220" s="36" t="s">
        <v>575</v>
      </c>
      <c r="B220" s="128">
        <v>2401236</v>
      </c>
      <c r="C220" s="129" t="s">
        <v>906</v>
      </c>
      <c r="D220" s="24">
        <f ca="1">SUMIF(刘金金DW仪表!$A:$AL,$B220,刘金金DW仪表!D:D)</f>
        <v>0</v>
      </c>
      <c r="E220" s="24">
        <f ca="1">SUMIF(刘金金DW仪表!$A:$AL,$B220,刘金金DW仪表!E:E)</f>
        <v>0</v>
      </c>
      <c r="F220" s="24">
        <f ca="1">SUMIF(刘金金DW仪表!$A:$AL,$B220,刘金金DW仪表!F:F)</f>
        <v>0</v>
      </c>
      <c r="G220" s="24">
        <f ca="1">SUMIF(刘金金DW仪表!$A:$AL,$B220,刘金金DW仪表!G:G)</f>
        <v>0</v>
      </c>
      <c r="H220" s="24">
        <f ca="1">SUMIF(刘金金DW仪表!$A:$AL,$B220,刘金金DW仪表!H:H)</f>
        <v>0</v>
      </c>
      <c r="I220" s="24">
        <f ca="1">SUMIF(刘金金DW仪表!$A:$AL,$B220,刘金金DW仪表!I:I)</f>
        <v>0</v>
      </c>
      <c r="J220" s="24">
        <f ca="1">SUMIF(刘金金DW仪表!$A:$AL,$B220,刘金金DW仪表!J:J)</f>
        <v>0</v>
      </c>
      <c r="K220" s="24">
        <f ca="1">SUMIF(刘金金DW仪表!$A:$AL,$B220,刘金金DW仪表!K:K)</f>
        <v>0</v>
      </c>
      <c r="L220" s="24">
        <f ca="1">SUMIF(刘金金DW仪表!$A:$AL,$B220,刘金金DW仪表!L:L)</f>
        <v>0</v>
      </c>
      <c r="M220" s="24">
        <f ca="1">SUMIF(刘金金DW仪表!$A:$AL,$B220,刘金金DW仪表!M:M)</f>
        <v>0</v>
      </c>
      <c r="N220" s="24">
        <f ca="1">SUMIF(刘金金DW仪表!$A:$AL,$B220,刘金金DW仪表!N:N)</f>
        <v>0</v>
      </c>
      <c r="O220" s="24">
        <f ca="1">SUMIF(刘金金DW仪表!$A:$AL,$B220,刘金金DW仪表!O:O)</f>
        <v>0</v>
      </c>
      <c r="P220" s="24">
        <f ca="1">SUMIF(刘金金DW仪表!$A:$AL,$B220,刘金金DW仪表!P:P)</f>
        <v>0</v>
      </c>
      <c r="Q220" s="24">
        <f ca="1">SUMIF(刘金金DW仪表!$A:$AL,$B220,刘金金DW仪表!Q:Q)</f>
        <v>0</v>
      </c>
      <c r="R220" s="24">
        <f ca="1">SUMIF(刘金金DW仪表!$A:$AL,$B220,刘金金DW仪表!R:R)</f>
        <v>0</v>
      </c>
      <c r="S220" s="24">
        <f ca="1">SUMIF(刘金金DW仪表!$A:$AL,$B220,刘金金DW仪表!S:S)</f>
        <v>0</v>
      </c>
      <c r="T220" s="24">
        <f ca="1">SUMIF(刘金金DW仪表!$A:$AL,$B220,刘金金DW仪表!T:T)</f>
        <v>0</v>
      </c>
      <c r="U220" s="24">
        <f ca="1">SUMIF(刘金金DW仪表!$A:$AL,$B220,刘金金DW仪表!U:U)</f>
        <v>0</v>
      </c>
      <c r="V220" s="24">
        <f ca="1">SUMIF(刘金金DW仪表!$A:$AL,$B220,刘金金DW仪表!V:V)</f>
        <v>0</v>
      </c>
      <c r="W220" s="24">
        <f ca="1">SUMIF(刘金金DW仪表!$A:$AL,$B220,刘金金DW仪表!W:W)</f>
        <v>0</v>
      </c>
      <c r="X220" s="24">
        <f ca="1">SUMIF(刘金金DW仪表!$A:$AL,$B220,刘金金DW仪表!X:X)</f>
        <v>0</v>
      </c>
      <c r="Y220" s="24">
        <f ca="1">SUMIF(刘金金DW仪表!$A:$AL,$B220,刘金金DW仪表!Y:Y)</f>
        <v>0</v>
      </c>
      <c r="Z220" s="24">
        <f ca="1">SUMIF(刘金金DW仪表!$A:$AL,$B220,刘金金DW仪表!Z:Z)</f>
        <v>0</v>
      </c>
      <c r="AA220" s="24">
        <f ca="1">SUMIF(刘金金DW仪表!$A:$AL,$B220,刘金金DW仪表!AA:AA)</f>
        <v>0</v>
      </c>
      <c r="AB220" s="24">
        <f ca="1">SUMIF(刘金金DW仪表!$A:$AL,$B220,刘金金DW仪表!AB:AB)</f>
        <v>0</v>
      </c>
      <c r="AC220" s="24">
        <f ca="1">SUMIF(刘金金DW仪表!$A:$AL,$B220,刘金金DW仪表!AC:AC)</f>
        <v>0</v>
      </c>
      <c r="AD220" s="24">
        <f ca="1">SUMIF(刘金金DW仪表!$A:$AL,$B220,刘金金DW仪表!AD:AD)</f>
        <v>0</v>
      </c>
      <c r="AE220" s="24">
        <f ca="1">SUMIF(刘金金DW仪表!$A:$AL,$B220,刘金金DW仪表!AE:AE)</f>
        <v>0</v>
      </c>
      <c r="AF220" s="24">
        <f ca="1">SUMIF(刘金金DW仪表!$A:$AL,$B220,刘金金DW仪表!AF:AF)</f>
        <v>0</v>
      </c>
      <c r="AG220" s="24">
        <f ca="1">SUMIF(刘金金DW仪表!$A:$AL,$B220,刘金金DW仪表!AG:AG)</f>
        <v>8.5</v>
      </c>
      <c r="AH220" s="24">
        <f ca="1">SUMIF(刘金金DW仪表!$A:$AL,$B220,刘金金DW仪表!AH:AH)</f>
        <v>8.5</v>
      </c>
      <c r="AI220" s="68">
        <f t="shared" ref="AI220:AI221" ca="1" si="153">SUM(D220:AH220)</f>
        <v>17</v>
      </c>
      <c r="AJ220" s="71">
        <f t="shared" ca="1" si="150"/>
        <v>2.125</v>
      </c>
    </row>
    <row r="221" spans="1:36" ht="19.5" customHeight="1" x14ac:dyDescent="0.25">
      <c r="A221" s="36" t="s">
        <v>575</v>
      </c>
      <c r="B221" s="128">
        <v>2401238</v>
      </c>
      <c r="C221" s="129" t="s">
        <v>907</v>
      </c>
      <c r="D221" s="24">
        <f ca="1">SUMIF(刘金金DW仪表!$A:$AL,$B221,刘金金DW仪表!D:D)</f>
        <v>0</v>
      </c>
      <c r="E221" s="24">
        <f ca="1">SUMIF(刘金金DW仪表!$A:$AL,$B221,刘金金DW仪表!E:E)</f>
        <v>0</v>
      </c>
      <c r="F221" s="24">
        <f ca="1">SUMIF(刘金金DW仪表!$A:$AL,$B221,刘金金DW仪表!F:F)</f>
        <v>0</v>
      </c>
      <c r="G221" s="24">
        <f ca="1">SUMIF(刘金金DW仪表!$A:$AL,$B221,刘金金DW仪表!G:G)</f>
        <v>0</v>
      </c>
      <c r="H221" s="24">
        <f ca="1">SUMIF(刘金金DW仪表!$A:$AL,$B221,刘金金DW仪表!H:H)</f>
        <v>0</v>
      </c>
      <c r="I221" s="24">
        <f ca="1">SUMIF(刘金金DW仪表!$A:$AL,$B221,刘金金DW仪表!I:I)</f>
        <v>0</v>
      </c>
      <c r="J221" s="24">
        <f ca="1">SUMIF(刘金金DW仪表!$A:$AL,$B221,刘金金DW仪表!J:J)</f>
        <v>0</v>
      </c>
      <c r="K221" s="24">
        <f ca="1">SUMIF(刘金金DW仪表!$A:$AL,$B221,刘金金DW仪表!K:K)</f>
        <v>0</v>
      </c>
      <c r="L221" s="24">
        <f ca="1">SUMIF(刘金金DW仪表!$A:$AL,$B221,刘金金DW仪表!L:L)</f>
        <v>0</v>
      </c>
      <c r="M221" s="24">
        <f ca="1">SUMIF(刘金金DW仪表!$A:$AL,$B221,刘金金DW仪表!M:M)</f>
        <v>0</v>
      </c>
      <c r="N221" s="24">
        <f ca="1">SUMIF(刘金金DW仪表!$A:$AL,$B221,刘金金DW仪表!N:N)</f>
        <v>0</v>
      </c>
      <c r="O221" s="24">
        <f ca="1">SUMIF(刘金金DW仪表!$A:$AL,$B221,刘金金DW仪表!O:O)</f>
        <v>0</v>
      </c>
      <c r="P221" s="24">
        <f ca="1">SUMIF(刘金金DW仪表!$A:$AL,$B221,刘金金DW仪表!P:P)</f>
        <v>0</v>
      </c>
      <c r="Q221" s="24">
        <f ca="1">SUMIF(刘金金DW仪表!$A:$AL,$B221,刘金金DW仪表!Q:Q)</f>
        <v>0</v>
      </c>
      <c r="R221" s="24">
        <f ca="1">SUMIF(刘金金DW仪表!$A:$AL,$B221,刘金金DW仪表!R:R)</f>
        <v>0</v>
      </c>
      <c r="S221" s="24">
        <f ca="1">SUMIF(刘金金DW仪表!$A:$AL,$B221,刘金金DW仪表!S:S)</f>
        <v>0</v>
      </c>
      <c r="T221" s="24">
        <f ca="1">SUMIF(刘金金DW仪表!$A:$AL,$B221,刘金金DW仪表!T:T)</f>
        <v>0</v>
      </c>
      <c r="U221" s="24">
        <f ca="1">SUMIF(刘金金DW仪表!$A:$AL,$B221,刘金金DW仪表!U:U)</f>
        <v>0</v>
      </c>
      <c r="V221" s="24">
        <f ca="1">SUMIF(刘金金DW仪表!$A:$AL,$B221,刘金金DW仪表!V:V)</f>
        <v>0</v>
      </c>
      <c r="W221" s="24">
        <f ca="1">SUMIF(刘金金DW仪表!$A:$AL,$B221,刘金金DW仪表!W:W)</f>
        <v>0</v>
      </c>
      <c r="X221" s="24">
        <f ca="1">SUMIF(刘金金DW仪表!$A:$AL,$B221,刘金金DW仪表!X:X)</f>
        <v>0</v>
      </c>
      <c r="Y221" s="24">
        <f ca="1">SUMIF(刘金金DW仪表!$A:$AL,$B221,刘金金DW仪表!Y:Y)</f>
        <v>0</v>
      </c>
      <c r="Z221" s="24">
        <f ca="1">SUMIF(刘金金DW仪表!$A:$AL,$B221,刘金金DW仪表!Z:Z)</f>
        <v>0</v>
      </c>
      <c r="AA221" s="24">
        <f ca="1">SUMIF(刘金金DW仪表!$A:$AL,$B221,刘金金DW仪表!AA:AA)</f>
        <v>0</v>
      </c>
      <c r="AB221" s="24">
        <f ca="1">SUMIF(刘金金DW仪表!$A:$AL,$B221,刘金金DW仪表!AB:AB)</f>
        <v>0</v>
      </c>
      <c r="AC221" s="24">
        <f ca="1">SUMIF(刘金金DW仪表!$A:$AL,$B221,刘金金DW仪表!AC:AC)</f>
        <v>0</v>
      </c>
      <c r="AD221" s="24">
        <f ca="1">SUMIF(刘金金DW仪表!$A:$AL,$B221,刘金金DW仪表!AD:AD)</f>
        <v>0</v>
      </c>
      <c r="AE221" s="24">
        <f ca="1">SUMIF(刘金金DW仪表!$A:$AL,$B221,刘金金DW仪表!AE:AE)</f>
        <v>0</v>
      </c>
      <c r="AF221" s="24">
        <f ca="1">SUMIF(刘金金DW仪表!$A:$AL,$B221,刘金金DW仪表!AF:AF)</f>
        <v>0</v>
      </c>
      <c r="AG221" s="24">
        <f ca="1">SUMIF(刘金金DW仪表!$A:$AL,$B221,刘金金DW仪表!AG:AG)</f>
        <v>8.5</v>
      </c>
      <c r="AH221" s="24">
        <f ca="1">SUMIF(刘金金DW仪表!$A:$AL,$B221,刘金金DW仪表!AH:AH)</f>
        <v>8.5</v>
      </c>
      <c r="AI221" s="68">
        <f t="shared" ca="1" si="153"/>
        <v>17</v>
      </c>
      <c r="AJ221" s="71">
        <f t="shared" ca="1" si="150"/>
        <v>2.125</v>
      </c>
    </row>
    <row r="222" spans="1:36" ht="19.5" customHeight="1" x14ac:dyDescent="0.25">
      <c r="A222" s="36" t="s">
        <v>701</v>
      </c>
      <c r="B222" s="53" t="s">
        <v>398</v>
      </c>
      <c r="C222" s="127" t="s">
        <v>399</v>
      </c>
      <c r="D222" s="24">
        <f ca="1">SUMIF(李树森DW小线!$A:$AL,$B222,李树森DW小线!D:D)</f>
        <v>0</v>
      </c>
      <c r="E222" s="24">
        <f ca="1">SUMIF(李树森DW小线!$A:$AL,$B222,李树森DW小线!E:E)</f>
        <v>12</v>
      </c>
      <c r="F222" s="24">
        <f ca="1">SUMIF(李树森DW小线!$A:$AL,$B222,李树森DW小线!F:F)</f>
        <v>10</v>
      </c>
      <c r="G222" s="24">
        <f ca="1">SUMIF(李树森DW小线!$A:$AL,$B222,李树森DW小线!G:G)</f>
        <v>11</v>
      </c>
      <c r="H222" s="24">
        <f ca="1">SUMIF(李树森DW小线!$A:$AL,$B222,李树森DW小线!H:H)</f>
        <v>12</v>
      </c>
      <c r="I222" s="24">
        <f ca="1">SUMIF(李树森DW小线!$A:$AL,$B222,李树森DW小线!I:I)</f>
        <v>12</v>
      </c>
      <c r="J222" s="24">
        <f ca="1">SUMIF(李树森DW小线!$A:$AL,$B222,李树森DW小线!J:J)</f>
        <v>9.5</v>
      </c>
      <c r="K222" s="24">
        <f ca="1">SUMIF(李树森DW小线!$A:$AL,$B222,李树森DW小线!K:K)</f>
        <v>11</v>
      </c>
      <c r="L222" s="24">
        <f ca="1">SUMIF(李树森DW小线!$A:$AL,$B222,李树森DW小线!L:L)</f>
        <v>12</v>
      </c>
      <c r="M222" s="24">
        <f ca="1">SUMIF(李树森DW小线!$A:$AL,$B222,李树森DW小线!M:M)</f>
        <v>12</v>
      </c>
      <c r="N222" s="24">
        <f ca="1">SUMIF(李树森DW小线!$A:$AL,$B222,李树森DW小线!N:N)</f>
        <v>12</v>
      </c>
      <c r="O222" s="24">
        <f ca="1">SUMIF(李树森DW小线!$A:$AL,$B222,李树森DW小线!O:O)</f>
        <v>12</v>
      </c>
      <c r="P222" s="24">
        <f ca="1">SUMIF(李树森DW小线!$A:$AL,$B222,李树森DW小线!P:P)</f>
        <v>8.5</v>
      </c>
      <c r="Q222" s="24">
        <f ca="1">SUMIF(李树森DW小线!$A:$AL,$B222,李树森DW小线!Q:Q)</f>
        <v>8.5</v>
      </c>
      <c r="R222" s="24">
        <f ca="1">SUMIF(李树森DW小线!$A:$AL,$B222,李树森DW小线!R:R)</f>
        <v>12</v>
      </c>
      <c r="S222" s="24">
        <f ca="1">SUMIF(李树森DW小线!$A:$AL,$B222,李树森DW小线!S:S)</f>
        <v>11</v>
      </c>
      <c r="T222" s="24">
        <f ca="1">SUMIF(李树森DW小线!$A:$AL,$B222,李树森DW小线!T:T)</f>
        <v>12</v>
      </c>
      <c r="U222" s="24">
        <f ca="1">SUMIF(李树森DW小线!$A:$AL,$B222,李树森DW小线!U:U)</f>
        <v>12</v>
      </c>
      <c r="V222" s="24">
        <f ca="1">SUMIF(李树森DW小线!$A:$AL,$B222,李树森DW小线!V:V)</f>
        <v>12</v>
      </c>
      <c r="W222" s="24">
        <f ca="1">SUMIF(李树森DW小线!$A:$AL,$B222,李树森DW小线!W:W)</f>
        <v>13</v>
      </c>
      <c r="X222" s="24">
        <f ca="1">SUMIF(李树森DW小线!$A:$AL,$B222,李树森DW小线!X:X)</f>
        <v>8.5</v>
      </c>
      <c r="Y222" s="24">
        <f ca="1">SUMIF(李树森DW小线!$A:$AL,$B222,李树森DW小线!Y:Y)</f>
        <v>13</v>
      </c>
      <c r="Z222" s="24">
        <f ca="1">SUMIF(李树森DW小线!$A:$AL,$B222,李树森DW小线!Z:Z)</f>
        <v>13</v>
      </c>
      <c r="AA222" s="24">
        <f ca="1">SUMIF(李树森DW小线!$A:$AL,$B222,李树森DW小线!AA:AA)</f>
        <v>12</v>
      </c>
      <c r="AB222" s="24">
        <f ca="1">SUMIF(李树森DW小线!$A:$AL,$B222,李树森DW小线!AB:AB)</f>
        <v>12</v>
      </c>
      <c r="AC222" s="24">
        <f ca="1">SUMIF(李树森DW小线!$A:$AL,$B222,李树森DW小线!AC:AC)</f>
        <v>14</v>
      </c>
      <c r="AD222" s="24">
        <f ca="1">SUMIF(李树森DW小线!$A:$AL,$B222,李树森DW小线!AD:AD)</f>
        <v>12</v>
      </c>
      <c r="AE222" s="24">
        <f ca="1">SUMIF(李树森DW小线!$A:$AL,$B222,李树森DW小线!AE:AE)</f>
        <v>8.5</v>
      </c>
      <c r="AF222" s="24">
        <f ca="1">SUMIF(李树森DW小线!$A:$AL,$B222,李树森DW小线!AF:AF)</f>
        <v>11</v>
      </c>
      <c r="AG222" s="24">
        <f ca="1">SUMIF(李树森DW小线!$A:$AL,$B222,李树森DW小线!AG:AG)</f>
        <v>8.5</v>
      </c>
      <c r="AH222" s="24">
        <f ca="1">SUMIF(李树森DW小线!$A:$AL,$B222,李树森DW小线!AH:AH)</f>
        <v>11</v>
      </c>
      <c r="AI222" s="68">
        <f t="shared" ref="AI222" ca="1" si="154">SUM(D222:AH222)</f>
        <v>338</v>
      </c>
      <c r="AJ222" s="71">
        <f t="shared" ref="AJ222" ca="1" si="155">AI222/8</f>
        <v>42.25</v>
      </c>
    </row>
    <row r="223" spans="1:36" ht="19.5" customHeight="1" x14ac:dyDescent="0.25">
      <c r="A223" s="36" t="s">
        <v>701</v>
      </c>
      <c r="B223" s="53" t="s">
        <v>709</v>
      </c>
      <c r="C223" s="127" t="s">
        <v>729</v>
      </c>
      <c r="D223" s="24">
        <f ca="1">SUMIF(李树森DW小线!$A:$AL,$B223,李树森DW小线!D:D)</f>
        <v>0</v>
      </c>
      <c r="E223" s="24">
        <f ca="1">SUMIF(李树森DW小线!$A:$AL,$B223,李树森DW小线!E:E)</f>
        <v>0</v>
      </c>
      <c r="F223" s="24">
        <f ca="1">SUMIF(李树森DW小线!$A:$AL,$B223,李树森DW小线!F:F)</f>
        <v>0</v>
      </c>
      <c r="G223" s="24">
        <f ca="1">SUMIF(李树森DW小线!$A:$AL,$B223,李树森DW小线!G:G)</f>
        <v>0</v>
      </c>
      <c r="H223" s="24">
        <f ca="1">SUMIF(李树森DW小线!$A:$AL,$B223,李树森DW小线!H:H)</f>
        <v>0</v>
      </c>
      <c r="I223" s="24">
        <f ca="1">SUMIF(李树森DW小线!$A:$AL,$B223,李树森DW小线!I:I)</f>
        <v>0</v>
      </c>
      <c r="J223" s="24">
        <f ca="1">SUMIF(李树森DW小线!$A:$AL,$B223,李树森DW小线!J:J)</f>
        <v>0</v>
      </c>
      <c r="K223" s="24">
        <f ca="1">SUMIF(李树森DW小线!$A:$AL,$B223,李树森DW小线!K:K)</f>
        <v>0</v>
      </c>
      <c r="L223" s="24">
        <f ca="1">SUMIF(李树森DW小线!$A:$AL,$B223,李树森DW小线!L:L)</f>
        <v>0</v>
      </c>
      <c r="M223" s="24">
        <f ca="1">SUMIF(李树森DW小线!$A:$AL,$B223,李树森DW小线!M:M)</f>
        <v>0</v>
      </c>
      <c r="N223" s="24">
        <f ca="1">SUMIF(李树森DW小线!$A:$AL,$B223,李树森DW小线!N:N)</f>
        <v>0</v>
      </c>
      <c r="O223" s="24">
        <f ca="1">SUMIF(李树森DW小线!$A:$AL,$B223,李树森DW小线!O:O)</f>
        <v>0</v>
      </c>
      <c r="P223" s="24">
        <f ca="1">SUMIF(李树森DW小线!$A:$AL,$B223,李树森DW小线!P:P)</f>
        <v>0</v>
      </c>
      <c r="Q223" s="24">
        <f ca="1">SUMIF(李树森DW小线!$A:$AL,$B223,李树森DW小线!Q:Q)</f>
        <v>0</v>
      </c>
      <c r="R223" s="24">
        <f ca="1">SUMIF(李树森DW小线!$A:$AL,$B223,李树森DW小线!R:R)</f>
        <v>0</v>
      </c>
      <c r="S223" s="24">
        <f ca="1">SUMIF(李树森DW小线!$A:$AL,$B223,李树森DW小线!S:S)</f>
        <v>0</v>
      </c>
      <c r="T223" s="24">
        <f ca="1">SUMIF(李树森DW小线!$A:$AL,$B223,李树森DW小线!T:T)</f>
        <v>0</v>
      </c>
      <c r="U223" s="24">
        <f ca="1">SUMIF(李树森DW小线!$A:$AL,$B223,李树森DW小线!U:U)</f>
        <v>0</v>
      </c>
      <c r="V223" s="24">
        <f ca="1">SUMIF(李树森DW小线!$A:$AL,$B223,李树森DW小线!V:V)</f>
        <v>0</v>
      </c>
      <c r="W223" s="24">
        <f ca="1">SUMIF(李树森DW小线!$A:$AL,$B223,李树森DW小线!W:W)</f>
        <v>0</v>
      </c>
      <c r="X223" s="24">
        <f ca="1">SUMIF(李树森DW小线!$A:$AL,$B223,李树森DW小线!X:X)</f>
        <v>0</v>
      </c>
      <c r="Y223" s="24">
        <f ca="1">SUMIF(李树森DW小线!$A:$AL,$B223,李树森DW小线!Y:Y)</f>
        <v>0</v>
      </c>
      <c r="Z223" s="24">
        <f ca="1">SUMIF(李树森DW小线!$A:$AL,$B223,李树森DW小线!Z:Z)</f>
        <v>0</v>
      </c>
      <c r="AA223" s="24">
        <f ca="1">SUMIF(李树森DW小线!$A:$AL,$B223,李树森DW小线!AA:AA)</f>
        <v>0</v>
      </c>
      <c r="AB223" s="24">
        <f ca="1">SUMIF(李树森DW小线!$A:$AL,$B223,李树森DW小线!AB:AB)</f>
        <v>0</v>
      </c>
      <c r="AC223" s="24">
        <f ca="1">SUMIF(李树森DW小线!$A:$AL,$B223,李树森DW小线!AC:AC)</f>
        <v>0</v>
      </c>
      <c r="AD223" s="24">
        <f ca="1">SUMIF(李树森DW小线!$A:$AL,$B223,李树森DW小线!AD:AD)</f>
        <v>0</v>
      </c>
      <c r="AE223" s="24">
        <f ca="1">SUMIF(李树森DW小线!$A:$AL,$B223,李树森DW小线!AE:AE)</f>
        <v>0</v>
      </c>
      <c r="AF223" s="24">
        <f ca="1">SUMIF(李树森DW小线!$A:$AL,$B223,李树森DW小线!AF:AF)</f>
        <v>0</v>
      </c>
      <c r="AG223" s="24">
        <f ca="1">SUMIF(李树森DW小线!$A:$AL,$B223,李树森DW小线!AG:AG)</f>
        <v>0</v>
      </c>
      <c r="AH223" s="24">
        <f ca="1">SUMIF(李树森DW小线!$A:$AL,$B223,李树森DW小线!AH:AH)</f>
        <v>0</v>
      </c>
      <c r="AI223" s="68">
        <f t="shared" ref="AI223" ca="1" si="156">SUM(D223:AH223)</f>
        <v>0</v>
      </c>
      <c r="AJ223" s="71">
        <f t="shared" ref="AJ223" ca="1" si="157">AI223/8</f>
        <v>0</v>
      </c>
    </row>
    <row r="224" spans="1:36" ht="19.5" customHeight="1" x14ac:dyDescent="0.25">
      <c r="A224" s="36" t="s">
        <v>701</v>
      </c>
      <c r="B224" s="53">
        <v>2311054</v>
      </c>
      <c r="C224" s="127" t="s">
        <v>710</v>
      </c>
      <c r="D224" s="24">
        <f ca="1">SUMIF(李树森DW小线!$A:$AL,$B224,李树森DW小线!D:D)</f>
        <v>0</v>
      </c>
      <c r="E224" s="24">
        <f ca="1">SUMIF(李树森DW小线!$A:$AL,$B224,李树森DW小线!E:E)</f>
        <v>8.5</v>
      </c>
      <c r="F224" s="24">
        <f ca="1">SUMIF(李树森DW小线!$A:$AL,$B224,李树森DW小线!F:F)</f>
        <v>8.5</v>
      </c>
      <c r="G224" s="24">
        <f ca="1">SUMIF(李树森DW小线!$A:$AL,$B224,李树森DW小线!G:G)</f>
        <v>0</v>
      </c>
      <c r="H224" s="24">
        <f ca="1">SUMIF(李树森DW小线!$A:$AL,$B224,李树森DW小线!H:H)</f>
        <v>0</v>
      </c>
      <c r="I224" s="24">
        <f ca="1">SUMIF(李树森DW小线!$A:$AL,$B224,李树森DW小线!I:I)</f>
        <v>0</v>
      </c>
      <c r="J224" s="24">
        <f ca="1">SUMIF(李树森DW小线!$A:$AL,$B224,李树森DW小线!J:J)</f>
        <v>0</v>
      </c>
      <c r="K224" s="24">
        <f ca="1">SUMIF(李树森DW小线!$A:$AL,$B224,李树森DW小线!K:K)</f>
        <v>0</v>
      </c>
      <c r="L224" s="24">
        <f ca="1">SUMIF(李树森DW小线!$A:$AL,$B224,李树森DW小线!L:L)</f>
        <v>0</v>
      </c>
      <c r="M224" s="24">
        <f ca="1">SUMIF(李树森DW小线!$A:$AL,$B224,李树森DW小线!M:M)</f>
        <v>0</v>
      </c>
      <c r="N224" s="24">
        <f ca="1">SUMIF(李树森DW小线!$A:$AL,$B224,李树森DW小线!N:N)</f>
        <v>0</v>
      </c>
      <c r="O224" s="24">
        <f ca="1">SUMIF(李树森DW小线!$A:$AL,$B224,李树森DW小线!O:O)</f>
        <v>0</v>
      </c>
      <c r="P224" s="24">
        <f ca="1">SUMIF(李树森DW小线!$A:$AL,$B224,李树森DW小线!P:P)</f>
        <v>0</v>
      </c>
      <c r="Q224" s="24">
        <f ca="1">SUMIF(李树森DW小线!$A:$AL,$B224,李树森DW小线!Q:Q)</f>
        <v>0</v>
      </c>
      <c r="R224" s="24">
        <f ca="1">SUMIF(李树森DW小线!$A:$AL,$B224,李树森DW小线!R:R)</f>
        <v>0</v>
      </c>
      <c r="S224" s="24">
        <f ca="1">SUMIF(李树森DW小线!$A:$AL,$B224,李树森DW小线!S:S)</f>
        <v>0</v>
      </c>
      <c r="T224" s="24">
        <f ca="1">SUMIF(李树森DW小线!$A:$AL,$B224,李树森DW小线!T:T)</f>
        <v>0</v>
      </c>
      <c r="U224" s="24">
        <f ca="1">SUMIF(李树森DW小线!$A:$AL,$B224,李树森DW小线!U:U)</f>
        <v>0</v>
      </c>
      <c r="V224" s="24">
        <f ca="1">SUMIF(李树森DW小线!$A:$AL,$B224,李树森DW小线!V:V)</f>
        <v>0</v>
      </c>
      <c r="W224" s="24">
        <f ca="1">SUMIF(李树森DW小线!$A:$AL,$B224,李树森DW小线!W:W)</f>
        <v>0</v>
      </c>
      <c r="X224" s="24">
        <f ca="1">SUMIF(李树森DW小线!$A:$AL,$B224,李树森DW小线!X:X)</f>
        <v>0</v>
      </c>
      <c r="Y224" s="24">
        <f ca="1">SUMIF(李树森DW小线!$A:$AL,$B224,李树森DW小线!Y:Y)</f>
        <v>0</v>
      </c>
      <c r="Z224" s="24">
        <f ca="1">SUMIF(李树森DW小线!$A:$AL,$B224,李树森DW小线!Z:Z)</f>
        <v>0</v>
      </c>
      <c r="AA224" s="24">
        <f ca="1">SUMIF(李树森DW小线!$A:$AL,$B224,李树森DW小线!AA:AA)</f>
        <v>0</v>
      </c>
      <c r="AB224" s="24">
        <f ca="1">SUMIF(李树森DW小线!$A:$AL,$B224,李树森DW小线!AB:AB)</f>
        <v>0</v>
      </c>
      <c r="AC224" s="24">
        <f ca="1">SUMIF(李树森DW小线!$A:$AL,$B224,李树森DW小线!AC:AC)</f>
        <v>0</v>
      </c>
      <c r="AD224" s="24">
        <f ca="1">SUMIF(李树森DW小线!$A:$AL,$B224,李树森DW小线!AD:AD)</f>
        <v>0</v>
      </c>
      <c r="AE224" s="24">
        <f ca="1">SUMIF(李树森DW小线!$A:$AL,$B224,李树森DW小线!AE:AE)</f>
        <v>0</v>
      </c>
      <c r="AF224" s="24">
        <f ca="1">SUMIF(李树森DW小线!$A:$AL,$B224,李树森DW小线!AF:AF)</f>
        <v>0</v>
      </c>
      <c r="AG224" s="24">
        <f ca="1">SUMIF(李树森DW小线!$A:$AL,$B224,李树森DW小线!AG:AG)</f>
        <v>0</v>
      </c>
      <c r="AH224" s="24">
        <f ca="1">SUMIF(李树森DW小线!$A:$AL,$B224,李树森DW小线!AH:AH)</f>
        <v>0</v>
      </c>
      <c r="AI224" s="68">
        <f ca="1">SUM(D224:AH224)</f>
        <v>17</v>
      </c>
      <c r="AJ224" s="71">
        <f ca="1">AI224/8</f>
        <v>2.125</v>
      </c>
    </row>
    <row r="225" spans="1:36" ht="19.5" customHeight="1" x14ac:dyDescent="0.25">
      <c r="A225" s="36" t="s">
        <v>701</v>
      </c>
      <c r="B225" s="128" t="s">
        <v>556</v>
      </c>
      <c r="C225" s="129" t="s">
        <v>546</v>
      </c>
      <c r="D225" s="24">
        <f ca="1">SUMIF(李树森DW小线!$A:$AL,$B225,李树森DW小线!D:D)</f>
        <v>0</v>
      </c>
      <c r="E225" s="24">
        <f ca="1">SUMIF(李树森DW小线!$A:$AL,$B225,李树森DW小线!E:E)</f>
        <v>0</v>
      </c>
      <c r="F225" s="24">
        <f ca="1">SUMIF(李树森DW小线!$A:$AL,$B225,李树森DW小线!F:F)</f>
        <v>0</v>
      </c>
      <c r="G225" s="24">
        <f ca="1">SUMIF(李树森DW小线!$A:$AL,$B225,李树森DW小线!G:G)</f>
        <v>0</v>
      </c>
      <c r="H225" s="24">
        <f ca="1">SUMIF(李树森DW小线!$A:$AL,$B225,李树森DW小线!H:H)</f>
        <v>0</v>
      </c>
      <c r="I225" s="24">
        <f ca="1">SUMIF(李树森DW小线!$A:$AL,$B225,李树森DW小线!I:I)</f>
        <v>0</v>
      </c>
      <c r="J225" s="24">
        <f ca="1">SUMIF(李树森DW小线!$A:$AL,$B225,李树森DW小线!J:J)</f>
        <v>0</v>
      </c>
      <c r="K225" s="24">
        <f ca="1">SUMIF(李树森DW小线!$A:$AL,$B225,李树森DW小线!K:K)</f>
        <v>0</v>
      </c>
      <c r="L225" s="24">
        <f ca="1">SUMIF(李树森DW小线!$A:$AL,$B225,李树森DW小线!L:L)</f>
        <v>0</v>
      </c>
      <c r="M225" s="24">
        <f ca="1">SUMIF(李树森DW小线!$A:$AL,$B225,李树森DW小线!M:M)</f>
        <v>0</v>
      </c>
      <c r="N225" s="24">
        <f ca="1">SUMIF(李树森DW小线!$A:$AL,$B225,李树森DW小线!N:N)</f>
        <v>0</v>
      </c>
      <c r="O225" s="24">
        <f ca="1">SUMIF(李树森DW小线!$A:$AL,$B225,李树森DW小线!O:O)</f>
        <v>0</v>
      </c>
      <c r="P225" s="24">
        <f ca="1">SUMIF(李树森DW小线!$A:$AL,$B225,李树森DW小线!P:P)</f>
        <v>0</v>
      </c>
      <c r="Q225" s="24">
        <f ca="1">SUMIF(李树森DW小线!$A:$AL,$B225,李树森DW小线!Q:Q)</f>
        <v>0</v>
      </c>
      <c r="R225" s="24">
        <f ca="1">SUMIF(李树森DW小线!$A:$AL,$B225,李树森DW小线!R:R)</f>
        <v>0</v>
      </c>
      <c r="S225" s="24">
        <f ca="1">SUMIF(李树森DW小线!$A:$AL,$B225,李树森DW小线!S:S)</f>
        <v>0</v>
      </c>
      <c r="T225" s="24">
        <f ca="1">SUMIF(李树森DW小线!$A:$AL,$B225,李树森DW小线!T:T)</f>
        <v>0</v>
      </c>
      <c r="U225" s="24">
        <f ca="1">SUMIF(李树森DW小线!$A:$AL,$B225,李树森DW小线!U:U)</f>
        <v>0</v>
      </c>
      <c r="V225" s="24">
        <f ca="1">SUMIF(李树森DW小线!$A:$AL,$B225,李树森DW小线!V:V)</f>
        <v>0</v>
      </c>
      <c r="W225" s="24">
        <f ca="1">SUMIF(李树森DW小线!$A:$AL,$B225,李树森DW小线!W:W)</f>
        <v>0</v>
      </c>
      <c r="X225" s="24">
        <f ca="1">SUMIF(李树森DW小线!$A:$AL,$B225,李树森DW小线!X:X)</f>
        <v>0</v>
      </c>
      <c r="Y225" s="24">
        <f ca="1">SUMIF(李树森DW小线!$A:$AL,$B225,李树森DW小线!Y:Y)</f>
        <v>0</v>
      </c>
      <c r="Z225" s="24">
        <f ca="1">SUMIF(李树森DW小线!$A:$AL,$B225,李树森DW小线!Z:Z)</f>
        <v>0</v>
      </c>
      <c r="AA225" s="24">
        <f ca="1">SUMIF(李树森DW小线!$A:$AL,$B225,李树森DW小线!AA:AA)</f>
        <v>0</v>
      </c>
      <c r="AB225" s="24">
        <f ca="1">SUMIF(李树森DW小线!$A:$AL,$B225,李树森DW小线!AB:AB)</f>
        <v>0</v>
      </c>
      <c r="AC225" s="24">
        <f ca="1">SUMIF(李树森DW小线!$A:$AL,$B225,李树森DW小线!AC:AC)</f>
        <v>0</v>
      </c>
      <c r="AD225" s="24">
        <f ca="1">SUMIF(李树森DW小线!$A:$AL,$B225,李树森DW小线!AD:AD)</f>
        <v>0</v>
      </c>
      <c r="AE225" s="24">
        <f ca="1">SUMIF(李树森DW小线!$A:$AL,$B225,李树森DW小线!AE:AE)</f>
        <v>0</v>
      </c>
      <c r="AF225" s="24">
        <f ca="1">SUMIF(李树森DW小线!$A:$AL,$B225,李树森DW小线!AF:AF)</f>
        <v>0</v>
      </c>
      <c r="AG225" s="24">
        <f ca="1">SUMIF(李树森DW小线!$A:$AL,$B225,李树森DW小线!AG:AG)</f>
        <v>0</v>
      </c>
      <c r="AH225" s="24">
        <f ca="1">SUMIF(李树森DW小线!$A:$AL,$B225,李树森DW小线!AH:AH)</f>
        <v>0</v>
      </c>
      <c r="AI225" s="68">
        <f t="shared" ref="AI225" ca="1" si="158">SUM(D225:AH225)</f>
        <v>0</v>
      </c>
      <c r="AJ225" s="71">
        <f t="shared" ca="1" si="146"/>
        <v>0</v>
      </c>
    </row>
    <row r="226" spans="1:36" ht="19.5" customHeight="1" x14ac:dyDescent="0.25">
      <c r="A226" s="36" t="s">
        <v>701</v>
      </c>
      <c r="B226" s="128" t="s">
        <v>559</v>
      </c>
      <c r="C226" s="129" t="s">
        <v>550</v>
      </c>
      <c r="D226" s="24">
        <f ca="1">SUMIF(李树森DW小线!$A:$AL,$B226,李树森DW小线!D:D)</f>
        <v>0</v>
      </c>
      <c r="E226" s="24">
        <f ca="1">SUMIF(李树森DW小线!$A:$AL,$B226,李树森DW小线!E:E)</f>
        <v>8.5</v>
      </c>
      <c r="F226" s="24">
        <f ca="1">SUMIF(李树森DW小线!$A:$AL,$B226,李树森DW小线!F:F)</f>
        <v>8.5</v>
      </c>
      <c r="G226" s="24">
        <f ca="1">SUMIF(李树森DW小线!$A:$AL,$B226,李树森DW小线!G:G)</f>
        <v>0</v>
      </c>
      <c r="H226" s="24">
        <f ca="1">SUMIF(李树森DW小线!$A:$AL,$B226,李树森DW小线!H:H)</f>
        <v>0</v>
      </c>
      <c r="I226" s="24">
        <f ca="1">SUMIF(李树森DW小线!$A:$AL,$B226,李树森DW小线!I:I)</f>
        <v>0</v>
      </c>
      <c r="J226" s="24">
        <f ca="1">SUMIF(李树森DW小线!$A:$AL,$B226,李树森DW小线!J:J)</f>
        <v>0</v>
      </c>
      <c r="K226" s="24">
        <f ca="1">SUMIF(李树森DW小线!$A:$AL,$B226,李树森DW小线!K:K)</f>
        <v>0</v>
      </c>
      <c r="L226" s="24">
        <f ca="1">SUMIF(李树森DW小线!$A:$AL,$B226,李树森DW小线!L:L)</f>
        <v>0</v>
      </c>
      <c r="M226" s="24">
        <f ca="1">SUMIF(李树森DW小线!$A:$AL,$B226,李树森DW小线!M:M)</f>
        <v>0</v>
      </c>
      <c r="N226" s="24">
        <f ca="1">SUMIF(李树森DW小线!$A:$AL,$B226,李树森DW小线!N:N)</f>
        <v>0</v>
      </c>
      <c r="O226" s="24">
        <f ca="1">SUMIF(李树森DW小线!$A:$AL,$B226,李树森DW小线!O:O)</f>
        <v>0</v>
      </c>
      <c r="P226" s="24">
        <f ca="1">SUMIF(李树森DW小线!$A:$AL,$B226,李树森DW小线!P:P)</f>
        <v>0</v>
      </c>
      <c r="Q226" s="24">
        <f ca="1">SUMIF(李树森DW小线!$A:$AL,$B226,李树森DW小线!Q:Q)</f>
        <v>0</v>
      </c>
      <c r="R226" s="24">
        <f ca="1">SUMIF(李树森DW小线!$A:$AL,$B226,李树森DW小线!R:R)</f>
        <v>0</v>
      </c>
      <c r="S226" s="24">
        <f ca="1">SUMIF(李树森DW小线!$A:$AL,$B226,李树森DW小线!S:S)</f>
        <v>0</v>
      </c>
      <c r="T226" s="24">
        <f ca="1">SUMIF(李树森DW小线!$A:$AL,$B226,李树森DW小线!T:T)</f>
        <v>0</v>
      </c>
      <c r="U226" s="24">
        <f ca="1">SUMIF(李树森DW小线!$A:$AL,$B226,李树森DW小线!U:U)</f>
        <v>0</v>
      </c>
      <c r="V226" s="24">
        <f ca="1">SUMIF(李树森DW小线!$A:$AL,$B226,李树森DW小线!V:V)</f>
        <v>0</v>
      </c>
      <c r="W226" s="24">
        <f ca="1">SUMIF(李树森DW小线!$A:$AL,$B226,李树森DW小线!W:W)</f>
        <v>0</v>
      </c>
      <c r="X226" s="24">
        <f ca="1">SUMIF(李树森DW小线!$A:$AL,$B226,李树森DW小线!X:X)</f>
        <v>0</v>
      </c>
      <c r="Y226" s="24">
        <f ca="1">SUMIF(李树森DW小线!$A:$AL,$B226,李树森DW小线!Y:Y)</f>
        <v>0</v>
      </c>
      <c r="Z226" s="24">
        <f ca="1">SUMIF(李树森DW小线!$A:$AL,$B226,李树森DW小线!Z:Z)</f>
        <v>0</v>
      </c>
      <c r="AA226" s="24">
        <f ca="1">SUMIF(李树森DW小线!$A:$AL,$B226,李树森DW小线!AA:AA)</f>
        <v>0</v>
      </c>
      <c r="AB226" s="24">
        <f ca="1">SUMIF(李树森DW小线!$A:$AL,$B226,李树森DW小线!AB:AB)</f>
        <v>0</v>
      </c>
      <c r="AC226" s="24">
        <f ca="1">SUMIF(李树森DW小线!$A:$AL,$B226,李树森DW小线!AC:AC)</f>
        <v>0</v>
      </c>
      <c r="AD226" s="24">
        <f ca="1">SUMIF(李树森DW小线!$A:$AL,$B226,李树森DW小线!AD:AD)</f>
        <v>0</v>
      </c>
      <c r="AE226" s="24">
        <f ca="1">SUMIF(李树森DW小线!$A:$AL,$B226,李树森DW小线!AE:AE)</f>
        <v>0</v>
      </c>
      <c r="AF226" s="24">
        <f ca="1">SUMIF(李树森DW小线!$A:$AL,$B226,李树森DW小线!AF:AF)</f>
        <v>0</v>
      </c>
      <c r="AG226" s="24">
        <f ca="1">SUMIF(李树森DW小线!$A:$AL,$B226,李树森DW小线!AG:AG)</f>
        <v>0</v>
      </c>
      <c r="AH226" s="24">
        <f ca="1">SUMIF(李树森DW小线!$A:$AL,$B226,李树森DW小线!AH:AH)</f>
        <v>0</v>
      </c>
      <c r="AI226" s="68">
        <f t="shared" ref="AI226" ca="1" si="159">SUM(D226:AH226)</f>
        <v>17</v>
      </c>
      <c r="AJ226" s="71">
        <f t="shared" ref="AJ226" ca="1" si="160">AI226/8</f>
        <v>2.125</v>
      </c>
    </row>
    <row r="227" spans="1:36" ht="19.5" customHeight="1" x14ac:dyDescent="0.25">
      <c r="A227" s="36" t="s">
        <v>701</v>
      </c>
      <c r="B227" s="128" t="s">
        <v>636</v>
      </c>
      <c r="C227" s="129" t="s">
        <v>634</v>
      </c>
      <c r="D227" s="24">
        <f ca="1">SUMIF(李树森DW小线!$A:$AL,$B227,李树森DW小线!D:D)</f>
        <v>0</v>
      </c>
      <c r="E227" s="24">
        <f ca="1">SUMIF(李树森DW小线!$A:$AL,$B227,李树森DW小线!E:E)</f>
        <v>0</v>
      </c>
      <c r="F227" s="24">
        <f ca="1">SUMIF(李树森DW小线!$A:$AL,$B227,李树森DW小线!F:F)</f>
        <v>0</v>
      </c>
      <c r="G227" s="24">
        <f ca="1">SUMIF(李树森DW小线!$A:$AL,$B227,李树森DW小线!G:G)</f>
        <v>0</v>
      </c>
      <c r="H227" s="24">
        <f ca="1">SUMIF(李树森DW小线!$A:$AL,$B227,李树森DW小线!H:H)</f>
        <v>0</v>
      </c>
      <c r="I227" s="24">
        <f ca="1">SUMIF(李树森DW小线!$A:$AL,$B227,李树森DW小线!I:I)</f>
        <v>0</v>
      </c>
      <c r="J227" s="24">
        <f ca="1">SUMIF(李树森DW小线!$A:$AL,$B227,李树森DW小线!J:J)</f>
        <v>0</v>
      </c>
      <c r="K227" s="24">
        <f ca="1">SUMIF(李树森DW小线!$A:$AL,$B227,李树森DW小线!K:K)</f>
        <v>0</v>
      </c>
      <c r="L227" s="24">
        <f ca="1">SUMIF(李树森DW小线!$A:$AL,$B227,李树森DW小线!L:L)</f>
        <v>0</v>
      </c>
      <c r="M227" s="24">
        <f ca="1">SUMIF(李树森DW小线!$A:$AL,$B227,李树森DW小线!M:M)</f>
        <v>0</v>
      </c>
      <c r="N227" s="24">
        <f ca="1">SUMIF(李树森DW小线!$A:$AL,$B227,李树森DW小线!N:N)</f>
        <v>0</v>
      </c>
      <c r="O227" s="24">
        <f ca="1">SUMIF(李树森DW小线!$A:$AL,$B227,李树森DW小线!O:O)</f>
        <v>0</v>
      </c>
      <c r="P227" s="24">
        <f ca="1">SUMIF(李树森DW小线!$A:$AL,$B227,李树森DW小线!P:P)</f>
        <v>8.5</v>
      </c>
      <c r="Q227" s="24">
        <f ca="1">SUMIF(李树森DW小线!$A:$AL,$B227,李树森DW小线!Q:Q)</f>
        <v>8.5</v>
      </c>
      <c r="R227" s="24">
        <f ca="1">SUMIF(李树森DW小线!$A:$AL,$B227,李树森DW小线!R:R)</f>
        <v>8.5</v>
      </c>
      <c r="S227" s="24">
        <f ca="1">SUMIF(李树森DW小线!$A:$AL,$B227,李树森DW小线!S:S)</f>
        <v>8.5</v>
      </c>
      <c r="T227" s="24">
        <f ca="1">SUMIF(李树森DW小线!$A:$AL,$B227,李树森DW小线!T:T)</f>
        <v>8.5</v>
      </c>
      <c r="U227" s="24">
        <f ca="1">SUMIF(李树森DW小线!$A:$AL,$B227,李树森DW小线!U:U)</f>
        <v>12</v>
      </c>
      <c r="V227" s="24">
        <f ca="1">SUMIF(李树森DW小线!$A:$AL,$B227,李树森DW小线!V:V)</f>
        <v>12</v>
      </c>
      <c r="W227" s="24">
        <f ca="1">SUMIF(李树森DW小线!$A:$AL,$B227,李树森DW小线!W:W)</f>
        <v>11</v>
      </c>
      <c r="X227" s="24">
        <f ca="1">SUMIF(李树森DW小线!$A:$AL,$B227,李树森DW小线!X:X)</f>
        <v>8.5</v>
      </c>
      <c r="Y227" s="24">
        <f ca="1">SUMIF(李树森DW小线!$A:$AL,$B227,李树森DW小线!Y:Y)</f>
        <v>13</v>
      </c>
      <c r="Z227" s="24">
        <f ca="1">SUMIF(李树森DW小线!$A:$AL,$B227,李树森DW小线!Z:Z)</f>
        <v>13</v>
      </c>
      <c r="AA227" s="24">
        <f ca="1">SUMIF(李树森DW小线!$A:$AL,$B227,李树森DW小线!AA:AA)</f>
        <v>12</v>
      </c>
      <c r="AB227" s="24">
        <f ca="1">SUMIF(李树森DW小线!$A:$AL,$B227,李树森DW小线!AB:AB)</f>
        <v>12</v>
      </c>
      <c r="AC227" s="24">
        <f ca="1">SUMIF(李树森DW小线!$A:$AL,$B227,李树森DW小线!AC:AC)</f>
        <v>12</v>
      </c>
      <c r="AD227" s="24">
        <f ca="1">SUMIF(李树森DW小线!$A:$AL,$B227,李树森DW小线!AD:AD)</f>
        <v>11</v>
      </c>
      <c r="AE227" s="24">
        <f ca="1">SUMIF(李树森DW小线!$A:$AL,$B227,李树森DW小线!AE:AE)</f>
        <v>0</v>
      </c>
      <c r="AF227" s="24">
        <f ca="1">SUMIF(李树森DW小线!$A:$AL,$B227,李树森DW小线!AF:AF)</f>
        <v>8.5</v>
      </c>
      <c r="AG227" s="24">
        <f ca="1">SUMIF(李树森DW小线!$A:$AL,$B227,李树森DW小线!AG:AG)</f>
        <v>0</v>
      </c>
      <c r="AH227" s="24">
        <f ca="1">SUMIF(李树森DW小线!$A:$AL,$B227,李树森DW小线!AH:AH)</f>
        <v>0</v>
      </c>
      <c r="AI227" s="68">
        <f t="shared" ref="AI227" ca="1" si="161">SUM(D227:AH227)</f>
        <v>167.5</v>
      </c>
      <c r="AJ227" s="71">
        <f t="shared" ref="AJ227:AJ228" ca="1" si="162">AI227/8</f>
        <v>20.9375</v>
      </c>
    </row>
    <row r="228" spans="1:36" ht="19.5" customHeight="1" x14ac:dyDescent="0.25">
      <c r="A228" s="36" t="s">
        <v>701</v>
      </c>
      <c r="B228" s="128" t="s">
        <v>759</v>
      </c>
      <c r="C228" s="129" t="s">
        <v>758</v>
      </c>
      <c r="D228" s="24">
        <f ca="1">SUMIF(李树森DW小线!$A:$AL,$B228,李树森DW小线!D:D)</f>
        <v>0</v>
      </c>
      <c r="E228" s="24">
        <f ca="1">SUMIF(李树森DW小线!$A:$AL,$B228,李树森DW小线!E:E)</f>
        <v>8.5</v>
      </c>
      <c r="F228" s="24">
        <f ca="1">SUMIF(李树森DW小线!$A:$AL,$B228,李树森DW小线!F:F)</f>
        <v>8.5</v>
      </c>
      <c r="G228" s="24">
        <f ca="1">SUMIF(李树森DW小线!$A:$AL,$B228,李树森DW小线!G:G)</f>
        <v>0</v>
      </c>
      <c r="H228" s="24">
        <f ca="1">SUMIF(李树森DW小线!$A:$AL,$B228,李树森DW小线!H:H)</f>
        <v>0</v>
      </c>
      <c r="I228" s="24">
        <f ca="1">SUMIF(李树森DW小线!$A:$AL,$B228,李树森DW小线!I:I)</f>
        <v>0</v>
      </c>
      <c r="J228" s="24">
        <f ca="1">SUMIF(李树森DW小线!$A:$AL,$B228,李树森DW小线!J:J)</f>
        <v>0</v>
      </c>
      <c r="K228" s="24">
        <f ca="1">SUMIF(李树森DW小线!$A:$AL,$B228,李树森DW小线!K:K)</f>
        <v>0</v>
      </c>
      <c r="L228" s="24">
        <f ca="1">SUMIF(李树森DW小线!$A:$AL,$B228,李树森DW小线!L:L)</f>
        <v>0</v>
      </c>
      <c r="M228" s="24">
        <f ca="1">SUMIF(李树森DW小线!$A:$AL,$B228,李树森DW小线!M:M)</f>
        <v>0</v>
      </c>
      <c r="N228" s="24">
        <f ca="1">SUMIF(李树森DW小线!$A:$AL,$B228,李树森DW小线!N:N)</f>
        <v>0</v>
      </c>
      <c r="O228" s="24">
        <f ca="1">SUMIF(李树森DW小线!$A:$AL,$B228,李树森DW小线!O:O)</f>
        <v>0</v>
      </c>
      <c r="P228" s="24">
        <f ca="1">SUMIF(李树森DW小线!$A:$AL,$B228,李树森DW小线!P:P)</f>
        <v>0</v>
      </c>
      <c r="Q228" s="24">
        <f ca="1">SUMIF(李树森DW小线!$A:$AL,$B228,李树森DW小线!Q:Q)</f>
        <v>0</v>
      </c>
      <c r="R228" s="24">
        <f ca="1">SUMIF(李树森DW小线!$A:$AL,$B228,李树森DW小线!R:R)</f>
        <v>0</v>
      </c>
      <c r="S228" s="24">
        <f ca="1">SUMIF(李树森DW小线!$A:$AL,$B228,李树森DW小线!S:S)</f>
        <v>0</v>
      </c>
      <c r="T228" s="24">
        <f ca="1">SUMIF(李树森DW小线!$A:$AL,$B228,李树森DW小线!T:T)</f>
        <v>0</v>
      </c>
      <c r="U228" s="24">
        <f ca="1">SUMIF(李树森DW小线!$A:$AL,$B228,李树森DW小线!U:U)</f>
        <v>0</v>
      </c>
      <c r="V228" s="24">
        <f ca="1">SUMIF(李树森DW小线!$A:$AL,$B228,李树森DW小线!V:V)</f>
        <v>0</v>
      </c>
      <c r="W228" s="24">
        <f ca="1">SUMIF(李树森DW小线!$A:$AL,$B228,李树森DW小线!W:W)</f>
        <v>0</v>
      </c>
      <c r="X228" s="24">
        <f ca="1">SUMIF(李树森DW小线!$A:$AL,$B228,李树森DW小线!X:X)</f>
        <v>0</v>
      </c>
      <c r="Y228" s="24">
        <f ca="1">SUMIF(李树森DW小线!$A:$AL,$B228,李树森DW小线!Y:Y)</f>
        <v>0</v>
      </c>
      <c r="Z228" s="24">
        <f ca="1">SUMIF(李树森DW小线!$A:$AL,$B228,李树森DW小线!Z:Z)</f>
        <v>0</v>
      </c>
      <c r="AA228" s="24">
        <f ca="1">SUMIF(李树森DW小线!$A:$AL,$B228,李树森DW小线!AA:AA)</f>
        <v>0</v>
      </c>
      <c r="AB228" s="24">
        <f ca="1">SUMIF(李树森DW小线!$A:$AL,$B228,李树森DW小线!AB:AB)</f>
        <v>0</v>
      </c>
      <c r="AC228" s="24">
        <f ca="1">SUMIF(李树森DW小线!$A:$AL,$B228,李树森DW小线!AC:AC)</f>
        <v>0</v>
      </c>
      <c r="AD228" s="24">
        <f ca="1">SUMIF(李树森DW小线!$A:$AL,$B228,李树森DW小线!AD:AD)</f>
        <v>0</v>
      </c>
      <c r="AE228" s="24">
        <f ca="1">SUMIF(李树森DW小线!$A:$AL,$B228,李树森DW小线!AE:AE)</f>
        <v>0</v>
      </c>
      <c r="AF228" s="24">
        <f ca="1">SUMIF(李树森DW小线!$A:$AL,$B228,李树森DW小线!AF:AF)</f>
        <v>0</v>
      </c>
      <c r="AG228" s="24">
        <f ca="1">SUMIF(李树森DW小线!$A:$AL,$B228,李树森DW小线!AG:AG)</f>
        <v>0</v>
      </c>
      <c r="AH228" s="24">
        <f ca="1">SUMIF(李树森DW小线!$A:$AL,$B228,李树森DW小线!AH:AH)</f>
        <v>0</v>
      </c>
      <c r="AI228" s="68">
        <f ca="1">SUM(D228:AH228)</f>
        <v>17</v>
      </c>
      <c r="AJ228" s="71">
        <f t="shared" ca="1" si="162"/>
        <v>2.125</v>
      </c>
    </row>
    <row r="229" spans="1:36" ht="19.5" customHeight="1" x14ac:dyDescent="0.3">
      <c r="A229" s="36" t="s">
        <v>104</v>
      </c>
      <c r="B229" s="55" t="s">
        <v>231</v>
      </c>
      <c r="C229" t="s">
        <v>186</v>
      </c>
      <c r="D229" s="24">
        <f ca="1">SUMIF(间接!$A:$AL,$B229,间接!D:D)</f>
        <v>0</v>
      </c>
      <c r="E229" s="24">
        <f ca="1">SUMIF(间接!$A:$AL,$B229,间接!E:E)</f>
        <v>8</v>
      </c>
      <c r="F229" s="24">
        <f ca="1">SUMIF(间接!$A:$AL,$B229,间接!F:F)</f>
        <v>8</v>
      </c>
      <c r="G229" s="24">
        <f ca="1">SUMIF(间接!$A:$AL,$B229,间接!G:G)</f>
        <v>8</v>
      </c>
      <c r="H229" s="24">
        <f ca="1">SUMIF(间接!$A:$AL,$B229,间接!H:H)</f>
        <v>8</v>
      </c>
      <c r="I229" s="24">
        <f ca="1">SUMIF(间接!$A:$AL,$B229,间接!I:I)</f>
        <v>8</v>
      </c>
      <c r="J229" s="24">
        <f ca="1">SUMIF(间接!$A:$AL,$B229,间接!J:J)</f>
        <v>0</v>
      </c>
      <c r="K229" s="24">
        <f ca="1">SUMIF(间接!$A:$AL,$B229,间接!K:K)</f>
        <v>8</v>
      </c>
      <c r="L229" s="24">
        <f ca="1">SUMIF(间接!$A:$AL,$B229,间接!L:L)</f>
        <v>8</v>
      </c>
      <c r="M229" s="24">
        <f ca="1">SUMIF(间接!$A:$AL,$B229,间接!M:M)</f>
        <v>8</v>
      </c>
      <c r="N229" s="24">
        <f ca="1">SUMIF(间接!$A:$AL,$B229,间接!N:N)</f>
        <v>8.5</v>
      </c>
      <c r="O229" s="24">
        <f ca="1">SUMIF(间接!$A:$AL,$B229,间接!O:O)</f>
        <v>8</v>
      </c>
      <c r="P229" s="24">
        <f ca="1">SUMIF(间接!$A:$AL,$B229,间接!P:P)</f>
        <v>8</v>
      </c>
      <c r="Q229" s="24">
        <f ca="1">SUMIF(间接!$A:$AL,$B229,间接!Q:Q)</f>
        <v>0</v>
      </c>
      <c r="R229" s="24">
        <f ca="1">SUMIF(间接!$A:$AL,$B229,间接!R:R)</f>
        <v>9.5</v>
      </c>
      <c r="S229" s="24">
        <f ca="1">SUMIF(间接!$A:$AL,$B229,间接!S:S)</f>
        <v>8</v>
      </c>
      <c r="T229" s="24">
        <f ca="1">SUMIF(间接!$A:$AL,$B229,间接!T:T)</f>
        <v>8</v>
      </c>
      <c r="U229" s="24">
        <f ca="1">SUMIF(间接!$A:$AL,$B229,间接!U:U)</f>
        <v>8.5</v>
      </c>
      <c r="V229" s="24">
        <f ca="1">SUMIF(间接!$A:$AL,$B229,间接!V:V)</f>
        <v>8.5</v>
      </c>
      <c r="W229" s="24">
        <f ca="1">SUMIF(间接!$A:$AL,$B229,间接!W:W)</f>
        <v>8</v>
      </c>
      <c r="X229" s="24">
        <f ca="1">SUMIF(间接!$A:$AL,$B229,间接!X:X)</f>
        <v>0</v>
      </c>
      <c r="Y229" s="24">
        <f ca="1">SUMIF(间接!$A:$AL,$B229,间接!Y:Y)</f>
        <v>8.5</v>
      </c>
      <c r="Z229" s="24">
        <f ca="1">SUMIF(间接!$A:$AL,$B229,间接!Z:Z)</f>
        <v>8.5</v>
      </c>
      <c r="AA229" s="24">
        <f ca="1">SUMIF(间接!$A:$AL,$B229,间接!AA:AA)</f>
        <v>9</v>
      </c>
      <c r="AB229" s="24">
        <f ca="1">SUMIF(间接!$A:$AL,$B229,间接!AB:AB)</f>
        <v>8</v>
      </c>
      <c r="AC229" s="24">
        <f ca="1">SUMIF(间接!$A:$AL,$B229,间接!AC:AC)</f>
        <v>8</v>
      </c>
      <c r="AD229" s="24">
        <f ca="1">SUMIF(间接!$A:$AL,$B229,间接!AD:AD)</f>
        <v>8</v>
      </c>
      <c r="AE229" s="24">
        <f ca="1">SUMIF(间接!$A:$AL,$B229,间接!AE:AE)</f>
        <v>1.5</v>
      </c>
      <c r="AF229" s="24">
        <f ca="1">SUMIF(间接!$A:$AL,$B229,间接!AF:AF)</f>
        <v>11</v>
      </c>
      <c r="AG229" s="24">
        <f ca="1">SUMIF(间接!$A:$AL,$B229,间接!AG:AG)</f>
        <v>9</v>
      </c>
      <c r="AH229" s="24">
        <f ca="1">SUMIF(间接!$A:$AL,$B229,间接!AH:AH)</f>
        <v>9</v>
      </c>
      <c r="AI229" s="68">
        <f t="shared" ca="1" si="99"/>
        <v>219.5</v>
      </c>
      <c r="AJ229" s="71">
        <f t="shared" ca="1" si="100"/>
        <v>27.4375</v>
      </c>
    </row>
    <row r="230" spans="1:36" ht="19.5" customHeight="1" x14ac:dyDescent="0.3">
      <c r="A230" s="36" t="s">
        <v>104</v>
      </c>
      <c r="B230" s="55" t="s">
        <v>183</v>
      </c>
      <c r="C230" t="s">
        <v>101</v>
      </c>
      <c r="D230" s="24">
        <f ca="1">SUMIF(间接!$A:$AL,$B230,间接!D:D)</f>
        <v>0</v>
      </c>
      <c r="E230" s="24">
        <f ca="1">SUMIF(间接!$A:$AL,$B230,间接!E:E)</f>
        <v>13</v>
      </c>
      <c r="F230" s="24">
        <f ca="1">SUMIF(间接!$A:$AL,$B230,间接!F:F)</f>
        <v>10</v>
      </c>
      <c r="G230" s="24">
        <f ca="1">SUMIF(间接!$A:$AL,$B230,间接!G:G)</f>
        <v>10.5</v>
      </c>
      <c r="H230" s="24">
        <f ca="1">SUMIF(间接!$A:$AL,$B230,间接!H:H)</f>
        <v>9</v>
      </c>
      <c r="I230" s="24">
        <f ca="1">SUMIF(间接!$A:$AL,$B230,间接!I:I)</f>
        <v>14</v>
      </c>
      <c r="J230" s="24">
        <f ca="1">SUMIF(间接!$A:$AL,$B230,间接!J:J)</f>
        <v>11</v>
      </c>
      <c r="K230" s="24">
        <f ca="1">SUMIF(间接!$A:$AL,$B230,间接!K:K)</f>
        <v>14</v>
      </c>
      <c r="L230" s="24">
        <f ca="1">SUMIF(间接!$A:$AL,$B230,间接!L:L)</f>
        <v>14</v>
      </c>
      <c r="M230" s="24">
        <f ca="1">SUMIF(间接!$A:$AL,$B230,间接!M:M)</f>
        <v>14</v>
      </c>
      <c r="N230" s="24">
        <f ca="1">SUMIF(间接!$A:$AL,$B230,间接!N:N)</f>
        <v>11</v>
      </c>
      <c r="O230" s="24">
        <f ca="1">SUMIF(间接!$A:$AL,$B230,间接!O:O)</f>
        <v>12</v>
      </c>
      <c r="P230" s="24">
        <f ca="1">SUMIF(间接!$A:$AL,$B230,间接!P:P)</f>
        <v>13</v>
      </c>
      <c r="Q230" s="24">
        <f ca="1">SUMIF(间接!$A:$AL,$B230,间接!Q:Q)</f>
        <v>6.5</v>
      </c>
      <c r="R230" s="24">
        <f ca="1">SUMIF(间接!$A:$AL,$B230,间接!R:R)</f>
        <v>10</v>
      </c>
      <c r="S230" s="24">
        <f ca="1">SUMIF(间接!$A:$AL,$B230,间接!S:S)</f>
        <v>10</v>
      </c>
      <c r="T230" s="24">
        <f ca="1">SUMIF(间接!$A:$AL,$B230,间接!T:T)</f>
        <v>9</v>
      </c>
      <c r="U230" s="24">
        <f ca="1">SUMIF(间接!$A:$AL,$B230,间接!U:U)</f>
        <v>7</v>
      </c>
      <c r="V230" s="24">
        <f ca="1">SUMIF(间接!$A:$AL,$B230,间接!V:V)</f>
        <v>9.5</v>
      </c>
      <c r="W230" s="24">
        <f ca="1">SUMIF(间接!$A:$AL,$B230,间接!W:W)</f>
        <v>14</v>
      </c>
      <c r="X230" s="24">
        <f ca="1">SUMIF(间接!$A:$AL,$B230,间接!X:X)</f>
        <v>12</v>
      </c>
      <c r="Y230" s="24">
        <f ca="1">SUMIF(间接!$A:$AL,$B230,间接!Y:Y)</f>
        <v>8.5</v>
      </c>
      <c r="Z230" s="24">
        <f ca="1">SUMIF(间接!$A:$AL,$B230,间接!Z:Z)</f>
        <v>8.5</v>
      </c>
      <c r="AA230" s="24">
        <f ca="1">SUMIF(间接!$A:$AL,$B230,间接!AA:AA)</f>
        <v>13</v>
      </c>
      <c r="AB230" s="24">
        <f ca="1">SUMIF(间接!$A:$AL,$B230,间接!AB:AB)</f>
        <v>8.5</v>
      </c>
      <c r="AC230" s="24">
        <f ca="1">SUMIF(间接!$A:$AL,$B230,间接!AC:AC)</f>
        <v>8.5</v>
      </c>
      <c r="AD230" s="24">
        <f ca="1">SUMIF(间接!$A:$AL,$B230,间接!AD:AD)</f>
        <v>9</v>
      </c>
      <c r="AE230" s="24">
        <f ca="1">SUMIF(间接!$A:$AL,$B230,间接!AE:AE)</f>
        <v>8.5</v>
      </c>
      <c r="AF230" s="24">
        <f ca="1">SUMIF(间接!$A:$AL,$B230,间接!AF:AF)</f>
        <v>0</v>
      </c>
      <c r="AG230" s="24">
        <f ca="1">SUMIF(间接!$A:$AL,$B230,间接!AG:AG)</f>
        <v>0</v>
      </c>
      <c r="AH230" s="24">
        <f ca="1">SUMIF(间接!$A:$AL,$B230,间接!AH:AH)</f>
        <v>8.5</v>
      </c>
      <c r="AI230" s="68">
        <f t="shared" ca="1" si="99"/>
        <v>296.5</v>
      </c>
      <c r="AJ230" s="71">
        <f t="shared" ca="1" si="100"/>
        <v>37.0625</v>
      </c>
    </row>
    <row r="231" spans="1:36" ht="19.5" customHeight="1" x14ac:dyDescent="0.3">
      <c r="A231" s="36" t="s">
        <v>104</v>
      </c>
      <c r="B231" s="55" t="s">
        <v>184</v>
      </c>
      <c r="C231" t="s">
        <v>103</v>
      </c>
      <c r="D231" s="24">
        <f ca="1">SUMIF(间接!$A:$AL,$B231,间接!D:D)</f>
        <v>0</v>
      </c>
      <c r="E231" s="24">
        <f ca="1">SUMIF(间接!$A:$AL,$B231,间接!E:E)</f>
        <v>12</v>
      </c>
      <c r="F231" s="24">
        <f ca="1">SUMIF(间接!$A:$AL,$B231,间接!F:F)</f>
        <v>12</v>
      </c>
      <c r="G231" s="24">
        <f ca="1">SUMIF(间接!$A:$AL,$B231,间接!G:G)</f>
        <v>13</v>
      </c>
      <c r="H231" s="24">
        <f ca="1">SUMIF(间接!$A:$AL,$B231,间接!H:H)</f>
        <v>10</v>
      </c>
      <c r="I231" s="24">
        <f ca="1">SUMIF(间接!$A:$AL,$B231,间接!I:I)</f>
        <v>4</v>
      </c>
      <c r="J231" s="24">
        <f ca="1">SUMIF(间接!$A:$AL,$B231,间接!J:J)</f>
        <v>9</v>
      </c>
      <c r="K231" s="24">
        <f ca="1">SUMIF(间接!$A:$AL,$B231,间接!K:K)</f>
        <v>10</v>
      </c>
      <c r="L231" s="24">
        <f ca="1">SUMIF(间接!$A:$AL,$B231,间接!L:L)</f>
        <v>10.5</v>
      </c>
      <c r="M231" s="24">
        <f ca="1">SUMIF(间接!$A:$AL,$B231,间接!M:M)</f>
        <v>9.5</v>
      </c>
      <c r="N231" s="24">
        <f ca="1">SUMIF(间接!$A:$AL,$B231,间接!N:N)</f>
        <v>12</v>
      </c>
      <c r="O231" s="24">
        <f ca="1">SUMIF(间接!$A:$AL,$B231,间接!O:O)</f>
        <v>10</v>
      </c>
      <c r="P231" s="24">
        <f ca="1">SUMIF(间接!$A:$AL,$B231,间接!P:P)</f>
        <v>9.5</v>
      </c>
      <c r="Q231" s="24">
        <f ca="1">SUMIF(间接!$A:$AL,$B231,间接!Q:Q)</f>
        <v>3.5</v>
      </c>
      <c r="R231" s="24">
        <f ca="1">SUMIF(间接!$A:$AL,$B231,间接!R:R)</f>
        <v>10</v>
      </c>
      <c r="S231" s="24">
        <f ca="1">SUMIF(间接!$A:$AL,$B231,间接!S:S)</f>
        <v>10</v>
      </c>
      <c r="T231" s="24">
        <f ca="1">SUMIF(间接!$A:$AL,$B231,间接!T:T)</f>
        <v>9.5</v>
      </c>
      <c r="U231" s="24">
        <f ca="1">SUMIF(间接!$A:$AL,$B231,间接!U:U)</f>
        <v>10</v>
      </c>
      <c r="V231" s="24">
        <f ca="1">SUMIF(间接!$A:$AL,$B231,间接!V:V)</f>
        <v>10.5</v>
      </c>
      <c r="W231" s="24">
        <f ca="1">SUMIF(间接!$A:$AL,$B231,间接!W:W)</f>
        <v>11</v>
      </c>
      <c r="X231" s="24">
        <f ca="1">SUMIF(间接!$A:$AL,$B231,间接!X:X)</f>
        <v>8.5</v>
      </c>
      <c r="Y231" s="24">
        <f ca="1">SUMIF(间接!$A:$AL,$B231,间接!Y:Y)</f>
        <v>11.5</v>
      </c>
      <c r="Z231" s="24">
        <f ca="1">SUMIF(间接!$A:$AL,$B231,间接!Z:Z)</f>
        <v>10</v>
      </c>
      <c r="AA231" s="24">
        <f ca="1">SUMIF(间接!$A:$AL,$B231,间接!AA:AA)</f>
        <v>11.5</v>
      </c>
      <c r="AB231" s="24">
        <f ca="1">SUMIF(间接!$A:$AL,$B231,间接!AB:AB)</f>
        <v>9.5</v>
      </c>
      <c r="AC231" s="24">
        <f ca="1">SUMIF(间接!$A:$AL,$B231,间接!AC:AC)</f>
        <v>10</v>
      </c>
      <c r="AD231" s="24">
        <f ca="1">SUMIF(间接!$A:$AL,$B231,间接!AD:AD)</f>
        <v>10</v>
      </c>
      <c r="AE231" s="24">
        <f ca="1">SUMIF(间接!$A:$AL,$B231,间接!AE:AE)</f>
        <v>7.5</v>
      </c>
      <c r="AF231" s="24">
        <f ca="1">SUMIF(间接!$A:$AL,$B231,间接!AF:AF)</f>
        <v>9</v>
      </c>
      <c r="AG231" s="24">
        <f ca="1">SUMIF(间接!$A:$AL,$B231,间接!AG:AG)</f>
        <v>11</v>
      </c>
      <c r="AH231" s="24">
        <f ca="1">SUMIF(间接!$A:$AL,$B231,间接!AH:AH)</f>
        <v>8.5</v>
      </c>
      <c r="AI231" s="68">
        <f t="shared" ca="1" si="99"/>
        <v>293</v>
      </c>
      <c r="AJ231" s="71">
        <f t="shared" ca="1" si="100"/>
        <v>36.625</v>
      </c>
    </row>
    <row r="232" spans="1:36" ht="19.5" customHeight="1" x14ac:dyDescent="0.3">
      <c r="A232" s="36" t="s">
        <v>104</v>
      </c>
      <c r="B232" s="55" t="s">
        <v>333</v>
      </c>
      <c r="C232" t="s">
        <v>332</v>
      </c>
      <c r="D232" s="24">
        <f ca="1">SUMIF(间接!$A:$AL,$B232,间接!D:D)</f>
        <v>0</v>
      </c>
      <c r="E232" s="24">
        <f ca="1">SUMIF(间接!$A:$AL,$B232,间接!E:E)</f>
        <v>0</v>
      </c>
      <c r="F232" s="24">
        <f ca="1">SUMIF(间接!$A:$AL,$B232,间接!F:F)</f>
        <v>0</v>
      </c>
      <c r="G232" s="24">
        <f ca="1">SUMIF(间接!$A:$AL,$B232,间接!G:G)</f>
        <v>0</v>
      </c>
      <c r="H232" s="24">
        <f ca="1">SUMIF(间接!$A:$AL,$B232,间接!H:H)</f>
        <v>0</v>
      </c>
      <c r="I232" s="24">
        <f ca="1">SUMIF(间接!$A:$AL,$B232,间接!I:I)</f>
        <v>0</v>
      </c>
      <c r="J232" s="24">
        <f ca="1">SUMIF(间接!$A:$AL,$B232,间接!J:J)</f>
        <v>0</v>
      </c>
      <c r="K232" s="24">
        <f ca="1">SUMIF(间接!$A:$AL,$B232,间接!K:K)</f>
        <v>0</v>
      </c>
      <c r="L232" s="24">
        <f ca="1">SUMIF(间接!$A:$AL,$B232,间接!L:L)</f>
        <v>0</v>
      </c>
      <c r="M232" s="24">
        <f ca="1">SUMIF(间接!$A:$AL,$B232,间接!M:M)</f>
        <v>0</v>
      </c>
      <c r="N232" s="24">
        <f ca="1">SUMIF(间接!$A:$AL,$B232,间接!N:N)</f>
        <v>0</v>
      </c>
      <c r="O232" s="24">
        <f ca="1">SUMIF(间接!$A:$AL,$B232,间接!O:O)</f>
        <v>0</v>
      </c>
      <c r="P232" s="24">
        <f ca="1">SUMIF(间接!$A:$AL,$B232,间接!P:P)</f>
        <v>0</v>
      </c>
      <c r="Q232" s="24">
        <f ca="1">SUMIF(间接!$A:$AL,$B232,间接!Q:Q)</f>
        <v>0</v>
      </c>
      <c r="R232" s="24">
        <f ca="1">SUMIF(间接!$A:$AL,$B232,间接!R:R)</f>
        <v>0</v>
      </c>
      <c r="S232" s="24">
        <f ca="1">SUMIF(间接!$A:$AL,$B232,间接!S:S)</f>
        <v>0</v>
      </c>
      <c r="T232" s="24">
        <f ca="1">SUMIF(间接!$A:$AL,$B232,间接!T:T)</f>
        <v>0</v>
      </c>
      <c r="U232" s="24">
        <f ca="1">SUMIF(间接!$A:$AL,$B232,间接!U:U)</f>
        <v>0</v>
      </c>
      <c r="V232" s="24">
        <f ca="1">SUMIF(间接!$A:$AL,$B232,间接!V:V)</f>
        <v>0</v>
      </c>
      <c r="W232" s="24">
        <f ca="1">SUMIF(间接!$A:$AL,$B232,间接!W:W)</f>
        <v>0</v>
      </c>
      <c r="X232" s="24">
        <f ca="1">SUMIF(间接!$A:$AL,$B232,间接!X:X)</f>
        <v>0</v>
      </c>
      <c r="Y232" s="24">
        <f ca="1">SUMIF(间接!$A:$AL,$B232,间接!Y:Y)</f>
        <v>0</v>
      </c>
      <c r="Z232" s="24">
        <f ca="1">SUMIF(间接!$A:$AL,$B232,间接!Z:Z)</f>
        <v>0</v>
      </c>
      <c r="AA232" s="24">
        <f ca="1">SUMIF(间接!$A:$AL,$B232,间接!AA:AA)</f>
        <v>0</v>
      </c>
      <c r="AB232" s="24">
        <f ca="1">SUMIF(间接!$A:$AL,$B232,间接!AB:AB)</f>
        <v>0</v>
      </c>
      <c r="AC232" s="24">
        <f ca="1">SUMIF(间接!$A:$AL,$B232,间接!AC:AC)</f>
        <v>0</v>
      </c>
      <c r="AD232" s="24">
        <f ca="1">SUMIF(间接!$A:$AL,$B232,间接!AD:AD)</f>
        <v>0</v>
      </c>
      <c r="AE232" s="24">
        <f ca="1">SUMIF(间接!$A:$AL,$B232,间接!AE:AE)</f>
        <v>0</v>
      </c>
      <c r="AF232" s="24">
        <f ca="1">SUMIF(间接!$A:$AL,$B232,间接!AF:AF)</f>
        <v>0</v>
      </c>
      <c r="AG232" s="24">
        <f ca="1">SUMIF(间接!$A:$AL,$B232,间接!AG:AG)</f>
        <v>0</v>
      </c>
      <c r="AH232" s="24">
        <f ca="1">SUMIF(间接!$A:$AL,$B232,间接!AH:AH)</f>
        <v>0</v>
      </c>
      <c r="AI232" s="68">
        <f ca="1">SUM(D232:AH232)</f>
        <v>0</v>
      </c>
      <c r="AJ232" s="71">
        <f ca="1">AI232/8</f>
        <v>0</v>
      </c>
    </row>
    <row r="233" spans="1:36" ht="19.5" customHeight="1" x14ac:dyDescent="0.3">
      <c r="A233" s="36" t="s">
        <v>104</v>
      </c>
      <c r="B233" s="55" t="s">
        <v>395</v>
      </c>
      <c r="C233" t="s">
        <v>291</v>
      </c>
      <c r="D233" s="24">
        <f ca="1">SUMIF(间接!$A:$AL,$B233,间接!D:D)</f>
        <v>0</v>
      </c>
      <c r="E233" s="24">
        <f ca="1">SUMIF(间接!$A:$AL,$B233,间接!E:E)</f>
        <v>12</v>
      </c>
      <c r="F233" s="24">
        <f ca="1">SUMIF(间接!$A:$AL,$B233,间接!F:F)</f>
        <v>14</v>
      </c>
      <c r="G233" s="24">
        <f ca="1">SUMIF(间接!$A:$AL,$B233,间接!G:G)</f>
        <v>14</v>
      </c>
      <c r="H233" s="24">
        <f ca="1">SUMIF(间接!$A:$AL,$B233,间接!H:H)</f>
        <v>14</v>
      </c>
      <c r="I233" s="24">
        <f ca="1">SUMIF(间接!$A:$AL,$B233,间接!I:I)</f>
        <v>14</v>
      </c>
      <c r="J233" s="24">
        <f ca="1">SUMIF(间接!$A:$AL,$B233,间接!J:J)</f>
        <v>14</v>
      </c>
      <c r="K233" s="24">
        <f ca="1">SUMIF(间接!$A:$AL,$B233,间接!K:K)</f>
        <v>14</v>
      </c>
      <c r="L233" s="24">
        <f ca="1">SUMIF(间接!$A:$AL,$B233,间接!L:L)</f>
        <v>14</v>
      </c>
      <c r="M233" s="24">
        <f ca="1">SUMIF(间接!$A:$AL,$B233,间接!M:M)</f>
        <v>11</v>
      </c>
      <c r="N233" s="24">
        <f ca="1">SUMIF(间接!$A:$AL,$B233,间接!N:N)</f>
        <v>11</v>
      </c>
      <c r="O233" s="24">
        <f ca="1">SUMIF(间接!$A:$AL,$B233,间接!O:O)</f>
        <v>13</v>
      </c>
      <c r="P233" s="24">
        <f ca="1">SUMIF(间接!$A:$AL,$B233,间接!P:P)</f>
        <v>10</v>
      </c>
      <c r="Q233" s="24">
        <f ca="1">SUMIF(间接!$A:$AL,$B233,间接!Q:Q)</f>
        <v>0</v>
      </c>
      <c r="R233" s="24">
        <f ca="1">SUMIF(间接!$A:$AL,$B233,间接!R:R)</f>
        <v>8.5</v>
      </c>
      <c r="S233" s="24">
        <f ca="1">SUMIF(间接!$A:$AL,$B233,间接!S:S)</f>
        <v>11</v>
      </c>
      <c r="T233" s="24">
        <f ca="1">SUMIF(间接!$A:$AL,$B233,间接!T:T)</f>
        <v>13</v>
      </c>
      <c r="U233" s="24">
        <f ca="1">SUMIF(间接!$A:$AL,$B233,间接!U:U)</f>
        <v>11</v>
      </c>
      <c r="V233" s="24">
        <f ca="1">SUMIF(间接!$A:$AL,$B233,间接!V:V)</f>
        <v>13</v>
      </c>
      <c r="W233" s="24">
        <f ca="1">SUMIF(间接!$A:$AL,$B233,间接!W:W)</f>
        <v>11</v>
      </c>
      <c r="X233" s="24">
        <f ca="1">SUMIF(间接!$A:$AL,$B233,间接!X:X)</f>
        <v>0</v>
      </c>
      <c r="Y233" s="24">
        <f ca="1">SUMIF(间接!$A:$AL,$B233,间接!Y:Y)</f>
        <v>13</v>
      </c>
      <c r="Z233" s="24">
        <f ca="1">SUMIF(间接!$A:$AL,$B233,间接!Z:Z)</f>
        <v>13</v>
      </c>
      <c r="AA233" s="24">
        <f ca="1">SUMIF(间接!$A:$AL,$B233,间接!AA:AA)</f>
        <v>13</v>
      </c>
      <c r="AB233" s="24">
        <f ca="1">SUMIF(间接!$A:$AL,$B233,间接!AB:AB)</f>
        <v>12.5</v>
      </c>
      <c r="AC233" s="24">
        <f ca="1">SUMIF(间接!$A:$AL,$B233,间接!AC:AC)</f>
        <v>13</v>
      </c>
      <c r="AD233" s="24">
        <f ca="1">SUMIF(间接!$A:$AL,$B233,间接!AD:AD)</f>
        <v>11</v>
      </c>
      <c r="AE233" s="24">
        <f ca="1">SUMIF(间接!$A:$AL,$B233,间接!AE:AE)</f>
        <v>0</v>
      </c>
      <c r="AF233" s="24">
        <f ca="1">SUMIF(间接!$A:$AL,$B233,间接!AF:AF)</f>
        <v>12.5</v>
      </c>
      <c r="AG233" s="24">
        <f ca="1">SUMIF(间接!$A:$AL,$B233,间接!AG:AG)</f>
        <v>12.5</v>
      </c>
      <c r="AH233" s="24">
        <f ca="1">SUMIF(间接!$A:$AL,$B233,间接!AH:AH)</f>
        <v>11</v>
      </c>
      <c r="AI233" s="68">
        <f ca="1">SUM(D233:AH233)</f>
        <v>334</v>
      </c>
      <c r="AJ233" s="71">
        <f ca="1">AI233/8</f>
        <v>41.75</v>
      </c>
    </row>
    <row r="234" spans="1:36" ht="19.5" customHeight="1" x14ac:dyDescent="0.3">
      <c r="A234" s="36" t="s">
        <v>354</v>
      </c>
      <c r="B234" s="55" t="s">
        <v>348</v>
      </c>
      <c r="C234" t="s">
        <v>251</v>
      </c>
      <c r="D234" s="24">
        <f ca="1">SUMIF(质量!$A:$AL,$B234,质量!D:D)</f>
        <v>0</v>
      </c>
      <c r="E234" s="24">
        <f ca="1">SUMIF(质量!$A:$AL,$B234,质量!E:E)</f>
        <v>0</v>
      </c>
      <c r="F234" s="24">
        <f ca="1">SUMIF(质量!$A:$AL,$B234,质量!F:F)</f>
        <v>0</v>
      </c>
      <c r="G234" s="24">
        <f ca="1">SUMIF(质量!$A:$AL,$B234,质量!G:G)</f>
        <v>0</v>
      </c>
      <c r="H234" s="24">
        <f ca="1">SUMIF(质量!$A:$AL,$B234,质量!H:H)</f>
        <v>0</v>
      </c>
      <c r="I234" s="24">
        <f ca="1">SUMIF(质量!$A:$AL,$B234,质量!I:I)</f>
        <v>0</v>
      </c>
      <c r="J234" s="24">
        <f ca="1">SUMIF(质量!$A:$AL,$B234,质量!J:J)</f>
        <v>0</v>
      </c>
      <c r="K234" s="24">
        <f ca="1">SUMIF(质量!$A:$AL,$B234,质量!K:K)</f>
        <v>0</v>
      </c>
      <c r="L234" s="24">
        <f ca="1">SUMIF(质量!$A:$AL,$B234,质量!L:L)</f>
        <v>0</v>
      </c>
      <c r="M234" s="24">
        <f ca="1">SUMIF(质量!$A:$AL,$B234,质量!M:M)</f>
        <v>0</v>
      </c>
      <c r="N234" s="24">
        <f ca="1">SUMIF(质量!$A:$AL,$B234,质量!N:N)</f>
        <v>0</v>
      </c>
      <c r="O234" s="24">
        <f ca="1">SUMIF(质量!$A:$AL,$B234,质量!O:O)</f>
        <v>0</v>
      </c>
      <c r="P234" s="24">
        <f ca="1">SUMIF(质量!$A:$AL,$B234,质量!P:P)</f>
        <v>0</v>
      </c>
      <c r="Q234" s="24">
        <f ca="1">SUMIF(质量!$A:$AL,$B234,质量!Q:Q)</f>
        <v>0</v>
      </c>
      <c r="R234" s="24">
        <f ca="1">SUMIF(质量!$A:$AL,$B234,质量!R:R)</f>
        <v>0</v>
      </c>
      <c r="S234" s="24">
        <f ca="1">SUMIF(质量!$A:$AL,$B234,质量!S:S)</f>
        <v>0</v>
      </c>
      <c r="T234" s="24">
        <f ca="1">SUMIF(质量!$A:$AL,$B234,质量!T:T)</f>
        <v>0</v>
      </c>
      <c r="U234" s="24">
        <f ca="1">SUMIF(质量!$A:$AL,$B234,质量!U:U)</f>
        <v>0</v>
      </c>
      <c r="V234" s="24">
        <f ca="1">SUMIF(质量!$A:$AL,$B234,质量!V:V)</f>
        <v>0</v>
      </c>
      <c r="W234" s="24">
        <f ca="1">SUMIF(质量!$A:$AL,$B234,质量!W:W)</f>
        <v>0</v>
      </c>
      <c r="X234" s="24">
        <f ca="1">SUMIF(质量!$A:$AL,$B234,质量!X:X)</f>
        <v>0</v>
      </c>
      <c r="Y234" s="24">
        <f ca="1">SUMIF(质量!$A:$AL,$B234,质量!Y:Y)</f>
        <v>0</v>
      </c>
      <c r="Z234" s="24">
        <f ca="1">SUMIF(质量!$A:$AL,$B234,质量!Z:Z)</f>
        <v>0</v>
      </c>
      <c r="AA234" s="24">
        <f ca="1">SUMIF(质量!$A:$AL,$B234,质量!AA:AA)</f>
        <v>0</v>
      </c>
      <c r="AB234" s="24">
        <f ca="1">SUMIF(质量!$A:$AL,$B234,质量!AB:AB)</f>
        <v>0</v>
      </c>
      <c r="AC234" s="24">
        <f ca="1">SUMIF(质量!$A:$AL,$B234,质量!AC:AC)</f>
        <v>0</v>
      </c>
      <c r="AD234" s="24">
        <f ca="1">SUMIF(质量!$A:$AL,$B234,质量!AD:AD)</f>
        <v>0</v>
      </c>
      <c r="AE234" s="24">
        <f ca="1">SUMIF(质量!$A:$AL,$B234,质量!AE:AE)</f>
        <v>0</v>
      </c>
      <c r="AF234" s="24">
        <f ca="1">SUMIF(质量!$A:$AL,$B234,质量!AF:AF)</f>
        <v>0</v>
      </c>
      <c r="AG234" s="24">
        <f ca="1">SUMIF(质量!$A:$AL,$B234,质量!AG:AG)</f>
        <v>0</v>
      </c>
      <c r="AH234" s="24">
        <f ca="1">SUMIF(质量!$A:$AL,$B234,质量!AH:AH)</f>
        <v>0</v>
      </c>
      <c r="AI234" s="68">
        <f ca="1">SUM(D234:AH234)</f>
        <v>0</v>
      </c>
      <c r="AJ234" s="71">
        <f ca="1">AI234/8</f>
        <v>0</v>
      </c>
    </row>
    <row r="235" spans="1:36" ht="19.5" customHeight="1" x14ac:dyDescent="0.3">
      <c r="A235" s="36" t="s">
        <v>354</v>
      </c>
      <c r="B235" s="55" t="s">
        <v>336</v>
      </c>
      <c r="C235" t="s">
        <v>344</v>
      </c>
      <c r="D235" s="24">
        <f ca="1">SUMIF(质量!$A:$AL,$B235,质量!D:D)</f>
        <v>0</v>
      </c>
      <c r="E235" s="24">
        <f ca="1">SUMIF(质量!$A:$AL,$B235,质量!E:E)</f>
        <v>0</v>
      </c>
      <c r="F235" s="24">
        <f ca="1">SUMIF(质量!$A:$AL,$B235,质量!F:F)</f>
        <v>0</v>
      </c>
      <c r="G235" s="24">
        <f ca="1">SUMIF(质量!$A:$AL,$B235,质量!G:G)</f>
        <v>0</v>
      </c>
      <c r="H235" s="24">
        <f ca="1">SUMIF(质量!$A:$AL,$B235,质量!H:H)</f>
        <v>0</v>
      </c>
      <c r="I235" s="24">
        <f ca="1">SUMIF(质量!$A:$AL,$B235,质量!I:I)</f>
        <v>0</v>
      </c>
      <c r="J235" s="24">
        <f ca="1">SUMIF(质量!$A:$AL,$B235,质量!J:J)</f>
        <v>0</v>
      </c>
      <c r="K235" s="24">
        <f ca="1">SUMIF(质量!$A:$AL,$B235,质量!K:K)</f>
        <v>0</v>
      </c>
      <c r="L235" s="24">
        <f ca="1">SUMIF(质量!$A:$AL,$B235,质量!L:L)</f>
        <v>0</v>
      </c>
      <c r="M235" s="24">
        <f ca="1">SUMIF(质量!$A:$AL,$B235,质量!M:M)</f>
        <v>0</v>
      </c>
      <c r="N235" s="24">
        <f ca="1">SUMIF(质量!$A:$AL,$B235,质量!N:N)</f>
        <v>0</v>
      </c>
      <c r="O235" s="24">
        <f ca="1">SUMIF(质量!$A:$AL,$B235,质量!O:O)</f>
        <v>0</v>
      </c>
      <c r="P235" s="24">
        <f ca="1">SUMIF(质量!$A:$AL,$B235,质量!P:P)</f>
        <v>0</v>
      </c>
      <c r="Q235" s="24">
        <f ca="1">SUMIF(质量!$A:$AL,$B235,质量!Q:Q)</f>
        <v>0</v>
      </c>
      <c r="R235" s="24">
        <f ca="1">SUMIF(质量!$A:$AL,$B235,质量!R:R)</f>
        <v>0</v>
      </c>
      <c r="S235" s="24">
        <f ca="1">SUMIF(质量!$A:$AL,$B235,质量!S:S)</f>
        <v>0</v>
      </c>
      <c r="T235" s="24">
        <f ca="1">SUMIF(质量!$A:$AL,$B235,质量!T:T)</f>
        <v>0</v>
      </c>
      <c r="U235" s="24">
        <f ca="1">SUMIF(质量!$A:$AL,$B235,质量!U:U)</f>
        <v>0</v>
      </c>
      <c r="V235" s="24">
        <f ca="1">SUMIF(质量!$A:$AL,$B235,质量!V:V)</f>
        <v>0</v>
      </c>
      <c r="W235" s="24">
        <f ca="1">SUMIF(质量!$A:$AL,$B235,质量!W:W)</f>
        <v>0</v>
      </c>
      <c r="X235" s="24">
        <f ca="1">SUMIF(质量!$A:$AL,$B235,质量!X:X)</f>
        <v>0</v>
      </c>
      <c r="Y235" s="24">
        <f ca="1">SUMIF(质量!$A:$AL,$B235,质量!Y:Y)</f>
        <v>0</v>
      </c>
      <c r="Z235" s="24">
        <f ca="1">SUMIF(质量!$A:$AL,$B235,质量!Z:Z)</f>
        <v>0</v>
      </c>
      <c r="AA235" s="24">
        <f ca="1">SUMIF(质量!$A:$AL,$B235,质量!AA:AA)</f>
        <v>0</v>
      </c>
      <c r="AB235" s="24">
        <f ca="1">SUMIF(质量!$A:$AL,$B235,质量!AB:AB)</f>
        <v>0</v>
      </c>
      <c r="AC235" s="24">
        <f ca="1">SUMIF(质量!$A:$AL,$B235,质量!AC:AC)</f>
        <v>0</v>
      </c>
      <c r="AD235" s="24">
        <f ca="1">SUMIF(质量!$A:$AL,$B235,质量!AD:AD)</f>
        <v>0</v>
      </c>
      <c r="AE235" s="24">
        <f ca="1">SUMIF(质量!$A:$AL,$B235,质量!AE:AE)</f>
        <v>0</v>
      </c>
      <c r="AF235" s="24">
        <f ca="1">SUMIF(质量!$A:$AL,$B235,质量!AF:AF)</f>
        <v>0</v>
      </c>
      <c r="AG235" s="24">
        <f ca="1">SUMIF(质量!$A:$AL,$B235,质量!AG:AG)</f>
        <v>0</v>
      </c>
      <c r="AH235" s="24">
        <f ca="1">SUMIF(质量!$A:$AL,$B235,质量!AH:AH)</f>
        <v>0</v>
      </c>
      <c r="AI235" s="68">
        <f t="shared" ref="AI235:AI243" ca="1" si="163">SUM(D235:AH235)</f>
        <v>0</v>
      </c>
      <c r="AJ235" s="71">
        <f t="shared" ref="AJ235:AJ243" ca="1" si="164">AI235/8</f>
        <v>0</v>
      </c>
    </row>
    <row r="236" spans="1:36" ht="19.5" customHeight="1" x14ac:dyDescent="0.3">
      <c r="A236" s="36" t="s">
        <v>354</v>
      </c>
      <c r="B236" s="55" t="s">
        <v>337</v>
      </c>
      <c r="C236" t="s">
        <v>335</v>
      </c>
      <c r="D236" s="24">
        <f ca="1">SUMIF(质量!$A:$AL,$B236,质量!D:D)</f>
        <v>0</v>
      </c>
      <c r="E236" s="24">
        <f ca="1">SUMIF(质量!$A:$AL,$B236,质量!E:E)</f>
        <v>0</v>
      </c>
      <c r="F236" s="24">
        <f ca="1">SUMIF(质量!$A:$AL,$B236,质量!F:F)</f>
        <v>0</v>
      </c>
      <c r="G236" s="24">
        <f ca="1">SUMIF(质量!$A:$AL,$B236,质量!G:G)</f>
        <v>0</v>
      </c>
      <c r="H236" s="24">
        <f ca="1">SUMIF(质量!$A:$AL,$B236,质量!H:H)</f>
        <v>0</v>
      </c>
      <c r="I236" s="24">
        <f ca="1">SUMIF(质量!$A:$AL,$B236,质量!I:I)</f>
        <v>0</v>
      </c>
      <c r="J236" s="24">
        <f ca="1">SUMIF(质量!$A:$AL,$B236,质量!J:J)</f>
        <v>0</v>
      </c>
      <c r="K236" s="24">
        <f ca="1">SUMIF(质量!$A:$AL,$B236,质量!K:K)</f>
        <v>0</v>
      </c>
      <c r="L236" s="24">
        <f ca="1">SUMIF(质量!$A:$AL,$B236,质量!L:L)</f>
        <v>0</v>
      </c>
      <c r="M236" s="24">
        <f ca="1">SUMIF(质量!$A:$AL,$B236,质量!M:M)</f>
        <v>0</v>
      </c>
      <c r="N236" s="24">
        <f ca="1">SUMIF(质量!$A:$AL,$B236,质量!N:N)</f>
        <v>0</v>
      </c>
      <c r="O236" s="24">
        <f ca="1">SUMIF(质量!$A:$AL,$B236,质量!O:O)</f>
        <v>0</v>
      </c>
      <c r="P236" s="24">
        <f ca="1">SUMIF(质量!$A:$AL,$B236,质量!P:P)</f>
        <v>0</v>
      </c>
      <c r="Q236" s="24">
        <f ca="1">SUMIF(质量!$A:$AL,$B236,质量!Q:Q)</f>
        <v>0</v>
      </c>
      <c r="R236" s="24">
        <f ca="1">SUMIF(质量!$A:$AL,$B236,质量!R:R)</f>
        <v>0</v>
      </c>
      <c r="S236" s="24">
        <f ca="1">SUMIF(质量!$A:$AL,$B236,质量!S:S)</f>
        <v>0</v>
      </c>
      <c r="T236" s="24">
        <f ca="1">SUMIF(质量!$A:$AL,$B236,质量!T:T)</f>
        <v>0</v>
      </c>
      <c r="U236" s="24">
        <f ca="1">SUMIF(质量!$A:$AL,$B236,质量!U:U)</f>
        <v>0</v>
      </c>
      <c r="V236" s="24">
        <f ca="1">SUMIF(质量!$A:$AL,$B236,质量!V:V)</f>
        <v>0</v>
      </c>
      <c r="W236" s="24">
        <f ca="1">SUMIF(质量!$A:$AL,$B236,质量!W:W)</f>
        <v>0</v>
      </c>
      <c r="X236" s="24">
        <f ca="1">SUMIF(质量!$A:$AL,$B236,质量!X:X)</f>
        <v>0</v>
      </c>
      <c r="Y236" s="24">
        <f ca="1">SUMIF(质量!$A:$AL,$B236,质量!Y:Y)</f>
        <v>0</v>
      </c>
      <c r="Z236" s="24">
        <f ca="1">SUMIF(质量!$A:$AL,$B236,质量!Z:Z)</f>
        <v>0</v>
      </c>
      <c r="AA236" s="24">
        <f ca="1">SUMIF(质量!$A:$AL,$B236,质量!AA:AA)</f>
        <v>0</v>
      </c>
      <c r="AB236" s="24">
        <f ca="1">SUMIF(质量!$A:$AL,$B236,质量!AB:AB)</f>
        <v>0</v>
      </c>
      <c r="AC236" s="24">
        <f ca="1">SUMIF(质量!$A:$AL,$B236,质量!AC:AC)</f>
        <v>0</v>
      </c>
      <c r="AD236" s="24">
        <f ca="1">SUMIF(质量!$A:$AL,$B236,质量!AD:AD)</f>
        <v>0</v>
      </c>
      <c r="AE236" s="24">
        <f ca="1">SUMIF(质量!$A:$AL,$B236,质量!AE:AE)</f>
        <v>0</v>
      </c>
      <c r="AF236" s="24">
        <f ca="1">SUMIF(质量!$A:$AL,$B236,质量!AF:AF)</f>
        <v>0</v>
      </c>
      <c r="AG236" s="24">
        <f ca="1">SUMIF(质量!$A:$AL,$B236,质量!AG:AG)</f>
        <v>0</v>
      </c>
      <c r="AH236" s="24">
        <f ca="1">SUMIF(质量!$A:$AL,$B236,质量!AH:AH)</f>
        <v>0</v>
      </c>
      <c r="AI236" s="68">
        <f t="shared" ca="1" si="163"/>
        <v>0</v>
      </c>
      <c r="AJ236" s="71">
        <f t="shared" ca="1" si="164"/>
        <v>0</v>
      </c>
    </row>
    <row r="237" spans="1:36" ht="19.5" customHeight="1" x14ac:dyDescent="0.3">
      <c r="A237" s="36" t="s">
        <v>354</v>
      </c>
      <c r="B237" s="55" t="s">
        <v>349</v>
      </c>
      <c r="C237" t="s">
        <v>341</v>
      </c>
      <c r="D237" s="24">
        <f ca="1">SUMIF(质量!$A:$AL,$B237,质量!D:D)</f>
        <v>0</v>
      </c>
      <c r="E237" s="24">
        <f ca="1">SUMIF(质量!$A:$AL,$B237,质量!E:E)</f>
        <v>0</v>
      </c>
      <c r="F237" s="24">
        <f ca="1">SUMIF(质量!$A:$AL,$B237,质量!F:F)</f>
        <v>0</v>
      </c>
      <c r="G237" s="24">
        <f ca="1">SUMIF(质量!$A:$AL,$B237,质量!G:G)</f>
        <v>0</v>
      </c>
      <c r="H237" s="24">
        <f ca="1">SUMIF(质量!$A:$AL,$B237,质量!H:H)</f>
        <v>0</v>
      </c>
      <c r="I237" s="24">
        <f ca="1">SUMIF(质量!$A:$AL,$B237,质量!I:I)</f>
        <v>0</v>
      </c>
      <c r="J237" s="24">
        <f ca="1">SUMIF(质量!$A:$AL,$B237,质量!J:J)</f>
        <v>0</v>
      </c>
      <c r="K237" s="24">
        <f ca="1">SUMIF(质量!$A:$AL,$B237,质量!K:K)</f>
        <v>0</v>
      </c>
      <c r="L237" s="24">
        <f ca="1">SUMIF(质量!$A:$AL,$B237,质量!L:L)</f>
        <v>0</v>
      </c>
      <c r="M237" s="24">
        <f ca="1">SUMIF(质量!$A:$AL,$B237,质量!M:M)</f>
        <v>0</v>
      </c>
      <c r="N237" s="24">
        <f ca="1">SUMIF(质量!$A:$AL,$B237,质量!N:N)</f>
        <v>0</v>
      </c>
      <c r="O237" s="24">
        <f ca="1">SUMIF(质量!$A:$AL,$B237,质量!O:O)</f>
        <v>0</v>
      </c>
      <c r="P237" s="24">
        <f ca="1">SUMIF(质量!$A:$AL,$B237,质量!P:P)</f>
        <v>0</v>
      </c>
      <c r="Q237" s="24">
        <f ca="1">SUMIF(质量!$A:$AL,$B237,质量!Q:Q)</f>
        <v>0</v>
      </c>
      <c r="R237" s="24">
        <f ca="1">SUMIF(质量!$A:$AL,$B237,质量!R:R)</f>
        <v>0</v>
      </c>
      <c r="S237" s="24">
        <f ca="1">SUMIF(质量!$A:$AL,$B237,质量!S:S)</f>
        <v>0</v>
      </c>
      <c r="T237" s="24">
        <f ca="1">SUMIF(质量!$A:$AL,$B237,质量!T:T)</f>
        <v>0</v>
      </c>
      <c r="U237" s="24">
        <f ca="1">SUMIF(质量!$A:$AL,$B237,质量!U:U)</f>
        <v>0</v>
      </c>
      <c r="V237" s="24">
        <f ca="1">SUMIF(质量!$A:$AL,$B237,质量!V:V)</f>
        <v>0</v>
      </c>
      <c r="W237" s="24">
        <f ca="1">SUMIF(质量!$A:$AL,$B237,质量!W:W)</f>
        <v>0</v>
      </c>
      <c r="X237" s="24">
        <f ca="1">SUMIF(质量!$A:$AL,$B237,质量!X:X)</f>
        <v>0</v>
      </c>
      <c r="Y237" s="24">
        <f ca="1">SUMIF(质量!$A:$AL,$B237,质量!Y:Y)</f>
        <v>0</v>
      </c>
      <c r="Z237" s="24">
        <f ca="1">SUMIF(质量!$A:$AL,$B237,质量!Z:Z)</f>
        <v>0</v>
      </c>
      <c r="AA237" s="24">
        <f ca="1">SUMIF(质量!$A:$AL,$B237,质量!AA:AA)</f>
        <v>0</v>
      </c>
      <c r="AB237" s="24">
        <f ca="1">SUMIF(质量!$A:$AL,$B237,质量!AB:AB)</f>
        <v>0</v>
      </c>
      <c r="AC237" s="24">
        <f ca="1">SUMIF(质量!$A:$AL,$B237,质量!AC:AC)</f>
        <v>0</v>
      </c>
      <c r="AD237" s="24">
        <f ca="1">SUMIF(质量!$A:$AL,$B237,质量!AD:AD)</f>
        <v>0</v>
      </c>
      <c r="AE237" s="24">
        <f ca="1">SUMIF(质量!$A:$AL,$B237,质量!AE:AE)</f>
        <v>0</v>
      </c>
      <c r="AF237" s="24">
        <f ca="1">SUMIF(质量!$A:$AL,$B237,质量!AF:AF)</f>
        <v>0</v>
      </c>
      <c r="AG237" s="24">
        <f ca="1">SUMIF(质量!$A:$AL,$B237,质量!AG:AG)</f>
        <v>0</v>
      </c>
      <c r="AH237" s="24">
        <f ca="1">SUMIF(质量!$A:$AL,$B237,质量!AH:AH)</f>
        <v>0</v>
      </c>
      <c r="AI237" s="68">
        <f t="shared" ca="1" si="163"/>
        <v>0</v>
      </c>
      <c r="AJ237" s="71">
        <f t="shared" ca="1" si="164"/>
        <v>0</v>
      </c>
    </row>
    <row r="238" spans="1:36" ht="19.5" customHeight="1" x14ac:dyDescent="0.3">
      <c r="A238" s="36" t="s">
        <v>354</v>
      </c>
      <c r="B238" s="55" t="s">
        <v>350</v>
      </c>
      <c r="C238" t="s">
        <v>243</v>
      </c>
      <c r="D238" s="24">
        <f ca="1">SUMIF(质量!$A:$AL,$B238,质量!D:D)</f>
        <v>0</v>
      </c>
      <c r="E238" s="24">
        <f ca="1">SUMIF(质量!$A:$AL,$B238,质量!E:E)</f>
        <v>0</v>
      </c>
      <c r="F238" s="24">
        <f ca="1">SUMIF(质量!$A:$AL,$B238,质量!F:F)</f>
        <v>0</v>
      </c>
      <c r="G238" s="24">
        <f ca="1">SUMIF(质量!$A:$AL,$B238,质量!G:G)</f>
        <v>0</v>
      </c>
      <c r="H238" s="24">
        <f ca="1">SUMIF(质量!$A:$AL,$B238,质量!H:H)</f>
        <v>0</v>
      </c>
      <c r="I238" s="24">
        <f ca="1">SUMIF(质量!$A:$AL,$B238,质量!I:I)</f>
        <v>0</v>
      </c>
      <c r="J238" s="24">
        <f ca="1">SUMIF(质量!$A:$AL,$B238,质量!J:J)</f>
        <v>0</v>
      </c>
      <c r="K238" s="24">
        <f ca="1">SUMIF(质量!$A:$AL,$B238,质量!K:K)</f>
        <v>0</v>
      </c>
      <c r="L238" s="24">
        <f ca="1">SUMIF(质量!$A:$AL,$B238,质量!L:L)</f>
        <v>0</v>
      </c>
      <c r="M238" s="24">
        <f ca="1">SUMIF(质量!$A:$AL,$B238,质量!M:M)</f>
        <v>0</v>
      </c>
      <c r="N238" s="24">
        <f ca="1">SUMIF(质量!$A:$AL,$B238,质量!N:N)</f>
        <v>0</v>
      </c>
      <c r="O238" s="24">
        <f ca="1">SUMIF(质量!$A:$AL,$B238,质量!O:O)</f>
        <v>0</v>
      </c>
      <c r="P238" s="24">
        <f ca="1">SUMIF(质量!$A:$AL,$B238,质量!P:P)</f>
        <v>0</v>
      </c>
      <c r="Q238" s="24">
        <f ca="1">SUMIF(质量!$A:$AL,$B238,质量!Q:Q)</f>
        <v>0</v>
      </c>
      <c r="R238" s="24">
        <f ca="1">SUMIF(质量!$A:$AL,$B238,质量!R:R)</f>
        <v>0</v>
      </c>
      <c r="S238" s="24">
        <f ca="1">SUMIF(质量!$A:$AL,$B238,质量!S:S)</f>
        <v>0</v>
      </c>
      <c r="T238" s="24">
        <f ca="1">SUMIF(质量!$A:$AL,$B238,质量!T:T)</f>
        <v>0</v>
      </c>
      <c r="U238" s="24">
        <f ca="1">SUMIF(质量!$A:$AL,$B238,质量!U:U)</f>
        <v>0</v>
      </c>
      <c r="V238" s="24">
        <f ca="1">SUMIF(质量!$A:$AL,$B238,质量!V:V)</f>
        <v>0</v>
      </c>
      <c r="W238" s="24">
        <f ca="1">SUMIF(质量!$A:$AL,$B238,质量!W:W)</f>
        <v>0</v>
      </c>
      <c r="X238" s="24">
        <f ca="1">SUMIF(质量!$A:$AL,$B238,质量!X:X)</f>
        <v>0</v>
      </c>
      <c r="Y238" s="24">
        <f ca="1">SUMIF(质量!$A:$AL,$B238,质量!Y:Y)</f>
        <v>0</v>
      </c>
      <c r="Z238" s="24">
        <f ca="1">SUMIF(质量!$A:$AL,$B238,质量!Z:Z)</f>
        <v>0</v>
      </c>
      <c r="AA238" s="24">
        <f ca="1">SUMIF(质量!$A:$AL,$B238,质量!AA:AA)</f>
        <v>0</v>
      </c>
      <c r="AB238" s="24">
        <f ca="1">SUMIF(质量!$A:$AL,$B238,质量!AB:AB)</f>
        <v>0</v>
      </c>
      <c r="AC238" s="24">
        <f ca="1">SUMIF(质量!$A:$AL,$B238,质量!AC:AC)</f>
        <v>0</v>
      </c>
      <c r="AD238" s="24">
        <f ca="1">SUMIF(质量!$A:$AL,$B238,质量!AD:AD)</f>
        <v>0</v>
      </c>
      <c r="AE238" s="24">
        <f ca="1">SUMIF(质量!$A:$AL,$B238,质量!AE:AE)</f>
        <v>0</v>
      </c>
      <c r="AF238" s="24">
        <f ca="1">SUMIF(质量!$A:$AL,$B238,质量!AF:AF)</f>
        <v>0</v>
      </c>
      <c r="AG238" s="24">
        <f ca="1">SUMIF(质量!$A:$AL,$B238,质量!AG:AG)</f>
        <v>0</v>
      </c>
      <c r="AH238" s="24">
        <f ca="1">SUMIF(质量!$A:$AL,$B238,质量!AH:AH)</f>
        <v>0</v>
      </c>
      <c r="AI238" s="68">
        <f t="shared" ca="1" si="163"/>
        <v>0</v>
      </c>
      <c r="AJ238" s="71">
        <f t="shared" ca="1" si="164"/>
        <v>0</v>
      </c>
    </row>
    <row r="239" spans="1:36" ht="19.5" customHeight="1" x14ac:dyDescent="0.3">
      <c r="A239" s="36" t="s">
        <v>354</v>
      </c>
      <c r="B239" s="55" t="s">
        <v>351</v>
      </c>
      <c r="C239" t="s">
        <v>345</v>
      </c>
      <c r="D239" s="24">
        <f ca="1">SUMIF(质量!$A:$AL,$B239,质量!D:D)</f>
        <v>0</v>
      </c>
      <c r="E239" s="24">
        <f ca="1">SUMIF(质量!$A:$AL,$B239,质量!E:E)</f>
        <v>0</v>
      </c>
      <c r="F239" s="24">
        <f ca="1">SUMIF(质量!$A:$AL,$B239,质量!F:F)</f>
        <v>0</v>
      </c>
      <c r="G239" s="24">
        <f ca="1">SUMIF(质量!$A:$AL,$B239,质量!G:G)</f>
        <v>0</v>
      </c>
      <c r="H239" s="24">
        <f ca="1">SUMIF(质量!$A:$AL,$B239,质量!H:H)</f>
        <v>0</v>
      </c>
      <c r="I239" s="24">
        <f ca="1">SUMIF(质量!$A:$AL,$B239,质量!I:I)</f>
        <v>0</v>
      </c>
      <c r="J239" s="24">
        <f ca="1">SUMIF(质量!$A:$AL,$B239,质量!J:J)</f>
        <v>0</v>
      </c>
      <c r="K239" s="24">
        <f ca="1">SUMIF(质量!$A:$AL,$B239,质量!K:K)</f>
        <v>0</v>
      </c>
      <c r="L239" s="24">
        <f ca="1">SUMIF(质量!$A:$AL,$B239,质量!L:L)</f>
        <v>0</v>
      </c>
      <c r="M239" s="24">
        <f ca="1">SUMIF(质量!$A:$AL,$B239,质量!M:M)</f>
        <v>0</v>
      </c>
      <c r="N239" s="24">
        <f ca="1">SUMIF(质量!$A:$AL,$B239,质量!N:N)</f>
        <v>0</v>
      </c>
      <c r="O239" s="24">
        <f ca="1">SUMIF(质量!$A:$AL,$B239,质量!O:O)</f>
        <v>0</v>
      </c>
      <c r="P239" s="24">
        <f ca="1">SUMIF(质量!$A:$AL,$B239,质量!P:P)</f>
        <v>0</v>
      </c>
      <c r="Q239" s="24">
        <f ca="1">SUMIF(质量!$A:$AL,$B239,质量!Q:Q)</f>
        <v>0</v>
      </c>
      <c r="R239" s="24">
        <f ca="1">SUMIF(质量!$A:$AL,$B239,质量!R:R)</f>
        <v>0</v>
      </c>
      <c r="S239" s="24">
        <f ca="1">SUMIF(质量!$A:$AL,$B239,质量!S:S)</f>
        <v>0</v>
      </c>
      <c r="T239" s="24">
        <f ca="1">SUMIF(质量!$A:$AL,$B239,质量!T:T)</f>
        <v>0</v>
      </c>
      <c r="U239" s="24">
        <f ca="1">SUMIF(质量!$A:$AL,$B239,质量!U:U)</f>
        <v>0</v>
      </c>
      <c r="V239" s="24">
        <f ca="1">SUMIF(质量!$A:$AL,$B239,质量!V:V)</f>
        <v>0</v>
      </c>
      <c r="W239" s="24">
        <f ca="1">SUMIF(质量!$A:$AL,$B239,质量!W:W)</f>
        <v>0</v>
      </c>
      <c r="X239" s="24">
        <f ca="1">SUMIF(质量!$A:$AL,$B239,质量!X:X)</f>
        <v>0</v>
      </c>
      <c r="Y239" s="24">
        <f ca="1">SUMIF(质量!$A:$AL,$B239,质量!Y:Y)</f>
        <v>0</v>
      </c>
      <c r="Z239" s="24">
        <f ca="1">SUMIF(质量!$A:$AL,$B239,质量!Z:Z)</f>
        <v>0</v>
      </c>
      <c r="AA239" s="24">
        <f ca="1">SUMIF(质量!$A:$AL,$B239,质量!AA:AA)</f>
        <v>0</v>
      </c>
      <c r="AB239" s="24">
        <f ca="1">SUMIF(质量!$A:$AL,$B239,质量!AB:AB)</f>
        <v>0</v>
      </c>
      <c r="AC239" s="24">
        <f ca="1">SUMIF(质量!$A:$AL,$B239,质量!AC:AC)</f>
        <v>0</v>
      </c>
      <c r="AD239" s="24">
        <f ca="1">SUMIF(质量!$A:$AL,$B239,质量!AD:AD)</f>
        <v>0</v>
      </c>
      <c r="AE239" s="24">
        <f ca="1">SUMIF(质量!$A:$AL,$B239,质量!AE:AE)</f>
        <v>0</v>
      </c>
      <c r="AF239" s="24">
        <f ca="1">SUMIF(质量!$A:$AL,$B239,质量!AF:AF)</f>
        <v>0</v>
      </c>
      <c r="AG239" s="24">
        <f ca="1">SUMIF(质量!$A:$AL,$B239,质量!AG:AG)</f>
        <v>0</v>
      </c>
      <c r="AH239" s="24">
        <f ca="1">SUMIF(质量!$A:$AL,$B239,质量!AH:AH)</f>
        <v>0</v>
      </c>
      <c r="AI239" s="68">
        <f t="shared" ca="1" si="163"/>
        <v>0</v>
      </c>
      <c r="AJ239" s="71">
        <f t="shared" ca="1" si="164"/>
        <v>0</v>
      </c>
    </row>
    <row r="240" spans="1:36" ht="19.5" customHeight="1" x14ac:dyDescent="0.3">
      <c r="A240" s="36" t="s">
        <v>354</v>
      </c>
      <c r="B240" s="55" t="s">
        <v>352</v>
      </c>
      <c r="C240" t="s">
        <v>346</v>
      </c>
      <c r="D240" s="24">
        <f ca="1">SUMIF(质量!$A:$AL,$B240,质量!D:D)</f>
        <v>0</v>
      </c>
      <c r="E240" s="24">
        <f ca="1">SUMIF(质量!$A:$AL,$B240,质量!E:E)</f>
        <v>0</v>
      </c>
      <c r="F240" s="24">
        <f ca="1">SUMIF(质量!$A:$AL,$B240,质量!F:F)</f>
        <v>0</v>
      </c>
      <c r="G240" s="24">
        <f ca="1">SUMIF(质量!$A:$AL,$B240,质量!G:G)</f>
        <v>0</v>
      </c>
      <c r="H240" s="24">
        <f ca="1">SUMIF(质量!$A:$AL,$B240,质量!H:H)</f>
        <v>0</v>
      </c>
      <c r="I240" s="24">
        <f ca="1">SUMIF(质量!$A:$AL,$B240,质量!I:I)</f>
        <v>0</v>
      </c>
      <c r="J240" s="24">
        <f ca="1">SUMIF(质量!$A:$AL,$B240,质量!J:J)</f>
        <v>0</v>
      </c>
      <c r="K240" s="24">
        <f ca="1">SUMIF(质量!$A:$AL,$B240,质量!K:K)</f>
        <v>0</v>
      </c>
      <c r="L240" s="24">
        <f ca="1">SUMIF(质量!$A:$AL,$B240,质量!L:L)</f>
        <v>0</v>
      </c>
      <c r="M240" s="24">
        <f ca="1">SUMIF(质量!$A:$AL,$B240,质量!M:M)</f>
        <v>0</v>
      </c>
      <c r="N240" s="24">
        <f ca="1">SUMIF(质量!$A:$AL,$B240,质量!N:N)</f>
        <v>0</v>
      </c>
      <c r="O240" s="24">
        <f ca="1">SUMIF(质量!$A:$AL,$B240,质量!O:O)</f>
        <v>0</v>
      </c>
      <c r="P240" s="24">
        <f ca="1">SUMIF(质量!$A:$AL,$B240,质量!P:P)</f>
        <v>0</v>
      </c>
      <c r="Q240" s="24">
        <f ca="1">SUMIF(质量!$A:$AL,$B240,质量!Q:Q)</f>
        <v>0</v>
      </c>
      <c r="R240" s="24">
        <f ca="1">SUMIF(质量!$A:$AL,$B240,质量!R:R)</f>
        <v>0</v>
      </c>
      <c r="S240" s="24">
        <f ca="1">SUMIF(质量!$A:$AL,$B240,质量!S:S)</f>
        <v>0</v>
      </c>
      <c r="T240" s="24">
        <f ca="1">SUMIF(质量!$A:$AL,$B240,质量!T:T)</f>
        <v>0</v>
      </c>
      <c r="U240" s="24">
        <f ca="1">SUMIF(质量!$A:$AL,$B240,质量!U:U)</f>
        <v>0</v>
      </c>
      <c r="V240" s="24">
        <f ca="1">SUMIF(质量!$A:$AL,$B240,质量!V:V)</f>
        <v>0</v>
      </c>
      <c r="W240" s="24">
        <f ca="1">SUMIF(质量!$A:$AL,$B240,质量!W:W)</f>
        <v>0</v>
      </c>
      <c r="X240" s="24">
        <f ca="1">SUMIF(质量!$A:$AL,$B240,质量!X:X)</f>
        <v>0</v>
      </c>
      <c r="Y240" s="24">
        <f ca="1">SUMIF(质量!$A:$AL,$B240,质量!Y:Y)</f>
        <v>0</v>
      </c>
      <c r="Z240" s="24">
        <f ca="1">SUMIF(质量!$A:$AL,$B240,质量!Z:Z)</f>
        <v>0</v>
      </c>
      <c r="AA240" s="24">
        <f ca="1">SUMIF(质量!$A:$AL,$B240,质量!AA:AA)</f>
        <v>0</v>
      </c>
      <c r="AB240" s="24">
        <f ca="1">SUMIF(质量!$A:$AL,$B240,质量!AB:AB)</f>
        <v>0</v>
      </c>
      <c r="AC240" s="24">
        <f ca="1">SUMIF(质量!$A:$AL,$B240,质量!AC:AC)</f>
        <v>0</v>
      </c>
      <c r="AD240" s="24">
        <f ca="1">SUMIF(质量!$A:$AL,$B240,质量!AD:AD)</f>
        <v>0</v>
      </c>
      <c r="AE240" s="24">
        <f ca="1">SUMIF(质量!$A:$AL,$B240,质量!AE:AE)</f>
        <v>0</v>
      </c>
      <c r="AF240" s="24">
        <f ca="1">SUMIF(质量!$A:$AL,$B240,质量!AF:AF)</f>
        <v>0</v>
      </c>
      <c r="AG240" s="24">
        <f ca="1">SUMIF(质量!$A:$AL,$B240,质量!AG:AG)</f>
        <v>0</v>
      </c>
      <c r="AH240" s="24">
        <f ca="1">SUMIF(质量!$A:$AL,$B240,质量!AH:AH)</f>
        <v>0</v>
      </c>
      <c r="AI240" s="68">
        <f t="shared" ca="1" si="163"/>
        <v>0</v>
      </c>
      <c r="AJ240" s="71">
        <f t="shared" ca="1" si="164"/>
        <v>0</v>
      </c>
    </row>
    <row r="241" spans="1:36" ht="19.5" customHeight="1" x14ac:dyDescent="0.3">
      <c r="A241" s="36" t="s">
        <v>354</v>
      </c>
      <c r="B241" s="55" t="s">
        <v>353</v>
      </c>
      <c r="C241" t="s">
        <v>347</v>
      </c>
      <c r="D241" s="24">
        <f ca="1">SUMIF(质量!$A:$AL,$B241,质量!D:D)</f>
        <v>0</v>
      </c>
      <c r="E241" s="24">
        <f ca="1">SUMIF(质量!$A:$AL,$B241,质量!E:E)</f>
        <v>0</v>
      </c>
      <c r="F241" s="24">
        <f ca="1">SUMIF(质量!$A:$AL,$B241,质量!F:F)</f>
        <v>0</v>
      </c>
      <c r="G241" s="24">
        <f ca="1">SUMIF(质量!$A:$AL,$B241,质量!G:G)</f>
        <v>0</v>
      </c>
      <c r="H241" s="24">
        <f ca="1">SUMIF(质量!$A:$AL,$B241,质量!H:H)</f>
        <v>0</v>
      </c>
      <c r="I241" s="24">
        <f ca="1">SUMIF(质量!$A:$AL,$B241,质量!I:I)</f>
        <v>0</v>
      </c>
      <c r="J241" s="24">
        <f ca="1">SUMIF(质量!$A:$AL,$B241,质量!J:J)</f>
        <v>0</v>
      </c>
      <c r="K241" s="24">
        <f ca="1">SUMIF(质量!$A:$AL,$B241,质量!K:K)</f>
        <v>0</v>
      </c>
      <c r="L241" s="24">
        <f ca="1">SUMIF(质量!$A:$AL,$B241,质量!L:L)</f>
        <v>0</v>
      </c>
      <c r="M241" s="24">
        <f ca="1">SUMIF(质量!$A:$AL,$B241,质量!M:M)</f>
        <v>0</v>
      </c>
      <c r="N241" s="24">
        <f ca="1">SUMIF(质量!$A:$AL,$B241,质量!N:N)</f>
        <v>0</v>
      </c>
      <c r="O241" s="24">
        <f ca="1">SUMIF(质量!$A:$AL,$B241,质量!O:O)</f>
        <v>0</v>
      </c>
      <c r="P241" s="24">
        <f ca="1">SUMIF(质量!$A:$AL,$B241,质量!P:P)</f>
        <v>0</v>
      </c>
      <c r="Q241" s="24">
        <f ca="1">SUMIF(质量!$A:$AL,$B241,质量!Q:Q)</f>
        <v>0</v>
      </c>
      <c r="R241" s="24">
        <f ca="1">SUMIF(质量!$A:$AL,$B241,质量!R:R)</f>
        <v>0</v>
      </c>
      <c r="S241" s="24">
        <f ca="1">SUMIF(质量!$A:$AL,$B241,质量!S:S)</f>
        <v>0</v>
      </c>
      <c r="T241" s="24">
        <f ca="1">SUMIF(质量!$A:$AL,$B241,质量!T:T)</f>
        <v>0</v>
      </c>
      <c r="U241" s="24">
        <f ca="1">SUMIF(质量!$A:$AL,$B241,质量!U:U)</f>
        <v>0</v>
      </c>
      <c r="V241" s="24">
        <f ca="1">SUMIF(质量!$A:$AL,$B241,质量!V:V)</f>
        <v>0</v>
      </c>
      <c r="W241" s="24">
        <f ca="1">SUMIF(质量!$A:$AL,$B241,质量!W:W)</f>
        <v>0</v>
      </c>
      <c r="X241" s="24">
        <f ca="1">SUMIF(质量!$A:$AL,$B241,质量!X:X)</f>
        <v>0</v>
      </c>
      <c r="Y241" s="24">
        <f ca="1">SUMIF(质量!$A:$AL,$B241,质量!Y:Y)</f>
        <v>0</v>
      </c>
      <c r="Z241" s="24">
        <f ca="1">SUMIF(质量!$A:$AL,$B241,质量!Z:Z)</f>
        <v>0</v>
      </c>
      <c r="AA241" s="24">
        <f ca="1">SUMIF(质量!$A:$AL,$B241,质量!AA:AA)</f>
        <v>0</v>
      </c>
      <c r="AB241" s="24">
        <f ca="1">SUMIF(质量!$A:$AL,$B241,质量!AB:AB)</f>
        <v>0</v>
      </c>
      <c r="AC241" s="24">
        <f ca="1">SUMIF(质量!$A:$AL,$B241,质量!AC:AC)</f>
        <v>0</v>
      </c>
      <c r="AD241" s="24">
        <f ca="1">SUMIF(质量!$A:$AL,$B241,质量!AD:AD)</f>
        <v>0</v>
      </c>
      <c r="AE241" s="24">
        <f ca="1">SUMIF(质量!$A:$AL,$B241,质量!AE:AE)</f>
        <v>0</v>
      </c>
      <c r="AF241" s="24">
        <f ca="1">SUMIF(质量!$A:$AL,$B241,质量!AF:AF)</f>
        <v>0</v>
      </c>
      <c r="AG241" s="24">
        <f ca="1">SUMIF(质量!$A:$AL,$B241,质量!AG:AG)</f>
        <v>0</v>
      </c>
      <c r="AH241" s="24">
        <f ca="1">SUMIF(质量!$A:$AL,$B241,质量!AH:AH)</f>
        <v>0</v>
      </c>
      <c r="AI241" s="68">
        <f t="shared" ca="1" si="163"/>
        <v>0</v>
      </c>
      <c r="AJ241" s="71">
        <f t="shared" ca="1" si="164"/>
        <v>0</v>
      </c>
    </row>
    <row r="242" spans="1:36" ht="19.5" customHeight="1" x14ac:dyDescent="0.3">
      <c r="A242" s="36" t="s">
        <v>354</v>
      </c>
      <c r="B242" s="55" t="s">
        <v>338</v>
      </c>
      <c r="C242" t="s">
        <v>342</v>
      </c>
      <c r="D242" s="24">
        <f ca="1">SUMIF(质量!$A:$AL,$B242,质量!D:D)</f>
        <v>0</v>
      </c>
      <c r="E242" s="24">
        <f ca="1">SUMIF(质量!$A:$AL,$B242,质量!E:E)</f>
        <v>0</v>
      </c>
      <c r="F242" s="24">
        <f ca="1">SUMIF(质量!$A:$AL,$B242,质量!F:F)</f>
        <v>0</v>
      </c>
      <c r="G242" s="24">
        <f ca="1">SUMIF(质量!$A:$AL,$B242,质量!G:G)</f>
        <v>0</v>
      </c>
      <c r="H242" s="24">
        <f ca="1">SUMIF(质量!$A:$AL,$B242,质量!H:H)</f>
        <v>0</v>
      </c>
      <c r="I242" s="24">
        <f ca="1">SUMIF(质量!$A:$AL,$B242,质量!I:I)</f>
        <v>0</v>
      </c>
      <c r="J242" s="24">
        <f ca="1">SUMIF(质量!$A:$AL,$B242,质量!J:J)</f>
        <v>0</v>
      </c>
      <c r="K242" s="24">
        <f ca="1">SUMIF(质量!$A:$AL,$B242,质量!K:K)</f>
        <v>0</v>
      </c>
      <c r="L242" s="24">
        <f ca="1">SUMIF(质量!$A:$AL,$B242,质量!L:L)</f>
        <v>0</v>
      </c>
      <c r="M242" s="24">
        <f ca="1">SUMIF(质量!$A:$AL,$B242,质量!M:M)</f>
        <v>0</v>
      </c>
      <c r="N242" s="24">
        <f ca="1">SUMIF(质量!$A:$AL,$B242,质量!N:N)</f>
        <v>0</v>
      </c>
      <c r="O242" s="24">
        <f ca="1">SUMIF(质量!$A:$AL,$B242,质量!O:O)</f>
        <v>0</v>
      </c>
      <c r="P242" s="24">
        <f ca="1">SUMIF(质量!$A:$AL,$B242,质量!P:P)</f>
        <v>0</v>
      </c>
      <c r="Q242" s="24">
        <f ca="1">SUMIF(质量!$A:$AL,$B242,质量!Q:Q)</f>
        <v>0</v>
      </c>
      <c r="R242" s="24">
        <f ca="1">SUMIF(质量!$A:$AL,$B242,质量!R:R)</f>
        <v>0</v>
      </c>
      <c r="S242" s="24">
        <f ca="1">SUMIF(质量!$A:$AL,$B242,质量!S:S)</f>
        <v>0</v>
      </c>
      <c r="T242" s="24">
        <f ca="1">SUMIF(质量!$A:$AL,$B242,质量!T:T)</f>
        <v>0</v>
      </c>
      <c r="U242" s="24">
        <f ca="1">SUMIF(质量!$A:$AL,$B242,质量!U:U)</f>
        <v>0</v>
      </c>
      <c r="V242" s="24">
        <f ca="1">SUMIF(质量!$A:$AL,$B242,质量!V:V)</f>
        <v>0</v>
      </c>
      <c r="W242" s="24">
        <f ca="1">SUMIF(质量!$A:$AL,$B242,质量!W:W)</f>
        <v>0</v>
      </c>
      <c r="X242" s="24">
        <f ca="1">SUMIF(质量!$A:$AL,$B242,质量!X:X)</f>
        <v>0</v>
      </c>
      <c r="Y242" s="24">
        <f ca="1">SUMIF(质量!$A:$AL,$B242,质量!Y:Y)</f>
        <v>0</v>
      </c>
      <c r="Z242" s="24">
        <f ca="1">SUMIF(质量!$A:$AL,$B242,质量!Z:Z)</f>
        <v>0</v>
      </c>
      <c r="AA242" s="24">
        <f ca="1">SUMIF(质量!$A:$AL,$B242,质量!AA:AA)</f>
        <v>0</v>
      </c>
      <c r="AB242" s="24">
        <f ca="1">SUMIF(质量!$A:$AL,$B242,质量!AB:AB)</f>
        <v>0</v>
      </c>
      <c r="AC242" s="24">
        <f ca="1">SUMIF(质量!$A:$AL,$B242,质量!AC:AC)</f>
        <v>0</v>
      </c>
      <c r="AD242" s="24">
        <f ca="1">SUMIF(质量!$A:$AL,$B242,质量!AD:AD)</f>
        <v>0</v>
      </c>
      <c r="AE242" s="24">
        <f ca="1">SUMIF(质量!$A:$AL,$B242,质量!AE:AE)</f>
        <v>0</v>
      </c>
      <c r="AF242" s="24">
        <f ca="1">SUMIF(质量!$A:$AL,$B242,质量!AF:AF)</f>
        <v>0</v>
      </c>
      <c r="AG242" s="24">
        <f ca="1">SUMIF(质量!$A:$AL,$B242,质量!AG:AG)</f>
        <v>0</v>
      </c>
      <c r="AH242" s="24">
        <f ca="1">SUMIF(质量!$A:$AL,$B242,质量!AH:AH)</f>
        <v>0</v>
      </c>
      <c r="AI242" s="68">
        <f t="shared" ca="1" si="163"/>
        <v>0</v>
      </c>
      <c r="AJ242" s="71">
        <f t="shared" ca="1" si="164"/>
        <v>0</v>
      </c>
    </row>
    <row r="243" spans="1:36" ht="19.5" customHeight="1" x14ac:dyDescent="0.3">
      <c r="A243" s="36" t="s">
        <v>354</v>
      </c>
      <c r="B243" s="55" t="s">
        <v>339</v>
      </c>
      <c r="C243" t="s">
        <v>343</v>
      </c>
      <c r="D243" s="24">
        <f ca="1">SUMIF(质量!$A:$AL,$B243,质量!D:D)</f>
        <v>0</v>
      </c>
      <c r="E243" s="24">
        <f ca="1">SUMIF(质量!$A:$AL,$B243,质量!E:E)</f>
        <v>0</v>
      </c>
      <c r="F243" s="24">
        <f ca="1">SUMIF(质量!$A:$AL,$B243,质量!F:F)</f>
        <v>0</v>
      </c>
      <c r="G243" s="24">
        <f ca="1">SUMIF(质量!$A:$AL,$B243,质量!G:G)</f>
        <v>0</v>
      </c>
      <c r="H243" s="24">
        <f ca="1">SUMIF(质量!$A:$AL,$B243,质量!H:H)</f>
        <v>0</v>
      </c>
      <c r="I243" s="24">
        <f ca="1">SUMIF(质量!$A:$AL,$B243,质量!I:I)</f>
        <v>0</v>
      </c>
      <c r="J243" s="24">
        <f ca="1">SUMIF(质量!$A:$AL,$B243,质量!J:J)</f>
        <v>0</v>
      </c>
      <c r="K243" s="24">
        <f ca="1">SUMIF(质量!$A:$AL,$B243,质量!K:K)</f>
        <v>0</v>
      </c>
      <c r="L243" s="24">
        <f ca="1">SUMIF(质量!$A:$AL,$B243,质量!L:L)</f>
        <v>0</v>
      </c>
      <c r="M243" s="24">
        <f ca="1">SUMIF(质量!$A:$AL,$B243,质量!M:M)</f>
        <v>0</v>
      </c>
      <c r="N243" s="24">
        <f ca="1">SUMIF(质量!$A:$AL,$B243,质量!N:N)</f>
        <v>0</v>
      </c>
      <c r="O243" s="24">
        <f ca="1">SUMIF(质量!$A:$AL,$B243,质量!O:O)</f>
        <v>0</v>
      </c>
      <c r="P243" s="24">
        <f ca="1">SUMIF(质量!$A:$AL,$B243,质量!P:P)</f>
        <v>0</v>
      </c>
      <c r="Q243" s="24">
        <f ca="1">SUMIF(质量!$A:$AL,$B243,质量!Q:Q)</f>
        <v>0</v>
      </c>
      <c r="R243" s="24">
        <f ca="1">SUMIF(质量!$A:$AL,$B243,质量!R:R)</f>
        <v>0</v>
      </c>
      <c r="S243" s="24">
        <f ca="1">SUMIF(质量!$A:$AL,$B243,质量!S:S)</f>
        <v>0</v>
      </c>
      <c r="T243" s="24">
        <f ca="1">SUMIF(质量!$A:$AL,$B243,质量!T:T)</f>
        <v>0</v>
      </c>
      <c r="U243" s="24">
        <f ca="1">SUMIF(质量!$A:$AL,$B243,质量!U:U)</f>
        <v>0</v>
      </c>
      <c r="V243" s="24">
        <f ca="1">SUMIF(质量!$A:$AL,$B243,质量!V:V)</f>
        <v>0</v>
      </c>
      <c r="W243" s="24">
        <f ca="1">SUMIF(质量!$A:$AL,$B243,质量!W:W)</f>
        <v>0</v>
      </c>
      <c r="X243" s="24">
        <f ca="1">SUMIF(质量!$A:$AL,$B243,质量!X:X)</f>
        <v>0</v>
      </c>
      <c r="Y243" s="24">
        <f ca="1">SUMIF(质量!$A:$AL,$B243,质量!Y:Y)</f>
        <v>0</v>
      </c>
      <c r="Z243" s="24">
        <f ca="1">SUMIF(质量!$A:$AL,$B243,质量!Z:Z)</f>
        <v>0</v>
      </c>
      <c r="AA243" s="24">
        <f ca="1">SUMIF(质量!$A:$AL,$B243,质量!AA:AA)</f>
        <v>0</v>
      </c>
      <c r="AB243" s="24">
        <f ca="1">SUMIF(质量!$A:$AL,$B243,质量!AB:AB)</f>
        <v>0</v>
      </c>
      <c r="AC243" s="24">
        <f ca="1">SUMIF(质量!$A:$AL,$B243,质量!AC:AC)</f>
        <v>0</v>
      </c>
      <c r="AD243" s="24">
        <f ca="1">SUMIF(质量!$A:$AL,$B243,质量!AD:AD)</f>
        <v>0</v>
      </c>
      <c r="AE243" s="24">
        <f ca="1">SUMIF(质量!$A:$AL,$B243,质量!AE:AE)</f>
        <v>0</v>
      </c>
      <c r="AF243" s="24">
        <f ca="1">SUMIF(质量!$A:$AL,$B243,质量!AF:AF)</f>
        <v>0</v>
      </c>
      <c r="AG243" s="24">
        <f ca="1">SUMIF(质量!$A:$AL,$B243,质量!AG:AG)</f>
        <v>0</v>
      </c>
      <c r="AH243" s="24">
        <f ca="1">SUMIF(质量!$A:$AL,$B243,质量!AH:AH)</f>
        <v>0</v>
      </c>
      <c r="AI243" s="68">
        <f t="shared" ca="1" si="163"/>
        <v>0</v>
      </c>
      <c r="AJ243" s="71">
        <f t="shared" ca="1" si="164"/>
        <v>0</v>
      </c>
    </row>
    <row r="244" spans="1:36" ht="19.5" customHeight="1" x14ac:dyDescent="0.3">
      <c r="D244" s="93"/>
      <c r="E244" s="40"/>
    </row>
    <row r="245" spans="1:36" ht="19.5" customHeight="1" x14ac:dyDescent="0.3">
      <c r="B245" s="55"/>
      <c r="C245"/>
      <c r="E245" s="40"/>
    </row>
    <row r="246" spans="1:36" ht="19.5" customHeight="1" x14ac:dyDescent="0.3">
      <c r="B246" s="55"/>
      <c r="C246"/>
      <c r="D246" s="93"/>
      <c r="E246" s="40"/>
    </row>
    <row r="247" spans="1:36" ht="19.5" customHeight="1" x14ac:dyDescent="0.3">
      <c r="B247" s="55"/>
      <c r="C247"/>
      <c r="D247" s="93"/>
      <c r="E247" s="40"/>
    </row>
    <row r="248" spans="1:36" ht="19.5" customHeight="1" x14ac:dyDescent="0.3">
      <c r="B248" s="55"/>
      <c r="C248"/>
      <c r="E248" s="40"/>
    </row>
    <row r="249" spans="1:36" ht="19.5" customHeight="1" x14ac:dyDescent="0.3">
      <c r="B249" s="55"/>
      <c r="C249"/>
      <c r="E249" s="40"/>
    </row>
    <row r="250" spans="1:36" ht="19.5" customHeight="1" x14ac:dyDescent="0.3">
      <c r="B250" s="55"/>
      <c r="C250"/>
      <c r="E250" s="40"/>
    </row>
    <row r="251" spans="1:36" ht="19.5" customHeight="1" x14ac:dyDescent="0.3">
      <c r="B251" s="55"/>
      <c r="C251"/>
      <c r="E251" s="40"/>
    </row>
    <row r="252" spans="1:36" ht="19.5" customHeight="1" x14ac:dyDescent="0.3">
      <c r="B252" s="55"/>
      <c r="C252"/>
    </row>
    <row r="253" spans="1:36" ht="19.5" customHeight="1" x14ac:dyDescent="0.3">
      <c r="B253" s="55"/>
      <c r="C253"/>
    </row>
    <row r="254" spans="1:36" ht="19.5" customHeight="1" x14ac:dyDescent="0.3">
      <c r="B254" s="55"/>
      <c r="C254"/>
    </row>
    <row r="255" spans="1:36" ht="19.5" customHeight="1" x14ac:dyDescent="0.3">
      <c r="B255" s="55"/>
      <c r="C255"/>
    </row>
    <row r="256" spans="1:36" ht="19.5" customHeight="1" x14ac:dyDescent="0.3">
      <c r="B256" s="55"/>
      <c r="C256"/>
    </row>
    <row r="257" spans="2:5" ht="19.5" customHeight="1" x14ac:dyDescent="0.3">
      <c r="B257" s="55"/>
      <c r="C257"/>
    </row>
    <row r="258" spans="2:5" ht="19.5" customHeight="1" x14ac:dyDescent="0.3">
      <c r="B258" s="55"/>
      <c r="C258"/>
    </row>
    <row r="259" spans="2:5" ht="19.5" customHeight="1" x14ac:dyDescent="0.3">
      <c r="B259" s="55"/>
      <c r="C259"/>
    </row>
    <row r="260" spans="2:5" ht="19.5" customHeight="1" x14ac:dyDescent="0.3">
      <c r="B260" s="55"/>
      <c r="C260"/>
      <c r="E260" s="40"/>
    </row>
    <row r="261" spans="2:5" ht="19.5" customHeight="1" x14ac:dyDescent="0.3">
      <c r="B261" s="55"/>
      <c r="C261"/>
      <c r="E261" s="40"/>
    </row>
    <row r="262" spans="2:5" ht="19.5" customHeight="1" x14ac:dyDescent="0.3">
      <c r="B262" s="55"/>
      <c r="C262"/>
      <c r="E262" s="40"/>
    </row>
    <row r="263" spans="2:5" ht="19.5" customHeight="1" x14ac:dyDescent="0.3">
      <c r="B263" s="55"/>
      <c r="C263"/>
      <c r="E263" s="40"/>
    </row>
    <row r="264" spans="2:5" ht="19.5" customHeight="1" x14ac:dyDescent="0.3">
      <c r="B264" s="55"/>
      <c r="C264"/>
      <c r="E264" s="40"/>
    </row>
    <row r="265" spans="2:5" ht="19.5" customHeight="1" x14ac:dyDescent="0.3">
      <c r="B265" s="55"/>
      <c r="C265"/>
      <c r="D265" s="93"/>
      <c r="E265" s="40"/>
    </row>
    <row r="266" spans="2:5" ht="19.5" customHeight="1" x14ac:dyDescent="0.3">
      <c r="B266" s="55"/>
      <c r="C266"/>
      <c r="D266" s="93"/>
    </row>
    <row r="267" spans="2:5" ht="19.5" customHeight="1" x14ac:dyDescent="0.3">
      <c r="B267" s="55"/>
      <c r="C267"/>
      <c r="D267" s="93"/>
    </row>
    <row r="268" spans="2:5" ht="19.5" customHeight="1" x14ac:dyDescent="0.3">
      <c r="B268" s="55"/>
      <c r="C268"/>
      <c r="D268" s="93"/>
      <c r="E268" s="40"/>
    </row>
    <row r="269" spans="2:5" ht="19.5" customHeight="1" x14ac:dyDescent="0.3">
      <c r="B269" s="55"/>
      <c r="C269"/>
      <c r="D269" s="93"/>
      <c r="E269" s="40"/>
    </row>
    <row r="270" spans="2:5" ht="19.5" customHeight="1" x14ac:dyDescent="0.3">
      <c r="B270" s="55"/>
      <c r="C270"/>
      <c r="D270" s="93"/>
      <c r="E270" s="40"/>
    </row>
    <row r="271" spans="2:5" ht="19.5" customHeight="1" x14ac:dyDescent="0.3">
      <c r="B271" s="55"/>
      <c r="C271"/>
      <c r="D271" s="93"/>
      <c r="E271" s="40"/>
    </row>
    <row r="272" spans="2:5" ht="19.5" customHeight="1" x14ac:dyDescent="0.3">
      <c r="B272" s="55"/>
      <c r="C272"/>
      <c r="D272" s="93"/>
    </row>
    <row r="273" spans="2:5" ht="19.5" customHeight="1" x14ac:dyDescent="0.3">
      <c r="B273" s="55"/>
      <c r="C273"/>
      <c r="D273" s="93"/>
      <c r="E273" s="40"/>
    </row>
    <row r="274" spans="2:5" ht="19.5" customHeight="1" x14ac:dyDescent="0.3">
      <c r="B274" s="55"/>
      <c r="C274"/>
      <c r="D274" s="93"/>
      <c r="E274" s="40"/>
    </row>
    <row r="275" spans="2:5" ht="19.5" customHeight="1" x14ac:dyDescent="0.3">
      <c r="B275" s="55"/>
      <c r="C275"/>
      <c r="D275" s="93"/>
      <c r="E275" s="40"/>
    </row>
    <row r="276" spans="2:5" ht="19.5" customHeight="1" x14ac:dyDescent="0.3">
      <c r="B276" s="55"/>
      <c r="C276"/>
      <c r="D276" s="93"/>
      <c r="E276" s="40"/>
    </row>
    <row r="277" spans="2:5" ht="19.5" customHeight="1" x14ac:dyDescent="0.3">
      <c r="B277" s="55"/>
      <c r="C277"/>
      <c r="D277" s="93"/>
      <c r="E277" s="40"/>
    </row>
    <row r="278" spans="2:5" ht="19.5" customHeight="1" x14ac:dyDescent="0.3">
      <c r="B278" s="55"/>
      <c r="C278"/>
      <c r="D278" s="93"/>
      <c r="E278" s="40"/>
    </row>
    <row r="279" spans="2:5" ht="19.5" customHeight="1" x14ac:dyDescent="0.3">
      <c r="B279" s="55"/>
      <c r="C279"/>
      <c r="D279" s="93"/>
    </row>
    <row r="280" spans="2:5" ht="19.5" customHeight="1" x14ac:dyDescent="0.3">
      <c r="B280" s="55"/>
      <c r="C280"/>
      <c r="D280" s="93"/>
    </row>
    <row r="281" spans="2:5" ht="19.5" customHeight="1" x14ac:dyDescent="0.3">
      <c r="B281" s="55"/>
      <c r="C281"/>
      <c r="D281" s="93"/>
    </row>
    <row r="282" spans="2:5" ht="19.5" customHeight="1" x14ac:dyDescent="0.3">
      <c r="B282" s="55"/>
      <c r="C282"/>
      <c r="D282" s="93"/>
    </row>
    <row r="283" spans="2:5" ht="19.5" customHeight="1" x14ac:dyDescent="0.3">
      <c r="B283" s="55"/>
      <c r="C283"/>
      <c r="D283" s="93"/>
    </row>
    <row r="284" spans="2:5" ht="19.5" customHeight="1" x14ac:dyDescent="0.3">
      <c r="B284" s="55"/>
      <c r="C284"/>
      <c r="D284" s="93"/>
    </row>
    <row r="285" spans="2:5" ht="19.5" customHeight="1" x14ac:dyDescent="0.3">
      <c r="B285" s="55"/>
      <c r="C285"/>
      <c r="D285" s="93"/>
    </row>
    <row r="286" spans="2:5" ht="19.5" customHeight="1" x14ac:dyDescent="0.3">
      <c r="B286" s="55"/>
      <c r="C286"/>
      <c r="D286" s="93"/>
    </row>
    <row r="287" spans="2:5" ht="19.5" customHeight="1" x14ac:dyDescent="0.3">
      <c r="B287" s="55"/>
      <c r="C287"/>
      <c r="D287" s="93"/>
    </row>
    <row r="288" spans="2:5" ht="19.5" customHeight="1" x14ac:dyDescent="0.3">
      <c r="B288" s="55"/>
      <c r="C288"/>
      <c r="D288" s="93"/>
    </row>
    <row r="289" spans="2:4" ht="19.5" customHeight="1" x14ac:dyDescent="0.3">
      <c r="B289" s="55"/>
      <c r="C289"/>
      <c r="D289" s="93"/>
    </row>
    <row r="290" spans="2:4" ht="19.5" customHeight="1" x14ac:dyDescent="0.3">
      <c r="B290" s="55"/>
      <c r="C290"/>
      <c r="D290" s="93"/>
    </row>
    <row r="291" spans="2:4" ht="19.5" customHeight="1" x14ac:dyDescent="0.3">
      <c r="B291" s="55"/>
      <c r="C291"/>
      <c r="D291" s="93"/>
    </row>
    <row r="292" spans="2:4" ht="19.5" customHeight="1" x14ac:dyDescent="0.3">
      <c r="B292" s="55"/>
      <c r="C292"/>
      <c r="D292" s="93"/>
    </row>
    <row r="293" spans="2:4" ht="19.5" customHeight="1" x14ac:dyDescent="0.3">
      <c r="B293" s="55"/>
      <c r="C293"/>
      <c r="D293" s="93"/>
    </row>
    <row r="294" spans="2:4" ht="19.5" customHeight="1" x14ac:dyDescent="0.3">
      <c r="B294" s="55"/>
      <c r="C294"/>
      <c r="D294" s="93"/>
    </row>
    <row r="295" spans="2:4" ht="19.5" customHeight="1" x14ac:dyDescent="0.3">
      <c r="B295" s="55"/>
      <c r="C295"/>
      <c r="D295" s="93"/>
    </row>
    <row r="296" spans="2:4" ht="19.5" customHeight="1" x14ac:dyDescent="0.3">
      <c r="B296" s="55"/>
      <c r="C296"/>
      <c r="D296" s="93"/>
    </row>
    <row r="297" spans="2:4" ht="19.5" customHeight="1" x14ac:dyDescent="0.3">
      <c r="B297" s="55"/>
      <c r="C297"/>
      <c r="D297" s="93"/>
    </row>
    <row r="298" spans="2:4" ht="19.5" customHeight="1" x14ac:dyDescent="0.3">
      <c r="B298" s="55"/>
      <c r="C298"/>
      <c r="D298" s="93"/>
    </row>
    <row r="299" spans="2:4" ht="19.5" customHeight="1" x14ac:dyDescent="0.3">
      <c r="B299" s="55"/>
      <c r="C299"/>
      <c r="D299" s="93"/>
    </row>
    <row r="300" spans="2:4" ht="19.5" customHeight="1" x14ac:dyDescent="0.3">
      <c r="B300" s="55"/>
      <c r="C300"/>
      <c r="D300" s="93"/>
    </row>
    <row r="301" spans="2:4" ht="19.5" customHeight="1" x14ac:dyDescent="0.3">
      <c r="B301" s="55"/>
      <c r="C301"/>
      <c r="D301" s="93"/>
    </row>
    <row r="302" spans="2:4" ht="19.5" customHeight="1" x14ac:dyDescent="0.3">
      <c r="B302" s="55"/>
      <c r="C302"/>
      <c r="D302" s="93"/>
    </row>
    <row r="303" spans="2:4" ht="19.5" customHeight="1" x14ac:dyDescent="0.3">
      <c r="B303" s="55"/>
      <c r="C303"/>
      <c r="D303" s="93"/>
    </row>
    <row r="304" spans="2:4" ht="19.5" customHeight="1" x14ac:dyDescent="0.3">
      <c r="B304" s="55"/>
      <c r="C304"/>
      <c r="D304" s="93"/>
    </row>
    <row r="305" spans="2:4" ht="19.5" customHeight="1" x14ac:dyDescent="0.3">
      <c r="B305" s="55"/>
      <c r="C305"/>
      <c r="D305" s="93"/>
    </row>
    <row r="306" spans="2:4" ht="19.5" customHeight="1" x14ac:dyDescent="0.3">
      <c r="B306" s="55"/>
      <c r="C306"/>
      <c r="D306" s="93"/>
    </row>
    <row r="307" spans="2:4" ht="19.5" customHeight="1" x14ac:dyDescent="0.3">
      <c r="B307" s="55"/>
      <c r="C307"/>
      <c r="D307" s="93"/>
    </row>
    <row r="308" spans="2:4" ht="19.5" customHeight="1" x14ac:dyDescent="0.3">
      <c r="B308" s="55"/>
      <c r="C308"/>
      <c r="D308" s="93"/>
    </row>
    <row r="309" spans="2:4" ht="19.5" customHeight="1" x14ac:dyDescent="0.3">
      <c r="B309" s="55"/>
      <c r="C309"/>
      <c r="D309" s="93"/>
    </row>
    <row r="310" spans="2:4" ht="19.5" customHeight="1" x14ac:dyDescent="0.3">
      <c r="B310" s="55"/>
      <c r="C310"/>
      <c r="D310" s="93"/>
    </row>
    <row r="311" spans="2:4" ht="19.5" customHeight="1" x14ac:dyDescent="0.3">
      <c r="B311" s="55"/>
      <c r="C311"/>
      <c r="D311" s="93"/>
    </row>
    <row r="312" spans="2:4" ht="19.5" customHeight="1" x14ac:dyDescent="0.3">
      <c r="B312" s="55"/>
      <c r="C312"/>
    </row>
    <row r="313" spans="2:4" ht="19.5" customHeight="1" x14ac:dyDescent="0.3">
      <c r="B313" s="55"/>
      <c r="C313"/>
    </row>
    <row r="314" spans="2:4" ht="19.5" customHeight="1" x14ac:dyDescent="0.3">
      <c r="B314" s="55"/>
      <c r="C314"/>
    </row>
    <row r="315" spans="2:4" ht="19.5" customHeight="1" x14ac:dyDescent="0.3">
      <c r="B315" s="55"/>
      <c r="C315"/>
    </row>
    <row r="316" spans="2:4" ht="19.5" customHeight="1" x14ac:dyDescent="0.3">
      <c r="B316" s="55"/>
      <c r="C316"/>
    </row>
    <row r="317" spans="2:4" ht="19.5" customHeight="1" x14ac:dyDescent="0.3">
      <c r="B317" s="55"/>
      <c r="C317"/>
    </row>
    <row r="318" spans="2:4" ht="19.5" customHeight="1" x14ac:dyDescent="0.3">
      <c r="B318" s="55"/>
      <c r="C318"/>
    </row>
    <row r="319" spans="2:4" ht="19.5" customHeight="1" x14ac:dyDescent="0.3">
      <c r="B319" s="55"/>
      <c r="C319"/>
    </row>
    <row r="320" spans="2:4" ht="19.5" customHeight="1" x14ac:dyDescent="0.3">
      <c r="B320" s="55"/>
      <c r="C320"/>
    </row>
  </sheetData>
  <autoFilter ref="A1:AJ243" xr:uid="{00000000-0009-0000-0000-000011000000}"/>
  <phoneticPr fontId="4" type="noConversion"/>
  <conditionalFormatting sqref="B1:C1048576">
    <cfRule type="duplicateValues" dxfId="1" priority="1"/>
  </conditionalFormatting>
  <conditionalFormatting sqref="E273:E278 E244:E251 E260:E265 E268:E271">
    <cfRule type="duplicateValues" dxfId="0" priority="419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BF40-5D1D-4518-98DB-1D38661A0A47}">
  <dimension ref="A1"/>
  <sheetViews>
    <sheetView workbookViewId="0"/>
  </sheetViews>
  <sheetFormatPr defaultRowHeight="14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847"/>
  <sheetViews>
    <sheetView zoomScale="85" zoomScaleNormal="85" workbookViewId="0">
      <pane xSplit="3" ySplit="5" topLeftCell="D18" activePane="bottomRight" state="frozen"/>
      <selection activeCell="B1" sqref="B1"/>
      <selection pane="topRight" activeCell="D1" sqref="D1"/>
      <selection pane="bottomLeft" activeCell="B6" sqref="B6"/>
      <selection pane="bottomRight" activeCell="M24" sqref="M24"/>
    </sheetView>
  </sheetViews>
  <sheetFormatPr defaultColWidth="9" defaultRowHeight="16" x14ac:dyDescent="0.35"/>
  <cols>
    <col min="1" max="1" width="10.5" style="47" customWidth="1"/>
    <col min="2" max="2" width="10.75" style="35" customWidth="1"/>
    <col min="3" max="3" width="8.58203125" style="8" customWidth="1"/>
    <col min="4" max="24" width="6.33203125" style="8" customWidth="1"/>
    <col min="25" max="26" width="5.83203125" style="8" customWidth="1"/>
    <col min="27" max="33" width="6.33203125" style="8" customWidth="1"/>
    <col min="34" max="34" width="5.83203125" style="8" customWidth="1"/>
    <col min="35" max="35" width="7.08203125" style="8" customWidth="1"/>
    <col min="36" max="36" width="10.75" style="9" customWidth="1"/>
    <col min="37" max="37" width="10.58203125" style="9" customWidth="1"/>
    <col min="38" max="39" width="9.25" style="9" customWidth="1"/>
    <col min="40" max="16384" width="9" style="7"/>
  </cols>
  <sheetData>
    <row r="1" spans="1:39" s="1" customFormat="1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65" t="s">
        <v>1</v>
      </c>
      <c r="C2" s="166"/>
      <c r="D2" s="180" t="s">
        <v>356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2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68"/>
      <c r="C3" s="169"/>
      <c r="D3" s="183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5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>D4+1</f>
        <v>45293</v>
      </c>
      <c r="F4" s="84">
        <f t="shared" ref="F4:AH4" si="0">E4+1</f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>D4</f>
        <v>45292</v>
      </c>
      <c r="E5" s="87">
        <f t="shared" ref="E5:AH5" si="1">E4</f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v>4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s="1" customFormat="1" ht="30" customHeight="1" x14ac:dyDescent="0.25">
      <c r="A6" s="20" t="s">
        <v>130</v>
      </c>
      <c r="B6" s="146" t="s">
        <v>129</v>
      </c>
      <c r="C6" s="42" t="s">
        <v>17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>SUM(D6:H7,K6:O7,R6:V7,Y6:AC7,AF6:AH7)/8</f>
        <v>22</v>
      </c>
      <c r="AK6" s="134">
        <f>SUM(D8:H8,K8:O8,R8:V8,Y8:AC8,AF8:AH8)/8</f>
        <v>11.375</v>
      </c>
      <c r="AL6" s="134">
        <f>SUM(I6:J8,P6:Q8,W6:X8,AD6:AE8)/8</f>
        <v>11.5</v>
      </c>
      <c r="AM6" s="134">
        <f>ROUND(SUM(D6:AI8)/8,2)</f>
        <v>44.88</v>
      </c>
    </row>
    <row r="7" spans="1:39" s="1" customFormat="1" ht="30" customHeight="1" x14ac:dyDescent="0.25">
      <c r="A7" s="20" t="s">
        <v>130</v>
      </c>
      <c r="B7" s="147"/>
      <c r="C7" s="42" t="s">
        <v>8</v>
      </c>
      <c r="D7" s="43" t="s">
        <v>769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s="1" customFormat="1" ht="30" customHeight="1" x14ac:dyDescent="0.25">
      <c r="A8" s="20" t="s">
        <v>130</v>
      </c>
      <c r="B8" s="148"/>
      <c r="C8" s="44" t="s">
        <v>4</v>
      </c>
      <c r="D8" s="44" t="s">
        <v>769</v>
      </c>
      <c r="E8" s="44">
        <v>4</v>
      </c>
      <c r="F8" s="44">
        <v>4</v>
      </c>
      <c r="G8" s="44">
        <v>4</v>
      </c>
      <c r="H8" s="44">
        <v>4</v>
      </c>
      <c r="I8" s="44">
        <v>4</v>
      </c>
      <c r="J8" s="44">
        <v>0.5</v>
      </c>
      <c r="K8" s="44">
        <v>3</v>
      </c>
      <c r="L8" s="44">
        <v>4</v>
      </c>
      <c r="M8" s="44">
        <v>4</v>
      </c>
      <c r="N8" s="44">
        <v>4</v>
      </c>
      <c r="O8" s="44">
        <v>4</v>
      </c>
      <c r="P8" s="44">
        <v>4</v>
      </c>
      <c r="Q8" s="44">
        <v>0.5</v>
      </c>
      <c r="R8" s="44">
        <v>3</v>
      </c>
      <c r="S8" s="44">
        <v>3</v>
      </c>
      <c r="T8" s="44">
        <v>3</v>
      </c>
      <c r="U8" s="44">
        <v>3</v>
      </c>
      <c r="V8" s="44">
        <v>5</v>
      </c>
      <c r="W8" s="44">
        <v>5</v>
      </c>
      <c r="X8" s="44">
        <v>4</v>
      </c>
      <c r="Y8" s="44">
        <v>5</v>
      </c>
      <c r="Z8" s="44">
        <v>5</v>
      </c>
      <c r="AA8" s="44">
        <v>5</v>
      </c>
      <c r="AB8" s="44">
        <v>5</v>
      </c>
      <c r="AC8" s="44">
        <v>5</v>
      </c>
      <c r="AD8" s="44">
        <v>5</v>
      </c>
      <c r="AE8" s="44">
        <v>5</v>
      </c>
      <c r="AF8" s="44">
        <v>5</v>
      </c>
      <c r="AG8" s="44">
        <v>5</v>
      </c>
      <c r="AH8" s="44">
        <v>4</v>
      </c>
      <c r="AI8" s="142"/>
      <c r="AJ8" s="136"/>
      <c r="AK8" s="136"/>
      <c r="AL8" s="136"/>
      <c r="AM8" s="136"/>
    </row>
    <row r="9" spans="1:39" ht="30" customHeight="1" x14ac:dyDescent="0.25">
      <c r="A9" s="47">
        <v>1710070</v>
      </c>
      <c r="B9" s="177" t="s">
        <v>115</v>
      </c>
      <c r="C9" s="45" t="s">
        <v>7</v>
      </c>
      <c r="D9" s="43" t="s">
        <v>769</v>
      </c>
      <c r="E9" s="43">
        <v>0</v>
      </c>
      <c r="F9" s="43">
        <v>4</v>
      </c>
      <c r="G9" s="43">
        <v>4</v>
      </c>
      <c r="H9" s="43">
        <v>0</v>
      </c>
      <c r="I9" s="43">
        <v>4</v>
      </c>
      <c r="J9" s="43">
        <v>4</v>
      </c>
      <c r="K9" s="43">
        <v>4</v>
      </c>
      <c r="L9" s="43">
        <v>4</v>
      </c>
      <c r="M9" s="43">
        <v>0</v>
      </c>
      <c r="N9" s="43">
        <v>4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0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140"/>
      <c r="AJ9" s="134">
        <f t="shared" ref="AJ9" si="2">SUM(D9:H10,K9:O10,R9:V10,Y9:AC10,AF9:AH10)/8</f>
        <v>11.625</v>
      </c>
      <c r="AK9" s="134">
        <f t="shared" ref="AK9" si="3">SUM(D11:H11,K11:O11,R11:V11,Y11:AC11,AF11:AH11)/8</f>
        <v>4.875</v>
      </c>
      <c r="AL9" s="134">
        <f t="shared" ref="AL9" si="4">SUM(I9:J11,P9:Q11,W9:X11,AD9:AE11)/8</f>
        <v>6.5</v>
      </c>
      <c r="AM9" s="134">
        <f t="shared" ref="AM9" si="5">ROUND(SUM(D9:AI11)/8,2)</f>
        <v>23</v>
      </c>
    </row>
    <row r="10" spans="1:39" ht="30" customHeight="1" x14ac:dyDescent="0.25">
      <c r="A10" s="47">
        <v>1710070</v>
      </c>
      <c r="B10" s="178"/>
      <c r="C10" s="45" t="s">
        <v>8</v>
      </c>
      <c r="D10" s="43" t="s">
        <v>769</v>
      </c>
      <c r="E10" s="43">
        <v>0</v>
      </c>
      <c r="F10" s="43">
        <v>4</v>
      </c>
      <c r="G10" s="43">
        <v>4</v>
      </c>
      <c r="H10" s="43">
        <v>0</v>
      </c>
      <c r="I10" s="43">
        <v>2</v>
      </c>
      <c r="J10" s="43">
        <v>4</v>
      </c>
      <c r="K10" s="43">
        <v>4</v>
      </c>
      <c r="L10" s="43">
        <v>4</v>
      </c>
      <c r="M10" s="43">
        <v>0</v>
      </c>
      <c r="N10" s="43">
        <v>3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0</v>
      </c>
      <c r="U10" s="43">
        <v>2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141"/>
      <c r="AJ10" s="135"/>
      <c r="AK10" s="135"/>
      <c r="AL10" s="135"/>
      <c r="AM10" s="135"/>
    </row>
    <row r="11" spans="1:39" ht="30" customHeight="1" x14ac:dyDescent="0.25">
      <c r="A11" s="47">
        <v>1710070</v>
      </c>
      <c r="B11" s="179"/>
      <c r="C11" s="46" t="s">
        <v>4</v>
      </c>
      <c r="D11" s="44" t="s">
        <v>769</v>
      </c>
      <c r="E11" s="44">
        <v>0</v>
      </c>
      <c r="F11" s="44">
        <v>4</v>
      </c>
      <c r="G11" s="44">
        <v>4</v>
      </c>
      <c r="H11" s="44">
        <v>0</v>
      </c>
      <c r="I11" s="44">
        <v>0</v>
      </c>
      <c r="J11" s="44">
        <v>0.5</v>
      </c>
      <c r="K11" s="44">
        <v>3</v>
      </c>
      <c r="L11" s="44">
        <v>4</v>
      </c>
      <c r="M11" s="44">
        <v>0</v>
      </c>
      <c r="N11" s="44">
        <v>0</v>
      </c>
      <c r="O11" s="44">
        <v>4</v>
      </c>
      <c r="P11" s="44">
        <v>4</v>
      </c>
      <c r="Q11" s="44">
        <v>0.5</v>
      </c>
      <c r="R11" s="44">
        <v>3</v>
      </c>
      <c r="S11" s="44">
        <v>3</v>
      </c>
      <c r="T11" s="44">
        <v>0</v>
      </c>
      <c r="U11" s="44">
        <v>0</v>
      </c>
      <c r="V11" s="44">
        <v>4</v>
      </c>
      <c r="W11" s="44">
        <v>0.5</v>
      </c>
      <c r="X11" s="44">
        <v>0.5</v>
      </c>
      <c r="Y11" s="44">
        <v>5</v>
      </c>
      <c r="Z11" s="44">
        <v>5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142"/>
      <c r="AJ11" s="136"/>
      <c r="AK11" s="136"/>
      <c r="AL11" s="136"/>
      <c r="AM11" s="136"/>
    </row>
    <row r="12" spans="1:39" ht="30" customHeight="1" x14ac:dyDescent="0.25">
      <c r="A12" s="47">
        <v>1902480</v>
      </c>
      <c r="B12" s="177" t="s">
        <v>11</v>
      </c>
      <c r="C12" s="45" t="s">
        <v>7</v>
      </c>
      <c r="D12" s="43" t="s">
        <v>769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 t="shared" ref="AJ12" si="6">SUM(D12:H13,K12:O13,R12:V13,Y12:AC13,AF12:AH13)/8</f>
        <v>22</v>
      </c>
      <c r="AK12" s="134">
        <f t="shared" ref="AK12" si="7">SUM(D14:H14,K14:O14,R14:V14,Y14:AC14,AF14:AH14)/8</f>
        <v>11.625</v>
      </c>
      <c r="AL12" s="134">
        <f t="shared" ref="AL12" si="8">SUM(I12:J14,P12:Q14,W12:X14,AD12:AE14)/8</f>
        <v>11.5</v>
      </c>
      <c r="AM12" s="134">
        <f t="shared" ref="AM12" si="9">ROUND(SUM(D12:AI14)/8,2)</f>
        <v>45.13</v>
      </c>
    </row>
    <row r="13" spans="1:39" ht="30" customHeight="1" x14ac:dyDescent="0.25">
      <c r="A13" s="47">
        <v>1902480</v>
      </c>
      <c r="B13" s="178"/>
      <c r="C13" s="45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47">
        <v>1902480</v>
      </c>
      <c r="B14" s="179"/>
      <c r="C14" s="46" t="s">
        <v>4</v>
      </c>
      <c r="D14" s="44" t="s">
        <v>769</v>
      </c>
      <c r="E14" s="44">
        <v>4</v>
      </c>
      <c r="F14" s="44">
        <v>4</v>
      </c>
      <c r="G14" s="44">
        <v>4</v>
      </c>
      <c r="H14" s="44">
        <v>4</v>
      </c>
      <c r="I14" s="44">
        <v>4</v>
      </c>
      <c r="J14" s="44">
        <v>0.5</v>
      </c>
      <c r="K14" s="44">
        <v>3</v>
      </c>
      <c r="L14" s="44">
        <v>4</v>
      </c>
      <c r="M14" s="44">
        <v>4</v>
      </c>
      <c r="N14" s="44">
        <v>4</v>
      </c>
      <c r="O14" s="44">
        <v>4</v>
      </c>
      <c r="P14" s="44">
        <v>4</v>
      </c>
      <c r="Q14" s="44">
        <v>0.5</v>
      </c>
      <c r="R14" s="44">
        <v>3</v>
      </c>
      <c r="S14" s="44">
        <v>3</v>
      </c>
      <c r="T14" s="44">
        <v>3</v>
      </c>
      <c r="U14" s="44">
        <v>5</v>
      </c>
      <c r="V14" s="44">
        <v>5</v>
      </c>
      <c r="W14" s="44">
        <v>5</v>
      </c>
      <c r="X14" s="44">
        <v>4</v>
      </c>
      <c r="Y14" s="44">
        <v>5</v>
      </c>
      <c r="Z14" s="44">
        <v>5</v>
      </c>
      <c r="AA14" s="44">
        <v>5</v>
      </c>
      <c r="AB14" s="44">
        <v>5</v>
      </c>
      <c r="AC14" s="44">
        <v>5</v>
      </c>
      <c r="AD14" s="44">
        <v>5</v>
      </c>
      <c r="AE14" s="44">
        <v>5</v>
      </c>
      <c r="AF14" s="44">
        <v>5</v>
      </c>
      <c r="AG14" s="44">
        <v>5</v>
      </c>
      <c r="AH14" s="44">
        <v>4</v>
      </c>
      <c r="AI14" s="142"/>
      <c r="AJ14" s="136"/>
      <c r="AK14" s="136"/>
      <c r="AL14" s="136"/>
      <c r="AM14" s="136"/>
    </row>
    <row r="15" spans="1:39" ht="30" customHeight="1" x14ac:dyDescent="0.25">
      <c r="A15" s="47">
        <v>2102071</v>
      </c>
      <c r="B15" s="177" t="s">
        <v>121</v>
      </c>
      <c r="C15" s="45" t="s">
        <v>7</v>
      </c>
      <c r="D15" s="43" t="s">
        <v>769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 t="shared" ref="AJ15" si="10">SUM(D15:H16,K15:O16,R15:V16,Y15:AC16,AF15:AH16)/8</f>
        <v>21.5</v>
      </c>
      <c r="AK15" s="134">
        <f t="shared" ref="AK15" si="11">SUM(D17:H17,K17:O17,R17:V17,Y17:AC17,AF17:AH17)/8</f>
        <v>9.8125</v>
      </c>
      <c r="AL15" s="134">
        <f t="shared" ref="AL15" si="12">SUM(I15:J17,P15:Q17,W15:X17,AD15:AE17)/8</f>
        <v>9.5</v>
      </c>
      <c r="AM15" s="134">
        <f t="shared" ref="AM15" si="13">ROUND(SUM(D15:AI17)/8,2)</f>
        <v>40.81</v>
      </c>
    </row>
    <row r="16" spans="1:39" ht="30" customHeight="1" x14ac:dyDescent="0.25">
      <c r="A16" s="47">
        <v>2102071</v>
      </c>
      <c r="B16" s="178"/>
      <c r="C16" s="45" t="s">
        <v>8</v>
      </c>
      <c r="D16" s="43" t="s">
        <v>769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0</v>
      </c>
      <c r="AI16" s="141"/>
      <c r="AJ16" s="135"/>
      <c r="AK16" s="135"/>
      <c r="AL16" s="135"/>
      <c r="AM16" s="135"/>
    </row>
    <row r="17" spans="1:39" ht="30" customHeight="1" x14ac:dyDescent="0.25">
      <c r="A17" s="47">
        <v>2102071</v>
      </c>
      <c r="B17" s="179"/>
      <c r="C17" s="46" t="s">
        <v>4</v>
      </c>
      <c r="D17" s="44" t="s">
        <v>769</v>
      </c>
      <c r="E17" s="44">
        <v>4</v>
      </c>
      <c r="F17" s="44">
        <v>4</v>
      </c>
      <c r="G17" s="44">
        <v>4</v>
      </c>
      <c r="H17" s="44">
        <v>4.5</v>
      </c>
      <c r="I17" s="44">
        <v>4</v>
      </c>
      <c r="J17" s="44">
        <v>0.5</v>
      </c>
      <c r="K17" s="44">
        <v>3</v>
      </c>
      <c r="L17" s="44">
        <v>4</v>
      </c>
      <c r="M17" s="44">
        <v>4</v>
      </c>
      <c r="N17" s="44">
        <v>4</v>
      </c>
      <c r="O17" s="44">
        <v>4</v>
      </c>
      <c r="P17" s="44">
        <v>4</v>
      </c>
      <c r="Q17" s="44">
        <v>0.5</v>
      </c>
      <c r="R17" s="44">
        <v>3</v>
      </c>
      <c r="S17" s="44">
        <v>3</v>
      </c>
      <c r="T17" s="44">
        <v>3.5</v>
      </c>
      <c r="U17" s="44">
        <v>3</v>
      </c>
      <c r="V17" s="44">
        <v>4</v>
      </c>
      <c r="W17" s="44">
        <v>0.5</v>
      </c>
      <c r="X17" s="44">
        <v>0.5</v>
      </c>
      <c r="Y17" s="44">
        <v>5</v>
      </c>
      <c r="Z17" s="44">
        <v>3</v>
      </c>
      <c r="AA17" s="44">
        <v>1.5</v>
      </c>
      <c r="AB17" s="44">
        <v>4</v>
      </c>
      <c r="AC17" s="44">
        <v>3</v>
      </c>
      <c r="AD17" s="44">
        <v>1.5</v>
      </c>
      <c r="AE17" s="44">
        <v>0.5</v>
      </c>
      <c r="AF17" s="44">
        <v>5</v>
      </c>
      <c r="AG17" s="44">
        <v>5</v>
      </c>
      <c r="AH17" s="44">
        <v>0</v>
      </c>
      <c r="AI17" s="142"/>
      <c r="AJ17" s="136"/>
      <c r="AK17" s="136"/>
      <c r="AL17" s="136"/>
      <c r="AM17" s="136"/>
    </row>
    <row r="18" spans="1:39" ht="30" customHeight="1" x14ac:dyDescent="0.25">
      <c r="A18" s="47" t="s">
        <v>204</v>
      </c>
      <c r="B18" s="177" t="s">
        <v>221</v>
      </c>
      <c r="C18" s="45" t="s">
        <v>7</v>
      </c>
      <c r="D18" s="43" t="s">
        <v>769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4</v>
      </c>
      <c r="S18" s="43">
        <v>4</v>
      </c>
      <c r="T18" s="43">
        <v>4</v>
      </c>
      <c r="U18" s="43">
        <v>4</v>
      </c>
      <c r="V18" s="43">
        <v>4</v>
      </c>
      <c r="W18" s="43">
        <v>4</v>
      </c>
      <c r="X18" s="43">
        <v>4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4</v>
      </c>
      <c r="AF18" s="43">
        <v>4</v>
      </c>
      <c r="AG18" s="43">
        <v>4</v>
      </c>
      <c r="AH18" s="43">
        <v>4</v>
      </c>
      <c r="AI18" s="140"/>
      <c r="AJ18" s="134">
        <f t="shared" ref="AJ18" si="14">SUM(D18:H19,K18:O19,R18:V19,Y18:AC19,AF18:AH19)/8</f>
        <v>22</v>
      </c>
      <c r="AK18" s="134">
        <f t="shared" ref="AK18" si="15">SUM(D20:H20,K20:O20,R20:V20,Y20:AC20,AF20:AH20)/8</f>
        <v>11.25</v>
      </c>
      <c r="AL18" s="134">
        <f t="shared" ref="AL18" si="16">SUM(I18:J20,P18:Q20,W18:X20,AD18:AE20)/8</f>
        <v>11.5</v>
      </c>
      <c r="AM18" s="134">
        <f t="shared" ref="AM18" si="17">ROUND(SUM(D18:AI20)/8,2)</f>
        <v>44.75</v>
      </c>
    </row>
    <row r="19" spans="1:39" ht="30" customHeight="1" x14ac:dyDescent="0.25">
      <c r="A19" s="47" t="s">
        <v>204</v>
      </c>
      <c r="B19" s="178"/>
      <c r="C19" s="45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4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4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4</v>
      </c>
      <c r="AF19" s="43">
        <v>4</v>
      </c>
      <c r="AG19" s="43">
        <v>4</v>
      </c>
      <c r="AH19" s="43">
        <v>4</v>
      </c>
      <c r="AI19" s="141"/>
      <c r="AJ19" s="135"/>
      <c r="AK19" s="135"/>
      <c r="AL19" s="135"/>
      <c r="AM19" s="135"/>
    </row>
    <row r="20" spans="1:39" ht="30" customHeight="1" x14ac:dyDescent="0.25">
      <c r="A20" s="47" t="s">
        <v>204</v>
      </c>
      <c r="B20" s="179"/>
      <c r="C20" s="46" t="s">
        <v>4</v>
      </c>
      <c r="D20" s="44" t="s">
        <v>769</v>
      </c>
      <c r="E20" s="44">
        <v>4</v>
      </c>
      <c r="F20" s="44">
        <v>4</v>
      </c>
      <c r="G20" s="44">
        <v>4</v>
      </c>
      <c r="H20" s="44">
        <v>4</v>
      </c>
      <c r="I20" s="44">
        <v>4</v>
      </c>
      <c r="J20" s="44">
        <v>0.5</v>
      </c>
      <c r="K20" s="44">
        <v>3</v>
      </c>
      <c r="L20" s="44">
        <v>4</v>
      </c>
      <c r="M20" s="44">
        <v>4</v>
      </c>
      <c r="N20" s="44">
        <v>4</v>
      </c>
      <c r="O20" s="44">
        <v>4</v>
      </c>
      <c r="P20" s="44">
        <v>4</v>
      </c>
      <c r="Q20" s="44">
        <v>0.5</v>
      </c>
      <c r="R20" s="44">
        <v>3</v>
      </c>
      <c r="S20" s="44">
        <v>3</v>
      </c>
      <c r="T20" s="44">
        <v>3</v>
      </c>
      <c r="U20" s="44">
        <v>3</v>
      </c>
      <c r="V20" s="44">
        <v>4</v>
      </c>
      <c r="W20" s="44">
        <v>5</v>
      </c>
      <c r="X20" s="44">
        <v>4</v>
      </c>
      <c r="Y20" s="44">
        <v>5</v>
      </c>
      <c r="Z20" s="44">
        <v>5</v>
      </c>
      <c r="AA20" s="44">
        <v>5</v>
      </c>
      <c r="AB20" s="44">
        <v>5</v>
      </c>
      <c r="AC20" s="44">
        <v>5</v>
      </c>
      <c r="AD20" s="44">
        <v>5</v>
      </c>
      <c r="AE20" s="44">
        <v>5</v>
      </c>
      <c r="AF20" s="44">
        <v>5</v>
      </c>
      <c r="AG20" s="44">
        <v>5</v>
      </c>
      <c r="AH20" s="44">
        <v>4</v>
      </c>
      <c r="AI20" s="142"/>
      <c r="AJ20" s="136"/>
      <c r="AK20" s="136"/>
      <c r="AL20" s="136"/>
      <c r="AM20" s="136"/>
    </row>
    <row r="21" spans="1:39" s="1" customFormat="1" ht="30" customHeight="1" x14ac:dyDescent="0.25">
      <c r="A21" s="20" t="s">
        <v>127</v>
      </c>
      <c r="B21" s="177" t="s">
        <v>131</v>
      </c>
      <c r="C21" s="45" t="s">
        <v>7</v>
      </c>
      <c r="D21" s="43" t="s">
        <v>769</v>
      </c>
      <c r="E21" s="43">
        <v>4</v>
      </c>
      <c r="F21" s="43">
        <v>4</v>
      </c>
      <c r="G21" s="43">
        <v>4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140"/>
      <c r="AJ21" s="134">
        <f t="shared" ref="AJ21" si="18">SUM(D21:H22,K21:O22,R21:V22,Y21:AC22,AF21:AH22)/8</f>
        <v>3</v>
      </c>
      <c r="AK21" s="134">
        <f t="shared" ref="AK21" si="19">SUM(D23:H23,K23:O23,R23:V23,Y23:AC23,AF23:AH23)/8</f>
        <v>1.5</v>
      </c>
      <c r="AL21" s="134">
        <f t="shared" ref="AL21" si="20">SUM(I21:J23,P21:Q23,W21:X23,AD21:AE23)/8</f>
        <v>0</v>
      </c>
      <c r="AM21" s="134">
        <f t="shared" ref="AM21" si="21">ROUND(SUM(D21:AI23)/8,2)</f>
        <v>4.5</v>
      </c>
    </row>
    <row r="22" spans="1:39" s="1" customFormat="1" ht="30" customHeight="1" x14ac:dyDescent="0.25">
      <c r="A22" s="20" t="s">
        <v>127</v>
      </c>
      <c r="B22" s="178"/>
      <c r="C22" s="45" t="s">
        <v>8</v>
      </c>
      <c r="D22" s="43" t="s">
        <v>769</v>
      </c>
      <c r="E22" s="43">
        <v>4</v>
      </c>
      <c r="F22" s="43">
        <v>4</v>
      </c>
      <c r="G22" s="43">
        <v>4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141"/>
      <c r="AJ22" s="135"/>
      <c r="AK22" s="135"/>
      <c r="AL22" s="135"/>
      <c r="AM22" s="135"/>
    </row>
    <row r="23" spans="1:39" s="1" customFormat="1" ht="30" customHeight="1" x14ac:dyDescent="0.25">
      <c r="A23" s="20" t="s">
        <v>127</v>
      </c>
      <c r="B23" s="179"/>
      <c r="C23" s="46" t="s">
        <v>4</v>
      </c>
      <c r="D23" s="44" t="s">
        <v>769</v>
      </c>
      <c r="E23" s="44">
        <v>4</v>
      </c>
      <c r="F23" s="44">
        <v>4</v>
      </c>
      <c r="G23" s="44">
        <v>4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142"/>
      <c r="AJ23" s="136"/>
      <c r="AK23" s="136"/>
      <c r="AL23" s="136"/>
      <c r="AM23" s="136"/>
    </row>
    <row r="24" spans="1:39" s="1" customFormat="1" ht="30" customHeight="1" x14ac:dyDescent="0.25">
      <c r="A24" s="20">
        <v>2102093</v>
      </c>
      <c r="B24" s="177" t="s">
        <v>123</v>
      </c>
      <c r="C24" s="45" t="s">
        <v>7</v>
      </c>
      <c r="D24" s="43" t="s">
        <v>769</v>
      </c>
      <c r="E24" s="43">
        <v>2</v>
      </c>
      <c r="F24" s="43">
        <v>4</v>
      </c>
      <c r="G24" s="43">
        <v>4</v>
      </c>
      <c r="H24" s="43">
        <v>4</v>
      </c>
      <c r="I24" s="43">
        <v>0</v>
      </c>
      <c r="J24" s="43">
        <v>0</v>
      </c>
      <c r="K24" s="43">
        <v>0</v>
      </c>
      <c r="L24" s="43">
        <v>0</v>
      </c>
      <c r="M24" s="43">
        <v>4</v>
      </c>
      <c r="N24" s="43">
        <v>4</v>
      </c>
      <c r="O24" s="43" t="s">
        <v>769</v>
      </c>
      <c r="P24" s="43">
        <v>0</v>
      </c>
      <c r="Q24" s="43">
        <v>0</v>
      </c>
      <c r="R24" s="43">
        <v>4</v>
      </c>
      <c r="S24" s="43">
        <v>4</v>
      </c>
      <c r="T24" s="43">
        <v>4</v>
      </c>
      <c r="U24" s="43">
        <v>0</v>
      </c>
      <c r="V24" s="43">
        <v>0</v>
      </c>
      <c r="W24" s="43">
        <v>0</v>
      </c>
      <c r="X24" s="43">
        <v>4</v>
      </c>
      <c r="Y24" s="43">
        <v>4</v>
      </c>
      <c r="Z24" s="43">
        <v>4</v>
      </c>
      <c r="AA24" s="43">
        <v>4</v>
      </c>
      <c r="AB24" s="43">
        <v>4</v>
      </c>
      <c r="AC24" s="43">
        <v>4</v>
      </c>
      <c r="AD24" s="43">
        <v>4</v>
      </c>
      <c r="AE24" s="43">
        <v>4</v>
      </c>
      <c r="AF24" s="43">
        <v>4</v>
      </c>
      <c r="AG24" s="43">
        <v>4</v>
      </c>
      <c r="AH24" s="43">
        <v>4</v>
      </c>
      <c r="AI24" s="140"/>
      <c r="AJ24" s="134">
        <f t="shared" ref="AJ24" si="22">SUM(D24:H25,K24:O25,R24:V25,Y24:AC25,AF24:AH25)/8</f>
        <v>17.25</v>
      </c>
      <c r="AK24" s="134">
        <f t="shared" ref="AK24" si="23">SUM(D26:H26,K26:O26,R26:V26,Y26:AC26,AF26:AH26)/8</f>
        <v>7.75</v>
      </c>
      <c r="AL24" s="134">
        <f t="shared" ref="AL24" si="24">SUM(I24:J26,P24:Q26,W24:X26,AD24:AE26)/8</f>
        <v>4.0625</v>
      </c>
      <c r="AM24" s="134">
        <f t="shared" ref="AM24" si="25">ROUND(SUM(D24:AI26)/8,2)</f>
        <v>29.06</v>
      </c>
    </row>
    <row r="25" spans="1:39" s="1" customFormat="1" ht="30" customHeight="1" x14ac:dyDescent="0.25">
      <c r="A25" s="20">
        <v>2102093</v>
      </c>
      <c r="B25" s="178"/>
      <c r="C25" s="45" t="s">
        <v>8</v>
      </c>
      <c r="D25" s="43" t="s">
        <v>769</v>
      </c>
      <c r="E25" s="43">
        <v>4</v>
      </c>
      <c r="F25" s="43">
        <v>4</v>
      </c>
      <c r="G25" s="43">
        <v>4</v>
      </c>
      <c r="H25" s="43">
        <v>4</v>
      </c>
      <c r="I25" s="43">
        <v>0</v>
      </c>
      <c r="J25" s="43">
        <v>0</v>
      </c>
      <c r="K25" s="43">
        <v>4</v>
      </c>
      <c r="L25" s="43">
        <v>0</v>
      </c>
      <c r="M25" s="43">
        <v>4</v>
      </c>
      <c r="N25" s="43">
        <v>4</v>
      </c>
      <c r="O25" s="43" t="s">
        <v>769</v>
      </c>
      <c r="P25" s="43">
        <v>0</v>
      </c>
      <c r="Q25" s="43">
        <v>0</v>
      </c>
      <c r="R25" s="43">
        <v>4</v>
      </c>
      <c r="S25" s="43">
        <v>4</v>
      </c>
      <c r="T25" s="43">
        <v>4</v>
      </c>
      <c r="U25" s="43">
        <v>0</v>
      </c>
      <c r="V25" s="43">
        <v>0</v>
      </c>
      <c r="W25" s="43">
        <v>0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>
        <v>4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39" s="1" customFormat="1" ht="30" customHeight="1" x14ac:dyDescent="0.25">
      <c r="A26" s="20">
        <v>2102093</v>
      </c>
      <c r="B26" s="179"/>
      <c r="C26" s="46" t="s">
        <v>4</v>
      </c>
      <c r="D26" s="44" t="s">
        <v>769</v>
      </c>
      <c r="E26" s="44">
        <v>0.5</v>
      </c>
      <c r="F26" s="44">
        <v>4</v>
      </c>
      <c r="G26" s="44">
        <v>4</v>
      </c>
      <c r="H26" s="44">
        <v>0.5</v>
      </c>
      <c r="I26" s="44">
        <v>0</v>
      </c>
      <c r="J26" s="44">
        <v>0</v>
      </c>
      <c r="K26" s="44">
        <v>3</v>
      </c>
      <c r="L26" s="44">
        <v>0</v>
      </c>
      <c r="M26" s="44">
        <v>4</v>
      </c>
      <c r="N26" s="44">
        <v>4</v>
      </c>
      <c r="O26" s="44" t="s">
        <v>769</v>
      </c>
      <c r="P26" s="44">
        <v>0</v>
      </c>
      <c r="Q26" s="44">
        <v>0</v>
      </c>
      <c r="R26" s="44">
        <v>3</v>
      </c>
      <c r="S26" s="44">
        <v>3</v>
      </c>
      <c r="T26" s="44">
        <v>0.5</v>
      </c>
      <c r="U26" s="44">
        <v>0</v>
      </c>
      <c r="V26" s="44">
        <v>0</v>
      </c>
      <c r="W26" s="44">
        <v>0</v>
      </c>
      <c r="X26" s="44">
        <v>3</v>
      </c>
      <c r="Y26" s="44">
        <v>5</v>
      </c>
      <c r="Z26" s="44">
        <v>5</v>
      </c>
      <c r="AA26" s="44">
        <v>5</v>
      </c>
      <c r="AB26" s="44">
        <v>5</v>
      </c>
      <c r="AC26" s="44">
        <v>5</v>
      </c>
      <c r="AD26" s="44">
        <v>5</v>
      </c>
      <c r="AE26" s="44">
        <v>0.5</v>
      </c>
      <c r="AF26" s="44">
        <v>5</v>
      </c>
      <c r="AG26" s="44">
        <v>5</v>
      </c>
      <c r="AH26" s="44">
        <v>0.5</v>
      </c>
      <c r="AI26" s="142"/>
      <c r="AJ26" s="136"/>
      <c r="AK26" s="136"/>
      <c r="AL26" s="136"/>
      <c r="AM26" s="136"/>
    </row>
    <row r="27" spans="1:39" s="1" customFormat="1" ht="30" customHeight="1" x14ac:dyDescent="0.25">
      <c r="A27" s="20" t="s">
        <v>201</v>
      </c>
      <c r="B27" s="177" t="s">
        <v>25</v>
      </c>
      <c r="C27" s="45" t="s">
        <v>7</v>
      </c>
      <c r="D27" s="43" t="s">
        <v>769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0</v>
      </c>
      <c r="Q27" s="43">
        <v>4</v>
      </c>
      <c r="R27" s="43">
        <v>4</v>
      </c>
      <c r="S27" s="43">
        <v>0</v>
      </c>
      <c r="T27" s="43" t="s">
        <v>787</v>
      </c>
      <c r="U27" s="43">
        <v>0</v>
      </c>
      <c r="V27" s="43">
        <v>0</v>
      </c>
      <c r="W27" s="43">
        <v>0</v>
      </c>
      <c r="X27" s="43">
        <v>4</v>
      </c>
      <c r="Y27" s="43">
        <v>0</v>
      </c>
      <c r="Z27" s="43">
        <v>4</v>
      </c>
      <c r="AA27" s="43">
        <v>4</v>
      </c>
      <c r="AB27" s="43">
        <v>2</v>
      </c>
      <c r="AC27" s="43">
        <v>4</v>
      </c>
      <c r="AD27" s="43">
        <v>4</v>
      </c>
      <c r="AE27" s="43">
        <v>4</v>
      </c>
      <c r="AF27" s="43">
        <v>4</v>
      </c>
      <c r="AG27" s="43">
        <v>4</v>
      </c>
      <c r="AH27" s="43">
        <v>4</v>
      </c>
      <c r="AI27" s="140"/>
      <c r="AJ27" s="134">
        <f t="shared" ref="AJ27" si="26">SUM(D27:H28,K27:O28,R27:V28,Y27:AC28,AF27:AH28)/8</f>
        <v>16.625</v>
      </c>
      <c r="AK27" s="134">
        <f t="shared" ref="AK27" si="27">SUM(D29:H29,K29:O29,R29:V29,Y29:AC29,AF29:AH29)/8</f>
        <v>9.125</v>
      </c>
      <c r="AL27" s="134">
        <f t="shared" ref="AL27" si="28">SUM(I27:J29,P27:Q29,W27:X29,AD27:AE29)/8</f>
        <v>9.125</v>
      </c>
      <c r="AM27" s="134">
        <f t="shared" ref="AM27" si="29">ROUND(SUM(D27:AI29)/8,2)</f>
        <v>34.880000000000003</v>
      </c>
    </row>
    <row r="28" spans="1:39" s="1" customFormat="1" ht="30" customHeight="1" x14ac:dyDescent="0.25">
      <c r="A28" s="20" t="s">
        <v>59</v>
      </c>
      <c r="B28" s="178"/>
      <c r="C28" s="45" t="s">
        <v>8</v>
      </c>
      <c r="D28" s="43" t="s">
        <v>769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1</v>
      </c>
      <c r="P28" s="43">
        <v>0</v>
      </c>
      <c r="Q28" s="43">
        <v>4</v>
      </c>
      <c r="R28" s="43">
        <v>4</v>
      </c>
      <c r="S28" s="43">
        <v>0</v>
      </c>
      <c r="T28" s="43" t="s">
        <v>787</v>
      </c>
      <c r="U28" s="43">
        <v>0</v>
      </c>
      <c r="V28" s="43">
        <v>0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2</v>
      </c>
      <c r="AC28" s="43">
        <v>4</v>
      </c>
      <c r="AD28" s="43">
        <v>4</v>
      </c>
      <c r="AE28" s="43">
        <v>4</v>
      </c>
      <c r="AF28" s="43">
        <v>4</v>
      </c>
      <c r="AG28" s="43">
        <v>4</v>
      </c>
      <c r="AH28" s="43">
        <v>4</v>
      </c>
      <c r="AI28" s="141"/>
      <c r="AJ28" s="135"/>
      <c r="AK28" s="135"/>
      <c r="AL28" s="135"/>
      <c r="AM28" s="135"/>
    </row>
    <row r="29" spans="1:39" s="1" customFormat="1" ht="30" customHeight="1" x14ac:dyDescent="0.25">
      <c r="A29" s="20" t="s">
        <v>59</v>
      </c>
      <c r="B29" s="179"/>
      <c r="C29" s="46" t="s">
        <v>4</v>
      </c>
      <c r="D29" s="44" t="s">
        <v>769</v>
      </c>
      <c r="E29" s="44">
        <v>4</v>
      </c>
      <c r="F29" s="44">
        <v>4</v>
      </c>
      <c r="G29" s="44">
        <v>4</v>
      </c>
      <c r="H29" s="44">
        <v>4</v>
      </c>
      <c r="I29" s="44">
        <v>4</v>
      </c>
      <c r="J29" s="44">
        <v>0.5</v>
      </c>
      <c r="K29" s="44">
        <v>3</v>
      </c>
      <c r="L29" s="44">
        <v>4</v>
      </c>
      <c r="M29" s="44">
        <v>4</v>
      </c>
      <c r="N29" s="44">
        <v>4</v>
      </c>
      <c r="O29" s="44">
        <v>0</v>
      </c>
      <c r="P29" s="44">
        <v>0</v>
      </c>
      <c r="Q29" s="44">
        <v>0.5</v>
      </c>
      <c r="R29" s="44">
        <v>3</v>
      </c>
      <c r="S29" s="44">
        <v>0</v>
      </c>
      <c r="T29" s="44" t="s">
        <v>787</v>
      </c>
      <c r="U29" s="44">
        <v>0</v>
      </c>
      <c r="V29" s="44">
        <v>0</v>
      </c>
      <c r="W29" s="44">
        <v>3</v>
      </c>
      <c r="X29" s="44">
        <v>3</v>
      </c>
      <c r="Y29" s="44">
        <v>5</v>
      </c>
      <c r="Z29" s="44">
        <v>5</v>
      </c>
      <c r="AA29" s="44">
        <v>5</v>
      </c>
      <c r="AB29" s="44">
        <v>5</v>
      </c>
      <c r="AC29" s="44">
        <v>5</v>
      </c>
      <c r="AD29" s="44">
        <v>5</v>
      </c>
      <c r="AE29" s="44">
        <v>5</v>
      </c>
      <c r="AF29" s="44">
        <v>5</v>
      </c>
      <c r="AG29" s="44">
        <v>5</v>
      </c>
      <c r="AH29" s="44">
        <v>4</v>
      </c>
      <c r="AI29" s="142"/>
      <c r="AJ29" s="136"/>
      <c r="AK29" s="136"/>
      <c r="AL29" s="136"/>
      <c r="AM29" s="136"/>
    </row>
    <row r="30" spans="1:39" s="1" customFormat="1" ht="30" customHeight="1" x14ac:dyDescent="0.25">
      <c r="A30" s="20" t="s">
        <v>277</v>
      </c>
      <c r="B30" s="177" t="s">
        <v>361</v>
      </c>
      <c r="C30" s="45" t="s">
        <v>17</v>
      </c>
      <c r="D30" s="43" t="s">
        <v>769</v>
      </c>
      <c r="E30" s="43">
        <v>4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4</v>
      </c>
      <c r="U30" s="43">
        <v>4</v>
      </c>
      <c r="V30" s="43">
        <v>4</v>
      </c>
      <c r="W30" s="43">
        <v>4</v>
      </c>
      <c r="X30" s="43">
        <v>4</v>
      </c>
      <c r="Y30" s="43">
        <v>0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4</v>
      </c>
      <c r="AG30" s="43">
        <v>4</v>
      </c>
      <c r="AH30" s="43">
        <v>4</v>
      </c>
      <c r="AI30" s="140"/>
      <c r="AJ30" s="134">
        <f t="shared" ref="AJ30" si="30">SUM(D30:H31,K30:O31,R30:V31,Y30:AC31,AF30:AH31)/8</f>
        <v>21.5</v>
      </c>
      <c r="AK30" s="134">
        <f t="shared" ref="AK30" si="31">SUM(D32:H32,K32:O32,R32:V32,Y32:AC32,AF32:AH32)/8</f>
        <v>10.8125</v>
      </c>
      <c r="AL30" s="134">
        <f t="shared" ref="AL30" si="32">SUM(I30:J32,P30:Q32,W30:X32,AD30:AE32)/8</f>
        <v>10.5</v>
      </c>
      <c r="AM30" s="134">
        <f t="shared" ref="AM30" si="33">ROUND(SUM(D30:AI32)/8,2)</f>
        <v>42.81</v>
      </c>
    </row>
    <row r="31" spans="1:39" s="1" customFormat="1" ht="30" customHeight="1" x14ac:dyDescent="0.25">
      <c r="A31" s="20" t="s">
        <v>277</v>
      </c>
      <c r="B31" s="178"/>
      <c r="C31" s="45" t="s">
        <v>8</v>
      </c>
      <c r="D31" s="43" t="s">
        <v>769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4</v>
      </c>
      <c r="U31" s="43">
        <v>4</v>
      </c>
      <c r="V31" s="43">
        <v>4</v>
      </c>
      <c r="W31" s="43">
        <v>4</v>
      </c>
      <c r="X31" s="43">
        <v>4</v>
      </c>
      <c r="Y31" s="43">
        <v>4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</row>
    <row r="32" spans="1:39" s="1" customFormat="1" ht="30" customHeight="1" x14ac:dyDescent="0.25">
      <c r="A32" s="20" t="s">
        <v>277</v>
      </c>
      <c r="B32" s="179"/>
      <c r="C32" s="46" t="s">
        <v>4</v>
      </c>
      <c r="D32" s="44" t="s">
        <v>769</v>
      </c>
      <c r="E32" s="44">
        <v>4</v>
      </c>
      <c r="F32" s="44">
        <v>4</v>
      </c>
      <c r="G32" s="44">
        <v>4</v>
      </c>
      <c r="H32" s="44">
        <v>4</v>
      </c>
      <c r="I32" s="44">
        <v>4</v>
      </c>
      <c r="J32" s="44">
        <v>0.5</v>
      </c>
      <c r="K32" s="44">
        <v>3</v>
      </c>
      <c r="L32" s="44">
        <v>4</v>
      </c>
      <c r="M32" s="44">
        <v>4</v>
      </c>
      <c r="N32" s="44">
        <v>4</v>
      </c>
      <c r="O32" s="44">
        <v>4</v>
      </c>
      <c r="P32" s="44">
        <v>4</v>
      </c>
      <c r="Q32" s="44">
        <v>0.5</v>
      </c>
      <c r="R32" s="44">
        <v>3</v>
      </c>
      <c r="S32" s="44">
        <v>3</v>
      </c>
      <c r="T32" s="44">
        <v>3</v>
      </c>
      <c r="U32" s="44">
        <v>3</v>
      </c>
      <c r="V32" s="44">
        <v>4</v>
      </c>
      <c r="W32" s="44">
        <v>0.5</v>
      </c>
      <c r="X32" s="44">
        <v>0.5</v>
      </c>
      <c r="Y32" s="44">
        <v>5</v>
      </c>
      <c r="Z32" s="44">
        <v>5</v>
      </c>
      <c r="AA32" s="44">
        <v>5</v>
      </c>
      <c r="AB32" s="44">
        <v>5</v>
      </c>
      <c r="AC32" s="44">
        <v>5</v>
      </c>
      <c r="AD32" s="44">
        <v>5</v>
      </c>
      <c r="AE32" s="44">
        <v>5</v>
      </c>
      <c r="AF32" s="44">
        <v>5</v>
      </c>
      <c r="AG32" s="44">
        <v>5</v>
      </c>
      <c r="AH32" s="44">
        <v>0.5</v>
      </c>
      <c r="AI32" s="142"/>
      <c r="AJ32" s="136"/>
      <c r="AK32" s="136"/>
      <c r="AL32" s="136"/>
      <c r="AM32" s="136"/>
    </row>
    <row r="33" spans="1:39" s="1" customFormat="1" ht="30" customHeight="1" x14ac:dyDescent="0.25">
      <c r="A33" s="55" t="s">
        <v>359</v>
      </c>
      <c r="B33" s="177" t="s">
        <v>360</v>
      </c>
      <c r="C33" s="45" t="s">
        <v>17</v>
      </c>
      <c r="D33" s="43" t="s">
        <v>769</v>
      </c>
      <c r="E33" s="43">
        <v>4</v>
      </c>
      <c r="F33" s="43">
        <v>4</v>
      </c>
      <c r="G33" s="43">
        <v>4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140"/>
      <c r="AJ33" s="134">
        <f t="shared" ref="AJ33" si="34">SUM(D33:H34,K33:O34,R33:V34,Y33:AC34,AF33:AH34)/8</f>
        <v>3</v>
      </c>
      <c r="AK33" s="134">
        <f t="shared" ref="AK33" si="35">SUM(D35:H35,K35:O35,R35:V35,Y35:AC35,AF35:AH35)/8</f>
        <v>1.5</v>
      </c>
      <c r="AL33" s="134">
        <f t="shared" ref="AL33" si="36">SUM(I33:J35,P33:Q35,W33:X35,AD33:AE35)/8</f>
        <v>0</v>
      </c>
      <c r="AM33" s="134">
        <f t="shared" ref="AM33" si="37">ROUND(SUM(D33:AI35)/8,2)</f>
        <v>4.5</v>
      </c>
    </row>
    <row r="34" spans="1:39" s="1" customFormat="1" ht="30" customHeight="1" x14ac:dyDescent="0.25">
      <c r="A34" s="55" t="s">
        <v>359</v>
      </c>
      <c r="B34" s="178"/>
      <c r="C34" s="45" t="s">
        <v>8</v>
      </c>
      <c r="D34" s="43" t="s">
        <v>769</v>
      </c>
      <c r="E34" s="43">
        <v>4</v>
      </c>
      <c r="F34" s="43">
        <v>4</v>
      </c>
      <c r="G34" s="43">
        <v>4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141"/>
      <c r="AJ34" s="135"/>
      <c r="AK34" s="135"/>
      <c r="AL34" s="135"/>
      <c r="AM34" s="135"/>
    </row>
    <row r="35" spans="1:39" s="1" customFormat="1" ht="30" customHeight="1" x14ac:dyDescent="0.25">
      <c r="A35" s="55" t="s">
        <v>359</v>
      </c>
      <c r="B35" s="179"/>
      <c r="C35" s="46" t="s">
        <v>4</v>
      </c>
      <c r="D35" s="44" t="s">
        <v>769</v>
      </c>
      <c r="E35" s="44">
        <v>4</v>
      </c>
      <c r="F35" s="44">
        <v>4</v>
      </c>
      <c r="G35" s="44">
        <v>4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142"/>
      <c r="AJ35" s="136"/>
      <c r="AK35" s="136"/>
      <c r="AL35" s="136"/>
      <c r="AM35" s="136"/>
    </row>
    <row r="36" spans="1:39" s="1" customFormat="1" ht="30" customHeight="1" x14ac:dyDescent="0.25">
      <c r="A36" s="20" t="s">
        <v>604</v>
      </c>
      <c r="B36" s="146" t="s">
        <v>777</v>
      </c>
      <c r="C36" s="42" t="s">
        <v>7</v>
      </c>
      <c r="D36" s="43" t="s">
        <v>769</v>
      </c>
      <c r="E36" s="43">
        <v>4</v>
      </c>
      <c r="F36" s="43">
        <v>4</v>
      </c>
      <c r="G36" s="43">
        <v>4</v>
      </c>
      <c r="H36" s="43">
        <v>4</v>
      </c>
      <c r="I36" s="43">
        <v>0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 t="s">
        <v>769</v>
      </c>
      <c r="T36" s="43" t="s">
        <v>787</v>
      </c>
      <c r="U36" s="43">
        <v>0</v>
      </c>
      <c r="V36" s="43">
        <v>0</v>
      </c>
      <c r="W36" s="43">
        <v>0</v>
      </c>
      <c r="X36" s="43">
        <v>4</v>
      </c>
      <c r="Y36" s="43">
        <v>0</v>
      </c>
      <c r="Z36" s="43">
        <v>4</v>
      </c>
      <c r="AA36" s="43">
        <v>4</v>
      </c>
      <c r="AB36" s="43">
        <v>4</v>
      </c>
      <c r="AC36" s="43">
        <v>4</v>
      </c>
      <c r="AD36" s="43">
        <v>0</v>
      </c>
      <c r="AE36" s="43">
        <v>4</v>
      </c>
      <c r="AF36" s="43">
        <v>4</v>
      </c>
      <c r="AG36" s="43">
        <v>0</v>
      </c>
      <c r="AH36" s="43">
        <v>0</v>
      </c>
      <c r="AI36" s="140"/>
      <c r="AJ36" s="134">
        <f t="shared" ref="AJ36" si="38">SUM(D36:H37,K36:O37,R36:V37,Y36:AC37,AF36:AH37)/8</f>
        <v>15.5</v>
      </c>
      <c r="AK36" s="134">
        <f t="shared" ref="AK36" si="39">SUM(D38:H38,K38:O38,R38:V38,Y38:AC38,AF38:AH38)/8</f>
        <v>7.1875</v>
      </c>
      <c r="AL36" s="134">
        <f t="shared" ref="AL36" si="40">SUM(I36:J38,P36:Q38,W36:X38,AD36:AE38)/8</f>
        <v>6.3125</v>
      </c>
      <c r="AM36" s="134">
        <f t="shared" ref="AM36" si="41">ROUND(SUM(D36:AI38)/8,2)</f>
        <v>29</v>
      </c>
    </row>
    <row r="37" spans="1:39" s="1" customFormat="1" ht="30" customHeight="1" x14ac:dyDescent="0.25">
      <c r="A37" s="20" t="s">
        <v>604</v>
      </c>
      <c r="B37" s="147"/>
      <c r="C37" s="42" t="s">
        <v>8</v>
      </c>
      <c r="D37" s="43" t="s">
        <v>769</v>
      </c>
      <c r="E37" s="43">
        <v>4</v>
      </c>
      <c r="F37" s="43">
        <v>4</v>
      </c>
      <c r="G37" s="43">
        <v>4</v>
      </c>
      <c r="H37" s="43">
        <v>4</v>
      </c>
      <c r="I37" s="43">
        <v>0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 t="s">
        <v>769</v>
      </c>
      <c r="T37" s="43" t="s">
        <v>787</v>
      </c>
      <c r="U37" s="43">
        <v>0</v>
      </c>
      <c r="V37" s="43">
        <v>0</v>
      </c>
      <c r="W37" s="43">
        <v>0</v>
      </c>
      <c r="X37" s="43">
        <v>4</v>
      </c>
      <c r="Y37" s="43">
        <v>4</v>
      </c>
      <c r="Z37" s="43">
        <v>4</v>
      </c>
      <c r="AA37" s="43">
        <v>4</v>
      </c>
      <c r="AB37" s="43">
        <v>4</v>
      </c>
      <c r="AC37" s="43">
        <v>4</v>
      </c>
      <c r="AD37" s="43">
        <v>0</v>
      </c>
      <c r="AE37" s="43">
        <v>4</v>
      </c>
      <c r="AF37" s="43">
        <v>4</v>
      </c>
      <c r="AG37" s="43">
        <v>0</v>
      </c>
      <c r="AH37" s="43">
        <v>0</v>
      </c>
      <c r="AI37" s="141"/>
      <c r="AJ37" s="135"/>
      <c r="AK37" s="135"/>
      <c r="AL37" s="135"/>
      <c r="AM37" s="135"/>
    </row>
    <row r="38" spans="1:39" s="1" customFormat="1" ht="30" customHeight="1" x14ac:dyDescent="0.25">
      <c r="A38" s="20" t="s">
        <v>604</v>
      </c>
      <c r="B38" s="148"/>
      <c r="C38" s="44" t="s">
        <v>4</v>
      </c>
      <c r="D38" s="44" t="s">
        <v>769</v>
      </c>
      <c r="E38" s="44">
        <v>4</v>
      </c>
      <c r="F38" s="44">
        <v>4</v>
      </c>
      <c r="G38" s="44">
        <v>0.5</v>
      </c>
      <c r="H38" s="44">
        <v>4</v>
      </c>
      <c r="I38" s="44">
        <v>0</v>
      </c>
      <c r="J38" s="44">
        <v>0.5</v>
      </c>
      <c r="K38" s="44">
        <v>3</v>
      </c>
      <c r="L38" s="44">
        <v>4</v>
      </c>
      <c r="M38" s="44">
        <v>4</v>
      </c>
      <c r="N38" s="44">
        <v>4</v>
      </c>
      <c r="O38" s="44">
        <v>4</v>
      </c>
      <c r="P38" s="44">
        <v>4</v>
      </c>
      <c r="Q38" s="44">
        <v>0.5</v>
      </c>
      <c r="R38" s="44">
        <v>0.5</v>
      </c>
      <c r="S38" s="44" t="s">
        <v>769</v>
      </c>
      <c r="T38" s="44" t="s">
        <v>787</v>
      </c>
      <c r="U38" s="44">
        <v>0</v>
      </c>
      <c r="V38" s="44">
        <v>0</v>
      </c>
      <c r="W38" s="44">
        <v>0</v>
      </c>
      <c r="X38" s="44">
        <v>0.5</v>
      </c>
      <c r="Y38" s="44">
        <v>5</v>
      </c>
      <c r="Z38" s="44">
        <v>5</v>
      </c>
      <c r="AA38" s="44">
        <v>0.5</v>
      </c>
      <c r="AB38" s="44">
        <v>5</v>
      </c>
      <c r="AC38" s="44">
        <v>5</v>
      </c>
      <c r="AD38" s="44">
        <v>0</v>
      </c>
      <c r="AE38" s="44">
        <v>5</v>
      </c>
      <c r="AF38" s="44">
        <v>5</v>
      </c>
      <c r="AG38" s="44">
        <v>0</v>
      </c>
      <c r="AH38" s="44">
        <v>0</v>
      </c>
      <c r="AI38" s="142"/>
      <c r="AJ38" s="136"/>
      <c r="AK38" s="136"/>
      <c r="AL38" s="136"/>
      <c r="AM38" s="136"/>
    </row>
    <row r="39" spans="1:39" s="1" customFormat="1" ht="30" customHeight="1" x14ac:dyDescent="0.25">
      <c r="A39" s="20" t="s">
        <v>603</v>
      </c>
      <c r="B39" s="146" t="s">
        <v>776</v>
      </c>
      <c r="C39" s="42" t="s">
        <v>7</v>
      </c>
      <c r="D39" s="43" t="s">
        <v>769</v>
      </c>
      <c r="E39" s="43">
        <v>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43">
        <v>4</v>
      </c>
      <c r="U39" s="43">
        <v>4</v>
      </c>
      <c r="V39" s="43">
        <v>4</v>
      </c>
      <c r="W39" s="43">
        <v>4</v>
      </c>
      <c r="X39" s="43">
        <v>4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4</v>
      </c>
      <c r="AE39" s="43">
        <v>4</v>
      </c>
      <c r="AF39" s="43">
        <v>4</v>
      </c>
      <c r="AG39" s="43">
        <v>4</v>
      </c>
      <c r="AH39" s="43">
        <v>4</v>
      </c>
      <c r="AI39" s="140"/>
      <c r="AJ39" s="134">
        <f t="shared" ref="AJ39" si="42">SUM(D39:H40,K39:O40,R39:V40,Y39:AC40,AF39:AH40)/8</f>
        <v>22</v>
      </c>
      <c r="AK39" s="134">
        <f t="shared" ref="AK39" si="43">SUM(D41:H41,K41:O41,R41:V41,Y41:AC41,AF41:AH41)/8</f>
        <v>10.8125</v>
      </c>
      <c r="AL39" s="134">
        <f t="shared" ref="AL39" si="44">SUM(I39:J41,P39:Q41,W39:X41,AD39:AE41)/8</f>
        <v>10.5</v>
      </c>
      <c r="AM39" s="134">
        <f t="shared" ref="AM39" si="45">ROUND(SUM(D39:AI41)/8,2)</f>
        <v>43.31</v>
      </c>
    </row>
    <row r="40" spans="1:39" s="1" customFormat="1" ht="30" customHeight="1" x14ac:dyDescent="0.25">
      <c r="A40" s="20" t="s">
        <v>603</v>
      </c>
      <c r="B40" s="147"/>
      <c r="C40" s="42" t="s">
        <v>8</v>
      </c>
      <c r="D40" s="43" t="s">
        <v>769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  <c r="U40" s="43">
        <v>4</v>
      </c>
      <c r="V40" s="43">
        <v>4</v>
      </c>
      <c r="W40" s="43">
        <v>4</v>
      </c>
      <c r="X40" s="43">
        <v>4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>
        <v>4</v>
      </c>
      <c r="AF40" s="43">
        <v>4</v>
      </c>
      <c r="AG40" s="43">
        <v>4</v>
      </c>
      <c r="AH40" s="43">
        <v>4</v>
      </c>
      <c r="AI40" s="141"/>
      <c r="AJ40" s="135"/>
      <c r="AK40" s="135"/>
      <c r="AL40" s="135"/>
      <c r="AM40" s="135"/>
    </row>
    <row r="41" spans="1:39" s="1" customFormat="1" ht="30" customHeight="1" x14ac:dyDescent="0.25">
      <c r="A41" s="20" t="s">
        <v>603</v>
      </c>
      <c r="B41" s="148"/>
      <c r="C41" s="44" t="s">
        <v>4</v>
      </c>
      <c r="D41" s="44" t="s">
        <v>769</v>
      </c>
      <c r="E41" s="44">
        <v>4</v>
      </c>
      <c r="F41" s="44">
        <v>4</v>
      </c>
      <c r="G41" s="44">
        <v>4</v>
      </c>
      <c r="H41" s="44">
        <v>4</v>
      </c>
      <c r="I41" s="44">
        <v>4</v>
      </c>
      <c r="J41" s="44">
        <v>0.5</v>
      </c>
      <c r="K41" s="44">
        <v>3</v>
      </c>
      <c r="L41" s="44">
        <v>4</v>
      </c>
      <c r="M41" s="44">
        <v>4</v>
      </c>
      <c r="N41" s="44">
        <v>4</v>
      </c>
      <c r="O41" s="44">
        <v>4</v>
      </c>
      <c r="P41" s="44">
        <v>4</v>
      </c>
      <c r="Q41" s="44">
        <v>0.5</v>
      </c>
      <c r="R41" s="44">
        <v>3</v>
      </c>
      <c r="S41" s="44">
        <v>3</v>
      </c>
      <c r="T41" s="44">
        <v>3</v>
      </c>
      <c r="U41" s="44">
        <v>3</v>
      </c>
      <c r="V41" s="44">
        <v>4</v>
      </c>
      <c r="W41" s="44">
        <v>0.5</v>
      </c>
      <c r="X41" s="44">
        <v>0.5</v>
      </c>
      <c r="Y41" s="44">
        <v>5</v>
      </c>
      <c r="Z41" s="44">
        <v>5</v>
      </c>
      <c r="AA41" s="44">
        <v>5</v>
      </c>
      <c r="AB41" s="44">
        <v>5</v>
      </c>
      <c r="AC41" s="44">
        <v>5</v>
      </c>
      <c r="AD41" s="44">
        <v>5</v>
      </c>
      <c r="AE41" s="44">
        <v>5</v>
      </c>
      <c r="AF41" s="44">
        <v>5</v>
      </c>
      <c r="AG41" s="44">
        <v>5</v>
      </c>
      <c r="AH41" s="44">
        <v>0.5</v>
      </c>
      <c r="AI41" s="142"/>
      <c r="AJ41" s="136"/>
      <c r="AK41" s="136"/>
      <c r="AL41" s="136"/>
      <c r="AM41" s="136"/>
    </row>
    <row r="42" spans="1:39" s="1" customFormat="1" ht="30" customHeight="1" x14ac:dyDescent="0.25">
      <c r="A42" s="20" t="s">
        <v>385</v>
      </c>
      <c r="B42" s="143" t="s">
        <v>384</v>
      </c>
      <c r="C42" s="42" t="s">
        <v>7</v>
      </c>
      <c r="D42" s="43" t="s">
        <v>769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0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0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4</v>
      </c>
      <c r="AF42" s="43">
        <v>4</v>
      </c>
      <c r="AG42" s="43">
        <v>0</v>
      </c>
      <c r="AH42" s="43">
        <v>4</v>
      </c>
      <c r="AI42" s="140"/>
      <c r="AJ42" s="134">
        <f t="shared" ref="AJ42" si="46">SUM(D42:H43,K42:O43,R42:V43,Y42:AC43,AF42:AH43)/8</f>
        <v>20.5</v>
      </c>
      <c r="AK42" s="134">
        <f t="shared" ref="AK42" si="47">SUM(D44:H44,K44:O44,R44:V44,Y44:AC44,AF44:AH44)/8</f>
        <v>9.375</v>
      </c>
      <c r="AL42" s="134">
        <f t="shared" ref="AL42" si="48">SUM(I42:J44,P42:Q44,W42:X44,AD42:AE44)/8</f>
        <v>9.3125</v>
      </c>
      <c r="AM42" s="134">
        <f t="shared" ref="AM42" si="49">ROUND(SUM(D42:AI44)/8,2)</f>
        <v>39.19</v>
      </c>
    </row>
    <row r="43" spans="1:39" s="1" customFormat="1" ht="30" customHeight="1" x14ac:dyDescent="0.25">
      <c r="A43" s="20" t="s">
        <v>385</v>
      </c>
      <c r="B43" s="147"/>
      <c r="C43" s="42" t="s">
        <v>8</v>
      </c>
      <c r="D43" s="43" t="s">
        <v>769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0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4</v>
      </c>
      <c r="AF43" s="43">
        <v>4</v>
      </c>
      <c r="AG43" s="43">
        <v>0</v>
      </c>
      <c r="AH43" s="43">
        <v>4</v>
      </c>
      <c r="AI43" s="141"/>
      <c r="AJ43" s="135"/>
      <c r="AK43" s="135"/>
      <c r="AL43" s="135"/>
      <c r="AM43" s="135"/>
    </row>
    <row r="44" spans="1:39" s="1" customFormat="1" ht="30" customHeight="1" x14ac:dyDescent="0.25">
      <c r="A44" s="20" t="s">
        <v>385</v>
      </c>
      <c r="B44" s="148"/>
      <c r="C44" s="44" t="s">
        <v>4</v>
      </c>
      <c r="D44" s="44" t="s">
        <v>769</v>
      </c>
      <c r="E44" s="44">
        <v>4</v>
      </c>
      <c r="F44" s="44">
        <v>4</v>
      </c>
      <c r="G44" s="44">
        <v>4</v>
      </c>
      <c r="H44" s="44">
        <v>4</v>
      </c>
      <c r="I44" s="44">
        <v>4</v>
      </c>
      <c r="J44" s="44">
        <v>0.5</v>
      </c>
      <c r="K44" s="44">
        <v>3</v>
      </c>
      <c r="L44" s="44">
        <v>3</v>
      </c>
      <c r="M44" s="44">
        <v>4</v>
      </c>
      <c r="N44" s="44">
        <v>3</v>
      </c>
      <c r="O44" s="44">
        <v>4</v>
      </c>
      <c r="P44" s="44">
        <v>0</v>
      </c>
      <c r="Q44" s="44">
        <v>0.5</v>
      </c>
      <c r="R44" s="44">
        <v>3</v>
      </c>
      <c r="S44" s="44">
        <v>3</v>
      </c>
      <c r="T44" s="44">
        <v>3</v>
      </c>
      <c r="U44" s="44">
        <v>3</v>
      </c>
      <c r="V44" s="44">
        <v>0.5</v>
      </c>
      <c r="W44" s="44">
        <v>3</v>
      </c>
      <c r="X44" s="44">
        <v>0.5</v>
      </c>
      <c r="Y44" s="44">
        <v>5</v>
      </c>
      <c r="Z44" s="44">
        <v>5</v>
      </c>
      <c r="AA44" s="44">
        <v>5</v>
      </c>
      <c r="AB44" s="44">
        <v>5</v>
      </c>
      <c r="AC44" s="44">
        <v>5</v>
      </c>
      <c r="AD44" s="44">
        <v>5</v>
      </c>
      <c r="AE44" s="44">
        <v>5</v>
      </c>
      <c r="AF44" s="44">
        <v>0.5</v>
      </c>
      <c r="AG44" s="44">
        <v>0</v>
      </c>
      <c r="AH44" s="44">
        <v>4</v>
      </c>
      <c r="AI44" s="142"/>
      <c r="AJ44" s="136"/>
      <c r="AK44" s="136"/>
      <c r="AL44" s="136"/>
      <c r="AM44" s="136"/>
    </row>
    <row r="45" spans="1:39" s="1" customFormat="1" ht="30" customHeight="1" x14ac:dyDescent="0.25">
      <c r="A45" s="20" t="s">
        <v>492</v>
      </c>
      <c r="B45" s="143" t="s">
        <v>563</v>
      </c>
      <c r="C45" s="42" t="s">
        <v>7</v>
      </c>
      <c r="D45" s="43" t="s">
        <v>769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140"/>
      <c r="AJ45" s="134">
        <f t="shared" ref="AJ45" si="50">SUM(D45:H46,K45:O46,R45:V46,Y45:AC46,AF45:AH46)/8</f>
        <v>0</v>
      </c>
      <c r="AK45" s="134">
        <f t="shared" ref="AK45" si="51">SUM(D47:H47,K47:O47,R47:V47,Y47:AC47,AF47:AH47)/8</f>
        <v>0</v>
      </c>
      <c r="AL45" s="134">
        <f t="shared" ref="AL45" si="52">SUM(I45:J47,P45:Q47,W45:X47,AD45:AE47)/8</f>
        <v>0</v>
      </c>
      <c r="AM45" s="134">
        <f t="shared" ref="AM45" si="53">ROUND(SUM(D45:AI47)/8,2)</f>
        <v>0</v>
      </c>
    </row>
    <row r="46" spans="1:39" s="1" customFormat="1" ht="30" customHeight="1" x14ac:dyDescent="0.25">
      <c r="A46" s="20" t="s">
        <v>492</v>
      </c>
      <c r="B46" s="147"/>
      <c r="C46" s="42" t="s">
        <v>8</v>
      </c>
      <c r="D46" s="43" t="s">
        <v>769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141"/>
      <c r="AJ46" s="135"/>
      <c r="AK46" s="135"/>
      <c r="AL46" s="135"/>
      <c r="AM46" s="135"/>
    </row>
    <row r="47" spans="1:39" s="1" customFormat="1" ht="30" customHeight="1" x14ac:dyDescent="0.25">
      <c r="A47" s="20" t="s">
        <v>492</v>
      </c>
      <c r="B47" s="148"/>
      <c r="C47" s="44" t="s">
        <v>4</v>
      </c>
      <c r="D47" s="44" t="s">
        <v>769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142"/>
      <c r="AJ47" s="136"/>
      <c r="AK47" s="136"/>
      <c r="AL47" s="136"/>
      <c r="AM47" s="136"/>
    </row>
    <row r="48" spans="1:39" s="1" customFormat="1" ht="30" customHeight="1" x14ac:dyDescent="0.25">
      <c r="A48" s="20" t="s">
        <v>520</v>
      </c>
      <c r="B48" s="143" t="s">
        <v>590</v>
      </c>
      <c r="C48" s="42" t="s">
        <v>7</v>
      </c>
      <c r="D48" s="43" t="s">
        <v>769</v>
      </c>
      <c r="E48" s="43">
        <v>4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0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43">
        <v>4</v>
      </c>
      <c r="AI48" s="140"/>
      <c r="AJ48" s="134">
        <f t="shared" ref="AJ48" si="54">SUM(D48:H49,K48:O49,R48:V49,Y48:AC49,AF48:AH49)/8</f>
        <v>21</v>
      </c>
      <c r="AK48" s="134">
        <f t="shared" ref="AK48" si="55">SUM(D50:H50,K50:O50,R50:V50,Y50:AC50,AF50:AH50)/8</f>
        <v>9.75</v>
      </c>
      <c r="AL48" s="134">
        <f t="shared" ref="AL48" si="56">SUM(I48:J50,P48:Q50,W48:X50,AD48:AE50)/8</f>
        <v>10.125</v>
      </c>
      <c r="AM48" s="134">
        <f t="shared" ref="AM48" si="57">ROUND(SUM(D48:AI50)/8,2)</f>
        <v>40.880000000000003</v>
      </c>
    </row>
    <row r="49" spans="1:39" s="1" customFormat="1" ht="30" customHeight="1" x14ac:dyDescent="0.25">
      <c r="A49" s="20" t="s">
        <v>520</v>
      </c>
      <c r="B49" s="144"/>
      <c r="C49" s="42" t="s">
        <v>8</v>
      </c>
      <c r="D49" s="43" t="s">
        <v>769</v>
      </c>
      <c r="E49" s="43">
        <v>4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0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43">
        <v>4</v>
      </c>
      <c r="AI49" s="141"/>
      <c r="AJ49" s="135"/>
      <c r="AK49" s="135"/>
      <c r="AL49" s="135"/>
      <c r="AM49" s="135"/>
    </row>
    <row r="50" spans="1:39" s="1" customFormat="1" ht="30" customHeight="1" x14ac:dyDescent="0.25">
      <c r="A50" s="20" t="s">
        <v>520</v>
      </c>
      <c r="B50" s="145"/>
      <c r="C50" s="44" t="s">
        <v>4</v>
      </c>
      <c r="D50" s="44" t="s">
        <v>769</v>
      </c>
      <c r="E50" s="44">
        <v>4</v>
      </c>
      <c r="F50" s="44">
        <v>3</v>
      </c>
      <c r="G50" s="44">
        <v>4</v>
      </c>
      <c r="H50" s="44">
        <v>4</v>
      </c>
      <c r="I50" s="44">
        <v>4</v>
      </c>
      <c r="J50" s="44">
        <v>0.5</v>
      </c>
      <c r="K50" s="44">
        <v>4</v>
      </c>
      <c r="L50" s="44">
        <v>4</v>
      </c>
      <c r="M50" s="44">
        <v>4</v>
      </c>
      <c r="N50" s="44">
        <v>4</v>
      </c>
      <c r="O50" s="44">
        <v>4</v>
      </c>
      <c r="P50" s="44">
        <v>4</v>
      </c>
      <c r="Q50" s="44">
        <v>0.5</v>
      </c>
      <c r="R50" s="44">
        <v>3</v>
      </c>
      <c r="S50" s="44">
        <v>3</v>
      </c>
      <c r="T50" s="44">
        <v>3</v>
      </c>
      <c r="U50" s="44">
        <v>3</v>
      </c>
      <c r="V50" s="44">
        <v>4</v>
      </c>
      <c r="W50" s="44">
        <v>0.5</v>
      </c>
      <c r="X50" s="44">
        <v>0.5</v>
      </c>
      <c r="Y50" s="44">
        <v>0</v>
      </c>
      <c r="Z50" s="44">
        <v>4</v>
      </c>
      <c r="AA50" s="44">
        <v>4</v>
      </c>
      <c r="AB50" s="44">
        <v>4</v>
      </c>
      <c r="AC50" s="44">
        <v>4</v>
      </c>
      <c r="AD50" s="44">
        <v>4</v>
      </c>
      <c r="AE50" s="44">
        <v>3</v>
      </c>
      <c r="AF50" s="44">
        <v>4</v>
      </c>
      <c r="AG50" s="44">
        <v>4</v>
      </c>
      <c r="AH50" s="44">
        <v>3</v>
      </c>
      <c r="AI50" s="142"/>
      <c r="AJ50" s="136"/>
      <c r="AK50" s="136"/>
      <c r="AL50" s="136"/>
      <c r="AM50" s="136"/>
    </row>
    <row r="51" spans="1:39" s="1" customFormat="1" ht="30" customHeight="1" x14ac:dyDescent="0.25">
      <c r="A51" s="20" t="s">
        <v>814</v>
      </c>
      <c r="B51" s="143" t="s">
        <v>813</v>
      </c>
      <c r="C51" s="42" t="s">
        <v>7</v>
      </c>
      <c r="D51" s="43" t="s">
        <v>769</v>
      </c>
      <c r="E51" s="43">
        <v>4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 t="s">
        <v>769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0</v>
      </c>
      <c r="Z51" s="43">
        <v>4</v>
      </c>
      <c r="AA51" s="43">
        <v>4</v>
      </c>
      <c r="AB51" s="43">
        <v>4</v>
      </c>
      <c r="AC51" s="43">
        <v>4</v>
      </c>
      <c r="AD51" s="43">
        <v>4</v>
      </c>
      <c r="AE51" s="43">
        <v>4</v>
      </c>
      <c r="AF51" s="43">
        <v>4</v>
      </c>
      <c r="AG51" s="43">
        <v>4</v>
      </c>
      <c r="AH51" s="43">
        <v>4</v>
      </c>
      <c r="AI51" s="140"/>
      <c r="AJ51" s="134">
        <f t="shared" ref="AJ51" si="58">SUM(D51:H52,K51:O52,R51:V52,Y51:AC52,AF51:AH52)/8</f>
        <v>20.5</v>
      </c>
      <c r="AK51" s="134">
        <f t="shared" ref="AK51" si="59">SUM(D53:H53,K53:O53,R53:V53,Y53:AC53,AF53:AH53)/8</f>
        <v>10.125</v>
      </c>
      <c r="AL51" s="134">
        <f t="shared" ref="AL51" si="60">SUM(I51:J53,P51:Q53,W51:X53,AD51:AE53)/8</f>
        <v>10.5</v>
      </c>
      <c r="AM51" s="134">
        <f t="shared" ref="AM51" si="61">ROUND(SUM(D51:AI53)/8,2)</f>
        <v>41.13</v>
      </c>
    </row>
    <row r="52" spans="1:39" s="1" customFormat="1" ht="30" customHeight="1" x14ac:dyDescent="0.25">
      <c r="A52" s="20" t="s">
        <v>814</v>
      </c>
      <c r="B52" s="144"/>
      <c r="C52" s="42" t="s">
        <v>8</v>
      </c>
      <c r="D52" s="43" t="s">
        <v>769</v>
      </c>
      <c r="E52" s="43">
        <v>4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 t="s">
        <v>769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43">
        <v>4</v>
      </c>
      <c r="AI52" s="141"/>
      <c r="AJ52" s="135"/>
      <c r="AK52" s="135"/>
      <c r="AL52" s="135"/>
      <c r="AM52" s="135"/>
    </row>
    <row r="53" spans="1:39" s="1" customFormat="1" ht="30" customHeight="1" x14ac:dyDescent="0.25">
      <c r="A53" s="20" t="s">
        <v>814</v>
      </c>
      <c r="B53" s="145"/>
      <c r="C53" s="44" t="s">
        <v>4</v>
      </c>
      <c r="D53" s="44" t="s">
        <v>769</v>
      </c>
      <c r="E53" s="44">
        <v>4</v>
      </c>
      <c r="F53" s="44">
        <v>4</v>
      </c>
      <c r="G53" s="44">
        <v>4</v>
      </c>
      <c r="H53" s="44">
        <v>4</v>
      </c>
      <c r="I53" s="44">
        <v>4</v>
      </c>
      <c r="J53" s="44">
        <v>0.5</v>
      </c>
      <c r="K53" s="44">
        <v>3</v>
      </c>
      <c r="L53" s="44">
        <v>4</v>
      </c>
      <c r="M53" s="44">
        <v>4</v>
      </c>
      <c r="N53" s="44">
        <v>0.5</v>
      </c>
      <c r="O53" s="44">
        <v>4</v>
      </c>
      <c r="P53" s="44">
        <v>4</v>
      </c>
      <c r="Q53" s="44">
        <v>0.5</v>
      </c>
      <c r="R53" s="44">
        <v>0.5</v>
      </c>
      <c r="S53" s="44" t="s">
        <v>769</v>
      </c>
      <c r="T53" s="44">
        <v>3</v>
      </c>
      <c r="U53" s="44">
        <v>3</v>
      </c>
      <c r="V53" s="44">
        <v>4</v>
      </c>
      <c r="W53" s="44">
        <v>0.5</v>
      </c>
      <c r="X53" s="44">
        <v>0.5</v>
      </c>
      <c r="Y53" s="44">
        <v>5</v>
      </c>
      <c r="Z53" s="44">
        <v>5</v>
      </c>
      <c r="AA53" s="44">
        <v>5</v>
      </c>
      <c r="AB53" s="44">
        <v>5</v>
      </c>
      <c r="AC53" s="44">
        <v>5</v>
      </c>
      <c r="AD53" s="44">
        <v>5</v>
      </c>
      <c r="AE53" s="44">
        <v>5</v>
      </c>
      <c r="AF53" s="44">
        <v>5</v>
      </c>
      <c r="AG53" s="44">
        <v>5</v>
      </c>
      <c r="AH53" s="44">
        <v>4</v>
      </c>
      <c r="AI53" s="142"/>
      <c r="AJ53" s="136"/>
      <c r="AK53" s="136"/>
      <c r="AL53" s="136"/>
      <c r="AM53" s="136"/>
    </row>
    <row r="54" spans="1:39" s="1" customFormat="1" ht="30" customHeight="1" x14ac:dyDescent="0.25">
      <c r="A54" s="20" t="s">
        <v>746</v>
      </c>
      <c r="B54" s="143" t="s">
        <v>745</v>
      </c>
      <c r="C54" s="42" t="s">
        <v>7</v>
      </c>
      <c r="D54" s="43" t="s">
        <v>769</v>
      </c>
      <c r="E54" s="43">
        <v>4</v>
      </c>
      <c r="F54" s="43">
        <v>4</v>
      </c>
      <c r="G54" s="43">
        <v>4</v>
      </c>
      <c r="H54" s="43">
        <v>4</v>
      </c>
      <c r="I54" s="43">
        <v>4</v>
      </c>
      <c r="J54" s="43">
        <v>4</v>
      </c>
      <c r="K54" s="43">
        <v>0</v>
      </c>
      <c r="L54" s="43">
        <v>4</v>
      </c>
      <c r="M54" s="43">
        <v>4</v>
      </c>
      <c r="N54" s="43">
        <v>4</v>
      </c>
      <c r="O54" s="43" t="s">
        <v>769</v>
      </c>
      <c r="P54" s="43">
        <v>4</v>
      </c>
      <c r="Q54" s="43">
        <v>4</v>
      </c>
      <c r="R54" s="43">
        <v>4</v>
      </c>
      <c r="S54" s="43" t="s">
        <v>769</v>
      </c>
      <c r="T54" s="43">
        <v>4</v>
      </c>
      <c r="U54" s="43">
        <v>4</v>
      </c>
      <c r="V54" s="43">
        <v>0</v>
      </c>
      <c r="W54" s="43">
        <v>4</v>
      </c>
      <c r="X54" s="43">
        <v>4</v>
      </c>
      <c r="Y54" s="43">
        <v>0</v>
      </c>
      <c r="Z54" s="43">
        <v>4</v>
      </c>
      <c r="AA54" s="43">
        <v>2</v>
      </c>
      <c r="AB54" s="43">
        <v>4</v>
      </c>
      <c r="AC54" s="43">
        <v>4</v>
      </c>
      <c r="AD54" s="43">
        <v>0</v>
      </c>
      <c r="AE54" s="43">
        <v>0</v>
      </c>
      <c r="AF54" s="43">
        <v>0</v>
      </c>
      <c r="AG54" s="132" t="s">
        <v>897</v>
      </c>
      <c r="AH54" s="43"/>
      <c r="AI54" s="140"/>
      <c r="AJ54" s="134">
        <f t="shared" ref="AJ54" si="62">SUM(D54:H55,K54:O55,R54:V55,Y54:AC55,AF54:AH55)/8</f>
        <v>13.75</v>
      </c>
      <c r="AK54" s="134">
        <f t="shared" ref="AK54" si="63">SUM(D56:H56,K56:O56,R56:V56,Y56:AC56,AF56:AH56)/8</f>
        <v>6.25</v>
      </c>
      <c r="AL54" s="134">
        <f t="shared" ref="AL54" si="64">SUM(I54:J56,P54:Q56,W54:X56,AD54:AE56)/8</f>
        <v>7.25</v>
      </c>
      <c r="AM54" s="134">
        <f t="shared" ref="AM54" si="65">ROUND(SUM(D54:AI56)/8,2)</f>
        <v>27.25</v>
      </c>
    </row>
    <row r="55" spans="1:39" s="1" customFormat="1" ht="30" customHeight="1" x14ac:dyDescent="0.25">
      <c r="A55" s="20" t="s">
        <v>746</v>
      </c>
      <c r="B55" s="144"/>
      <c r="C55" s="42" t="s">
        <v>8</v>
      </c>
      <c r="D55" s="43" t="s">
        <v>769</v>
      </c>
      <c r="E55" s="43">
        <v>4</v>
      </c>
      <c r="F55" s="43">
        <v>4</v>
      </c>
      <c r="G55" s="43">
        <v>4</v>
      </c>
      <c r="H55" s="43">
        <v>4</v>
      </c>
      <c r="I55" s="43">
        <v>4</v>
      </c>
      <c r="J55" s="43">
        <v>4</v>
      </c>
      <c r="K55" s="43">
        <v>0</v>
      </c>
      <c r="L55" s="43">
        <v>4</v>
      </c>
      <c r="M55" s="43">
        <v>4</v>
      </c>
      <c r="N55" s="43">
        <v>4</v>
      </c>
      <c r="O55" s="43" t="s">
        <v>769</v>
      </c>
      <c r="P55" s="43">
        <v>4</v>
      </c>
      <c r="Q55" s="43">
        <v>4</v>
      </c>
      <c r="R55" s="43">
        <v>4</v>
      </c>
      <c r="S55" s="43" t="s">
        <v>769</v>
      </c>
      <c r="T55" s="43">
        <v>4</v>
      </c>
      <c r="U55" s="43">
        <v>4</v>
      </c>
      <c r="V55" s="43">
        <v>0</v>
      </c>
      <c r="W55" s="43">
        <v>4</v>
      </c>
      <c r="X55" s="43">
        <v>4</v>
      </c>
      <c r="Y55" s="43">
        <v>4</v>
      </c>
      <c r="Z55" s="43">
        <v>4</v>
      </c>
      <c r="AA55" s="43">
        <v>0</v>
      </c>
      <c r="AB55" s="43">
        <v>4</v>
      </c>
      <c r="AC55" s="43">
        <v>4</v>
      </c>
      <c r="AD55" s="43">
        <v>0</v>
      </c>
      <c r="AE55" s="43">
        <v>0</v>
      </c>
      <c r="AF55" s="43">
        <v>0</v>
      </c>
      <c r="AG55" s="132"/>
      <c r="AH55" s="43"/>
      <c r="AI55" s="141"/>
      <c r="AJ55" s="135"/>
      <c r="AK55" s="135"/>
      <c r="AL55" s="135"/>
      <c r="AM55" s="135"/>
    </row>
    <row r="56" spans="1:39" s="1" customFormat="1" ht="30" customHeight="1" x14ac:dyDescent="0.25">
      <c r="A56" s="20" t="s">
        <v>746</v>
      </c>
      <c r="B56" s="145"/>
      <c r="C56" s="44" t="s">
        <v>4</v>
      </c>
      <c r="D56" s="44" t="s">
        <v>769</v>
      </c>
      <c r="E56" s="44">
        <v>4</v>
      </c>
      <c r="F56" s="44">
        <v>4</v>
      </c>
      <c r="G56" s="44">
        <v>4</v>
      </c>
      <c r="H56" s="44">
        <v>3</v>
      </c>
      <c r="I56" s="44">
        <v>4</v>
      </c>
      <c r="J56" s="44">
        <v>0.5</v>
      </c>
      <c r="K56" s="44">
        <v>0</v>
      </c>
      <c r="L56" s="44">
        <v>4</v>
      </c>
      <c r="M56" s="44">
        <v>0.5</v>
      </c>
      <c r="N56" s="44">
        <v>4</v>
      </c>
      <c r="O56" s="44" t="s">
        <v>769</v>
      </c>
      <c r="P56" s="44">
        <v>4</v>
      </c>
      <c r="Q56" s="44">
        <v>0.5</v>
      </c>
      <c r="R56" s="44">
        <v>3</v>
      </c>
      <c r="S56" s="44" t="s">
        <v>769</v>
      </c>
      <c r="T56" s="44">
        <v>3</v>
      </c>
      <c r="U56" s="44">
        <v>0.5</v>
      </c>
      <c r="V56" s="44">
        <v>0</v>
      </c>
      <c r="W56" s="44">
        <v>0.5</v>
      </c>
      <c r="X56" s="44">
        <v>0.5</v>
      </c>
      <c r="Y56" s="44">
        <v>5</v>
      </c>
      <c r="Z56" s="44">
        <v>5</v>
      </c>
      <c r="AA56" s="44">
        <v>0</v>
      </c>
      <c r="AB56" s="44">
        <v>5</v>
      </c>
      <c r="AC56" s="44">
        <v>5</v>
      </c>
      <c r="AD56" s="44">
        <v>0</v>
      </c>
      <c r="AE56" s="44">
        <v>0</v>
      </c>
      <c r="AF56" s="44">
        <v>0</v>
      </c>
      <c r="AG56" s="132"/>
      <c r="AH56" s="44"/>
      <c r="AI56" s="142"/>
      <c r="AJ56" s="136"/>
      <c r="AK56" s="136"/>
      <c r="AL56" s="136"/>
      <c r="AM56" s="136"/>
    </row>
    <row r="57" spans="1:39" s="1" customFormat="1" ht="30" customHeight="1" x14ac:dyDescent="0.25">
      <c r="A57" s="20" t="s">
        <v>602</v>
      </c>
      <c r="B57" s="143" t="s">
        <v>565</v>
      </c>
      <c r="C57" s="42" t="s">
        <v>7</v>
      </c>
      <c r="D57" s="43" t="s">
        <v>769</v>
      </c>
      <c r="E57" s="43">
        <v>4</v>
      </c>
      <c r="F57" s="43">
        <v>4</v>
      </c>
      <c r="G57" s="43">
        <v>4</v>
      </c>
      <c r="H57" s="43">
        <v>4</v>
      </c>
      <c r="I57" s="43">
        <v>4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>
        <v>4</v>
      </c>
      <c r="U57" s="43">
        <v>4</v>
      </c>
      <c r="V57" s="43">
        <v>4</v>
      </c>
      <c r="W57" s="43">
        <v>4</v>
      </c>
      <c r="X57" s="43">
        <v>4</v>
      </c>
      <c r="Y57" s="43">
        <v>4</v>
      </c>
      <c r="Z57" s="43">
        <v>4</v>
      </c>
      <c r="AA57" s="43">
        <v>4</v>
      </c>
      <c r="AB57" s="43">
        <v>4</v>
      </c>
      <c r="AC57" s="132" t="s">
        <v>891</v>
      </c>
      <c r="AD57" s="43"/>
      <c r="AE57" s="43"/>
      <c r="AF57" s="43"/>
      <c r="AG57" s="43"/>
      <c r="AH57" s="43"/>
      <c r="AI57" s="140"/>
      <c r="AJ57" s="134">
        <f t="shared" ref="AJ57" si="66">SUM(D57:H58,K57:O58,R57:V58,Y57:AC58,AF57:AH58)/8</f>
        <v>18</v>
      </c>
      <c r="AK57" s="134">
        <f t="shared" ref="AK57" si="67">SUM(D59:H59,K59:O59,R59:V59,Y59:AC59,AF59:AH59)/8</f>
        <v>8.3125</v>
      </c>
      <c r="AL57" s="134">
        <f t="shared" ref="AL57" si="68">SUM(I57:J59,P57:Q59,W57:X59,AD57:AE59)/8</f>
        <v>6.125</v>
      </c>
      <c r="AM57" s="134">
        <f t="shared" ref="AM57" si="69">ROUND(SUM(D57:AI59)/8,2)</f>
        <v>32.44</v>
      </c>
    </row>
    <row r="58" spans="1:39" s="1" customFormat="1" ht="30" customHeight="1" x14ac:dyDescent="0.25">
      <c r="A58" s="20" t="s">
        <v>602</v>
      </c>
      <c r="B58" s="147"/>
      <c r="C58" s="42" t="s">
        <v>8</v>
      </c>
      <c r="D58" s="43" t="s">
        <v>769</v>
      </c>
      <c r="E58" s="43">
        <v>4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0</v>
      </c>
      <c r="Q58" s="43">
        <v>4</v>
      </c>
      <c r="R58" s="43">
        <v>4</v>
      </c>
      <c r="S58" s="43">
        <v>4</v>
      </c>
      <c r="T58" s="43">
        <v>4</v>
      </c>
      <c r="U58" s="43">
        <v>4</v>
      </c>
      <c r="V58" s="43">
        <v>4</v>
      </c>
      <c r="W58" s="43">
        <v>0</v>
      </c>
      <c r="X58" s="43">
        <v>4</v>
      </c>
      <c r="Y58" s="43">
        <v>4</v>
      </c>
      <c r="Z58" s="43">
        <v>4</v>
      </c>
      <c r="AA58" s="43">
        <v>4</v>
      </c>
      <c r="AB58" s="43">
        <v>4</v>
      </c>
      <c r="AC58" s="132"/>
      <c r="AD58" s="43"/>
      <c r="AE58" s="43"/>
      <c r="AF58" s="43"/>
      <c r="AG58" s="43"/>
      <c r="AH58" s="43"/>
      <c r="AI58" s="141"/>
      <c r="AJ58" s="135"/>
      <c r="AK58" s="135"/>
      <c r="AL58" s="135"/>
      <c r="AM58" s="135"/>
    </row>
    <row r="59" spans="1:39" s="1" customFormat="1" ht="30" customHeight="1" x14ac:dyDescent="0.25">
      <c r="A59" s="20" t="s">
        <v>602</v>
      </c>
      <c r="B59" s="148"/>
      <c r="C59" s="44" t="s">
        <v>4</v>
      </c>
      <c r="D59" s="44" t="s">
        <v>769</v>
      </c>
      <c r="E59" s="44">
        <v>4</v>
      </c>
      <c r="F59" s="44">
        <v>4</v>
      </c>
      <c r="G59" s="44">
        <v>4</v>
      </c>
      <c r="H59" s="44">
        <v>4</v>
      </c>
      <c r="I59" s="44">
        <v>4</v>
      </c>
      <c r="J59" s="44">
        <v>0.5</v>
      </c>
      <c r="K59" s="44">
        <v>3</v>
      </c>
      <c r="L59" s="44">
        <v>4</v>
      </c>
      <c r="M59" s="44">
        <v>4</v>
      </c>
      <c r="N59" s="44">
        <v>4</v>
      </c>
      <c r="O59" s="44">
        <v>4</v>
      </c>
      <c r="P59" s="44">
        <v>0</v>
      </c>
      <c r="Q59" s="44">
        <v>0.5</v>
      </c>
      <c r="R59" s="44">
        <v>3</v>
      </c>
      <c r="S59" s="44">
        <v>3</v>
      </c>
      <c r="T59" s="44">
        <v>3</v>
      </c>
      <c r="U59" s="44">
        <v>3</v>
      </c>
      <c r="V59" s="44">
        <v>4</v>
      </c>
      <c r="W59" s="44">
        <v>0</v>
      </c>
      <c r="X59" s="44">
        <v>4</v>
      </c>
      <c r="Y59" s="44">
        <v>5</v>
      </c>
      <c r="Z59" s="44">
        <v>5</v>
      </c>
      <c r="AA59" s="44">
        <v>5</v>
      </c>
      <c r="AB59" s="44">
        <v>0.5</v>
      </c>
      <c r="AC59" s="132"/>
      <c r="AD59" s="44"/>
      <c r="AE59" s="44"/>
      <c r="AF59" s="44"/>
      <c r="AG59" s="44"/>
      <c r="AH59" s="44"/>
      <c r="AI59" s="142"/>
      <c r="AJ59" s="136"/>
      <c r="AK59" s="136"/>
      <c r="AL59" s="136"/>
      <c r="AM59" s="136"/>
    </row>
    <row r="60" spans="1:39" s="1" customFormat="1" ht="30" customHeight="1" x14ac:dyDescent="0.25">
      <c r="A60" s="20" t="s">
        <v>606</v>
      </c>
      <c r="B60" s="146" t="s">
        <v>778</v>
      </c>
      <c r="C60" s="42" t="s">
        <v>7</v>
      </c>
      <c r="D60" s="43" t="s">
        <v>769</v>
      </c>
      <c r="E60" s="43">
        <v>4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3">
        <v>4</v>
      </c>
      <c r="O60" s="43">
        <v>4</v>
      </c>
      <c r="P60" s="43">
        <v>4</v>
      </c>
      <c r="Q60" s="43">
        <v>4</v>
      </c>
      <c r="R60" s="43">
        <v>4</v>
      </c>
      <c r="S60" s="43" t="s">
        <v>769</v>
      </c>
      <c r="T60" s="43">
        <v>4</v>
      </c>
      <c r="U60" s="43">
        <v>0</v>
      </c>
      <c r="V60" s="43">
        <v>0</v>
      </c>
      <c r="W60" s="43" t="s">
        <v>794</v>
      </c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140"/>
      <c r="AJ60" s="134">
        <f t="shared" ref="AJ60" si="70">SUM(D60:H61,K60:O61,R60:V61,Y60:AC61,AF60:AH61)/8</f>
        <v>11</v>
      </c>
      <c r="AK60" s="134">
        <f t="shared" ref="AK60" si="71">SUM(D62:H62,K62:O62,R62:V62,Y62:AC62,AF62:AH62)/8</f>
        <v>4.8125</v>
      </c>
      <c r="AL60" s="134">
        <f t="shared" ref="AL60" si="72">SUM(I60:J62,P60:Q62,W60:X62,AD60:AE62)/8</f>
        <v>5.125</v>
      </c>
      <c r="AM60" s="134">
        <f t="shared" ref="AM60" si="73">ROUND(SUM(D60:AI62)/8,2)</f>
        <v>20.94</v>
      </c>
    </row>
    <row r="61" spans="1:39" s="1" customFormat="1" ht="30" customHeight="1" x14ac:dyDescent="0.25">
      <c r="A61" s="20" t="s">
        <v>606</v>
      </c>
      <c r="B61" s="147"/>
      <c r="C61" s="42" t="s">
        <v>8</v>
      </c>
      <c r="D61" s="43" t="s">
        <v>769</v>
      </c>
      <c r="E61" s="43">
        <v>4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3">
        <v>4</v>
      </c>
      <c r="P61" s="43">
        <v>4</v>
      </c>
      <c r="Q61" s="43">
        <v>4</v>
      </c>
      <c r="R61" s="43">
        <v>4</v>
      </c>
      <c r="S61" s="43" t="s">
        <v>769</v>
      </c>
      <c r="T61" s="43">
        <v>4</v>
      </c>
      <c r="U61" s="43">
        <v>0</v>
      </c>
      <c r="V61" s="43">
        <v>0</v>
      </c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141"/>
      <c r="AJ61" s="135"/>
      <c r="AK61" s="135"/>
      <c r="AL61" s="135"/>
      <c r="AM61" s="135"/>
    </row>
    <row r="62" spans="1:39" s="1" customFormat="1" ht="30" customHeight="1" x14ac:dyDescent="0.25">
      <c r="A62" s="20" t="s">
        <v>606</v>
      </c>
      <c r="B62" s="148"/>
      <c r="C62" s="44" t="s">
        <v>4</v>
      </c>
      <c r="D62" s="44" t="s">
        <v>769</v>
      </c>
      <c r="E62" s="44">
        <v>4</v>
      </c>
      <c r="F62" s="44">
        <v>4</v>
      </c>
      <c r="G62" s="44">
        <v>4</v>
      </c>
      <c r="H62" s="44">
        <v>4</v>
      </c>
      <c r="I62" s="44">
        <v>4</v>
      </c>
      <c r="J62" s="44">
        <v>0.5</v>
      </c>
      <c r="K62" s="44">
        <v>3</v>
      </c>
      <c r="L62" s="44">
        <v>4</v>
      </c>
      <c r="M62" s="44">
        <v>4</v>
      </c>
      <c r="N62" s="44">
        <v>4</v>
      </c>
      <c r="O62" s="44">
        <v>4</v>
      </c>
      <c r="P62" s="44">
        <v>4</v>
      </c>
      <c r="Q62" s="44">
        <v>0.5</v>
      </c>
      <c r="R62" s="44">
        <v>0.5</v>
      </c>
      <c r="S62" s="44" t="s">
        <v>769</v>
      </c>
      <c r="T62" s="44">
        <v>3</v>
      </c>
      <c r="U62" s="44">
        <v>0</v>
      </c>
      <c r="V62" s="44">
        <v>0</v>
      </c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142"/>
      <c r="AJ62" s="136"/>
      <c r="AK62" s="136"/>
      <c r="AL62" s="136"/>
      <c r="AM62" s="136"/>
    </row>
    <row r="63" spans="1:39" s="1" customFormat="1" ht="30" customHeight="1" x14ac:dyDescent="0.25">
      <c r="A63" s="20"/>
      <c r="B63" s="143"/>
      <c r="C63" s="42" t="s">
        <v>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140"/>
      <c r="AJ63" s="134">
        <f t="shared" ref="AJ63" si="74">SUM(D63:H64,K63:O64,R63:V64,Y63:AC64,AF63:AH64)/8</f>
        <v>0</v>
      </c>
      <c r="AK63" s="134">
        <f t="shared" ref="AK63" si="75">SUM(D65:H65,K65:O65,R65:V65,Y65:AC65,AF65:AH65)/8</f>
        <v>0</v>
      </c>
      <c r="AL63" s="134">
        <f t="shared" ref="AL63" si="76">SUM(I63:J65,P63:Q65,W63:X65,AD63:AE65)/8</f>
        <v>0</v>
      </c>
      <c r="AM63" s="134">
        <f t="shared" ref="AM63" si="77">ROUND(SUM(D63:AI65)/8,2)</f>
        <v>0</v>
      </c>
    </row>
    <row r="64" spans="1:39" s="1" customFormat="1" ht="30" customHeight="1" x14ac:dyDescent="0.25">
      <c r="A64" s="20"/>
      <c r="B64" s="144"/>
      <c r="C64" s="42" t="s">
        <v>8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141"/>
      <c r="AJ64" s="135"/>
      <c r="AK64" s="135"/>
      <c r="AL64" s="135"/>
      <c r="AM64" s="135"/>
    </row>
    <row r="65" spans="1:39" s="1" customFormat="1" ht="30" customHeight="1" x14ac:dyDescent="0.25">
      <c r="A65" s="20"/>
      <c r="B65" s="145"/>
      <c r="C65" s="44" t="s">
        <v>4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142"/>
      <c r="AJ65" s="136"/>
      <c r="AK65" s="136"/>
      <c r="AL65" s="136"/>
      <c r="AM65" s="136"/>
    </row>
    <row r="66" spans="1:39" s="1" customFormat="1" ht="30" customHeight="1" x14ac:dyDescent="0.25">
      <c r="A66" s="20"/>
      <c r="B66" s="143"/>
      <c r="C66" s="42" t="s">
        <v>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140"/>
      <c r="AJ66" s="134">
        <f t="shared" ref="AJ66" si="78">SUM(D66:H67,K66:O67,R66:V67,Y66:AC67,AF66:AH67)/8</f>
        <v>0</v>
      </c>
      <c r="AK66" s="134">
        <f t="shared" ref="AK66" si="79">SUM(D68:H68,K68:O68,R68:V68,Y68:AC68,AF68:AH68)/8</f>
        <v>0</v>
      </c>
      <c r="AL66" s="134">
        <f t="shared" ref="AL66" si="80">SUM(I66:J68,P66:Q68,W66:X68,AD66:AE68)/8</f>
        <v>0</v>
      </c>
      <c r="AM66" s="134">
        <f t="shared" ref="AM66" si="81">ROUND(SUM(D66:AI68)/8,2)</f>
        <v>0</v>
      </c>
    </row>
    <row r="67" spans="1:39" s="1" customFormat="1" ht="30" customHeight="1" x14ac:dyDescent="0.25">
      <c r="A67" s="20"/>
      <c r="B67" s="144"/>
      <c r="C67" s="42" t="s">
        <v>8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141"/>
      <c r="AJ67" s="135"/>
      <c r="AK67" s="135"/>
      <c r="AL67" s="135"/>
      <c r="AM67" s="135"/>
    </row>
    <row r="68" spans="1:39" s="1" customFormat="1" ht="30" customHeight="1" x14ac:dyDescent="0.25">
      <c r="A68" s="20"/>
      <c r="B68" s="145"/>
      <c r="C68" s="44" t="s">
        <v>4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142"/>
      <c r="AJ68" s="136"/>
      <c r="AK68" s="136"/>
      <c r="AL68" s="136"/>
      <c r="AM68" s="136"/>
    </row>
    <row r="69" spans="1:39" s="14" customFormat="1" ht="24" customHeight="1" x14ac:dyDescent="0.25">
      <c r="A69" s="49"/>
      <c r="B69" s="10" t="s">
        <v>9</v>
      </c>
      <c r="C69" s="6"/>
      <c r="D69" s="12">
        <f t="shared" ref="D69:AI69" si="82">SUM(D6:D68)</f>
        <v>0</v>
      </c>
      <c r="E69" s="12">
        <v>198.5</v>
      </c>
      <c r="F69" s="12">
        <v>215</v>
      </c>
      <c r="G69" s="12">
        <v>212.5</v>
      </c>
      <c r="H69" s="12">
        <v>176</v>
      </c>
      <c r="I69" s="12">
        <v>162</v>
      </c>
      <c r="J69" s="12">
        <v>136</v>
      </c>
      <c r="K69" s="12">
        <f t="shared" si="82"/>
        <v>162</v>
      </c>
      <c r="L69" s="12">
        <f t="shared" si="82"/>
        <v>179</v>
      </c>
      <c r="M69" s="12">
        <f t="shared" si="82"/>
        <v>176.5</v>
      </c>
      <c r="N69" s="12">
        <f t="shared" si="82"/>
        <v>182.5</v>
      </c>
      <c r="O69" s="12">
        <f t="shared" si="82"/>
        <v>161</v>
      </c>
      <c r="P69" s="12">
        <f t="shared" si="82"/>
        <v>148</v>
      </c>
      <c r="Q69" s="12">
        <f t="shared" si="82"/>
        <v>127.5</v>
      </c>
      <c r="R69" s="12">
        <f t="shared" si="82"/>
        <v>168.5</v>
      </c>
      <c r="S69" s="12">
        <f t="shared" si="82"/>
        <v>121</v>
      </c>
      <c r="T69" s="12">
        <f t="shared" si="82"/>
        <v>141</v>
      </c>
      <c r="U69" s="12">
        <f t="shared" si="82"/>
        <v>126.5</v>
      </c>
      <c r="V69" s="12">
        <f t="shared" si="82"/>
        <v>130.5</v>
      </c>
      <c r="W69" s="12">
        <f t="shared" si="82"/>
        <v>120.5</v>
      </c>
      <c r="X69" s="12">
        <f t="shared" si="82"/>
        <v>146.5</v>
      </c>
      <c r="Y69" s="12">
        <f t="shared" si="82"/>
        <v>158</v>
      </c>
      <c r="Z69" s="12">
        <f t="shared" si="82"/>
        <v>192</v>
      </c>
      <c r="AA69" s="12">
        <f t="shared" si="82"/>
        <v>162</v>
      </c>
      <c r="AB69" s="12">
        <f t="shared" si="82"/>
        <v>171.5</v>
      </c>
      <c r="AC69" s="12">
        <f t="shared" si="82"/>
        <v>166</v>
      </c>
      <c r="AD69" s="12">
        <f t="shared" si="82"/>
        <v>138.5</v>
      </c>
      <c r="AE69" s="12">
        <f t="shared" si="82"/>
        <v>145</v>
      </c>
      <c r="AF69" s="12">
        <f t="shared" si="82"/>
        <v>150.5</v>
      </c>
      <c r="AG69" s="12">
        <f t="shared" si="82"/>
        <v>129</v>
      </c>
      <c r="AH69" s="12">
        <f t="shared" si="82"/>
        <v>112.5</v>
      </c>
      <c r="AI69" s="12">
        <f t="shared" si="82"/>
        <v>0</v>
      </c>
      <c r="AJ69" s="13">
        <f>SUM(D69:AH69)</f>
        <v>4716</v>
      </c>
      <c r="AK69" s="13"/>
      <c r="AL69" s="13"/>
      <c r="AM69" s="13"/>
    </row>
    <row r="70" spans="1:39" s="63" customFormat="1" ht="24" customHeight="1" x14ac:dyDescent="0.25">
      <c r="A70" s="62"/>
      <c r="B70" s="57" t="s">
        <v>208</v>
      </c>
      <c r="C70" s="58"/>
      <c r="D70" s="59"/>
      <c r="E70" s="59">
        <v>17</v>
      </c>
      <c r="F70" s="59">
        <v>18</v>
      </c>
      <c r="G70" s="59">
        <v>18</v>
      </c>
      <c r="H70" s="59">
        <v>15</v>
      </c>
      <c r="I70" s="59">
        <v>14</v>
      </c>
      <c r="J70" s="59">
        <v>16</v>
      </c>
      <c r="K70" s="59">
        <v>15</v>
      </c>
      <c r="L70" s="59">
        <v>14</v>
      </c>
      <c r="M70" s="59">
        <v>15</v>
      </c>
      <c r="N70" s="59">
        <v>16</v>
      </c>
      <c r="O70" s="59">
        <v>13</v>
      </c>
      <c r="P70" s="59">
        <v>13</v>
      </c>
      <c r="Q70" s="59">
        <v>15</v>
      </c>
      <c r="R70" s="59">
        <v>16</v>
      </c>
      <c r="S70" s="59">
        <v>11</v>
      </c>
      <c r="T70" s="59">
        <v>14</v>
      </c>
      <c r="U70" s="59"/>
      <c r="V70" s="59">
        <v>11</v>
      </c>
      <c r="W70" s="59">
        <v>13</v>
      </c>
      <c r="X70" s="59">
        <v>15</v>
      </c>
      <c r="Y70" s="59">
        <v>14</v>
      </c>
      <c r="Z70" s="59">
        <v>15</v>
      </c>
      <c r="AA70" s="59">
        <v>14</v>
      </c>
      <c r="AB70" s="59">
        <v>14</v>
      </c>
      <c r="AC70" s="59">
        <v>13</v>
      </c>
      <c r="AD70" s="59">
        <v>11</v>
      </c>
      <c r="AE70" s="59">
        <v>12</v>
      </c>
      <c r="AF70" s="59">
        <v>12</v>
      </c>
      <c r="AG70" s="59">
        <v>10</v>
      </c>
      <c r="AH70" s="59">
        <v>11</v>
      </c>
      <c r="AI70" s="59"/>
      <c r="AJ70" s="60"/>
      <c r="AK70" s="60"/>
      <c r="AL70" s="60"/>
      <c r="AM70" s="60"/>
    </row>
    <row r="71" spans="1:39" ht="19.5" customHeight="1" x14ac:dyDescent="0.25">
      <c r="B71" s="186" t="s">
        <v>10</v>
      </c>
      <c r="C71" s="187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9"/>
    </row>
    <row r="72" spans="1:39" ht="19.5" customHeight="1" x14ac:dyDescent="0.35">
      <c r="A72" s="8"/>
      <c r="B72" s="8"/>
    </row>
    <row r="73" spans="1:39" ht="19.5" customHeight="1" x14ac:dyDescent="0.35">
      <c r="A73" s="8"/>
      <c r="B73" s="8"/>
    </row>
    <row r="74" spans="1:39" ht="19.5" customHeight="1" x14ac:dyDescent="0.35">
      <c r="A74" s="8" t="s">
        <v>132</v>
      </c>
      <c r="B74" s="8"/>
    </row>
    <row r="75" spans="1:39" x14ac:dyDescent="0.35">
      <c r="A75" s="8"/>
      <c r="B75" s="8"/>
    </row>
    <row r="76" spans="1:39" x14ac:dyDescent="0.35">
      <c r="B76" s="8"/>
    </row>
    <row r="77" spans="1:39" x14ac:dyDescent="0.35">
      <c r="B77" s="8"/>
    </row>
    <row r="78" spans="1:39" x14ac:dyDescent="0.35">
      <c r="B78" s="8"/>
    </row>
    <row r="79" spans="1:39" x14ac:dyDescent="0.35">
      <c r="B79" s="8"/>
    </row>
    <row r="80" spans="1:39" x14ac:dyDescent="0.35">
      <c r="B80" s="8"/>
    </row>
    <row r="81" spans="2:2" x14ac:dyDescent="0.35">
      <c r="B81" s="8"/>
    </row>
    <row r="82" spans="2:2" x14ac:dyDescent="0.35">
      <c r="B82" s="8"/>
    </row>
    <row r="83" spans="2:2" x14ac:dyDescent="0.35">
      <c r="B83" s="8"/>
    </row>
    <row r="84" spans="2:2" x14ac:dyDescent="0.35">
      <c r="B84" s="8"/>
    </row>
    <row r="85" spans="2:2" x14ac:dyDescent="0.35">
      <c r="B85" s="8"/>
    </row>
    <row r="86" spans="2:2" x14ac:dyDescent="0.35">
      <c r="B86" s="8"/>
    </row>
    <row r="87" spans="2:2" x14ac:dyDescent="0.35">
      <c r="B87" s="8"/>
    </row>
    <row r="88" spans="2:2" x14ac:dyDescent="0.35">
      <c r="B88" s="8"/>
    </row>
    <row r="89" spans="2:2" x14ac:dyDescent="0.35">
      <c r="B89" s="8"/>
    </row>
    <row r="90" spans="2:2" x14ac:dyDescent="0.35">
      <c r="B90" s="8"/>
    </row>
    <row r="91" spans="2:2" x14ac:dyDescent="0.35">
      <c r="B91" s="8"/>
    </row>
    <row r="92" spans="2:2" x14ac:dyDescent="0.35">
      <c r="B92" s="8"/>
    </row>
    <row r="93" spans="2:2" x14ac:dyDescent="0.35">
      <c r="B93" s="8"/>
    </row>
    <row r="94" spans="2:2" x14ac:dyDescent="0.35">
      <c r="B94" s="8"/>
    </row>
    <row r="95" spans="2:2" x14ac:dyDescent="0.35">
      <c r="B95" s="8"/>
    </row>
    <row r="96" spans="2:2" x14ac:dyDescent="0.35">
      <c r="B96" s="8"/>
    </row>
    <row r="97" spans="1:2" x14ac:dyDescent="0.35">
      <c r="A97" s="47">
        <v>2210046</v>
      </c>
      <c r="B97" s="8"/>
    </row>
    <row r="98" spans="1:2" x14ac:dyDescent="0.35">
      <c r="A98" s="47">
        <v>2210046</v>
      </c>
      <c r="B98" s="8"/>
    </row>
    <row r="99" spans="1:2" x14ac:dyDescent="0.35">
      <c r="A99" s="47">
        <v>2210046</v>
      </c>
      <c r="B99" s="8"/>
    </row>
    <row r="100" spans="1:2" x14ac:dyDescent="0.35">
      <c r="B100" s="8"/>
    </row>
    <row r="101" spans="1:2" x14ac:dyDescent="0.35">
      <c r="B101" s="8"/>
    </row>
    <row r="102" spans="1:2" x14ac:dyDescent="0.35">
      <c r="B102" s="8"/>
    </row>
    <row r="103" spans="1:2" x14ac:dyDescent="0.35">
      <c r="B103" s="8"/>
    </row>
    <row r="104" spans="1:2" x14ac:dyDescent="0.35">
      <c r="B104" s="8"/>
    </row>
    <row r="105" spans="1:2" x14ac:dyDescent="0.35">
      <c r="B105" s="8"/>
    </row>
    <row r="106" spans="1:2" x14ac:dyDescent="0.35">
      <c r="B106" s="8"/>
    </row>
    <row r="107" spans="1:2" x14ac:dyDescent="0.35">
      <c r="B107" s="8"/>
    </row>
    <row r="108" spans="1:2" x14ac:dyDescent="0.35">
      <c r="B108" s="8"/>
    </row>
    <row r="109" spans="1:2" x14ac:dyDescent="0.35">
      <c r="B109" s="8"/>
    </row>
    <row r="110" spans="1:2" x14ac:dyDescent="0.35">
      <c r="B110" s="8"/>
    </row>
    <row r="111" spans="1:2" x14ac:dyDescent="0.35">
      <c r="B111" s="8"/>
    </row>
    <row r="112" spans="1:2" x14ac:dyDescent="0.35">
      <c r="B112" s="8"/>
    </row>
    <row r="113" spans="2:2" x14ac:dyDescent="0.35">
      <c r="B113" s="8"/>
    </row>
    <row r="114" spans="2:2" x14ac:dyDescent="0.35">
      <c r="B114" s="8"/>
    </row>
    <row r="115" spans="2:2" x14ac:dyDescent="0.35">
      <c r="B115" s="8"/>
    </row>
    <row r="116" spans="2:2" x14ac:dyDescent="0.35">
      <c r="B116" s="8"/>
    </row>
    <row r="117" spans="2:2" x14ac:dyDescent="0.35">
      <c r="B117" s="8"/>
    </row>
    <row r="118" spans="2:2" x14ac:dyDescent="0.35">
      <c r="B118" s="8"/>
    </row>
    <row r="119" spans="2:2" x14ac:dyDescent="0.35">
      <c r="B119" s="8"/>
    </row>
    <row r="120" spans="2:2" x14ac:dyDescent="0.35">
      <c r="B120" s="8"/>
    </row>
    <row r="121" spans="2:2" x14ac:dyDescent="0.35">
      <c r="B121" s="8"/>
    </row>
    <row r="122" spans="2:2" x14ac:dyDescent="0.35">
      <c r="B122" s="8"/>
    </row>
    <row r="123" spans="2:2" x14ac:dyDescent="0.35">
      <c r="B123" s="8"/>
    </row>
    <row r="124" spans="2:2" x14ac:dyDescent="0.35">
      <c r="B124" s="8"/>
    </row>
    <row r="125" spans="2:2" x14ac:dyDescent="0.35">
      <c r="B125" s="8"/>
    </row>
    <row r="126" spans="2:2" x14ac:dyDescent="0.35">
      <c r="B126" s="8"/>
    </row>
    <row r="127" spans="2:2" x14ac:dyDescent="0.35">
      <c r="B127" s="8"/>
    </row>
    <row r="128" spans="2:2" x14ac:dyDescent="0.35">
      <c r="B128" s="8"/>
    </row>
    <row r="129" spans="2:2" x14ac:dyDescent="0.35">
      <c r="B129" s="8"/>
    </row>
    <row r="130" spans="2:2" x14ac:dyDescent="0.35">
      <c r="B130" s="8"/>
    </row>
    <row r="131" spans="2:2" x14ac:dyDescent="0.35">
      <c r="B131" s="8"/>
    </row>
    <row r="132" spans="2:2" x14ac:dyDescent="0.35">
      <c r="B132" s="8"/>
    </row>
    <row r="133" spans="2:2" x14ac:dyDescent="0.35">
      <c r="B133" s="8"/>
    </row>
    <row r="134" spans="2:2" x14ac:dyDescent="0.35">
      <c r="B134" s="8"/>
    </row>
    <row r="135" spans="2:2" x14ac:dyDescent="0.35">
      <c r="B135" s="8"/>
    </row>
    <row r="136" spans="2:2" x14ac:dyDescent="0.35">
      <c r="B136" s="8"/>
    </row>
    <row r="137" spans="2:2" x14ac:dyDescent="0.35">
      <c r="B137" s="8"/>
    </row>
    <row r="138" spans="2:2" x14ac:dyDescent="0.35">
      <c r="B138" s="8"/>
    </row>
    <row r="139" spans="2:2" x14ac:dyDescent="0.35">
      <c r="B139" s="8"/>
    </row>
    <row r="140" spans="2:2" x14ac:dyDescent="0.35">
      <c r="B140" s="8"/>
    </row>
    <row r="141" spans="2:2" x14ac:dyDescent="0.35">
      <c r="B141" s="8"/>
    </row>
    <row r="142" spans="2:2" x14ac:dyDescent="0.35">
      <c r="B142" s="8"/>
    </row>
    <row r="143" spans="2:2" x14ac:dyDescent="0.35">
      <c r="B143" s="8"/>
    </row>
    <row r="144" spans="2:2" x14ac:dyDescent="0.35">
      <c r="B144" s="8"/>
    </row>
    <row r="145" spans="2:2" x14ac:dyDescent="0.35">
      <c r="B145" s="8"/>
    </row>
    <row r="146" spans="2:2" x14ac:dyDescent="0.35">
      <c r="B146" s="8"/>
    </row>
    <row r="147" spans="2:2" x14ac:dyDescent="0.35">
      <c r="B147" s="8"/>
    </row>
    <row r="148" spans="2:2" x14ac:dyDescent="0.35">
      <c r="B148" s="8"/>
    </row>
    <row r="149" spans="2:2" x14ac:dyDescent="0.35">
      <c r="B149" s="8"/>
    </row>
    <row r="150" spans="2:2" x14ac:dyDescent="0.35">
      <c r="B150" s="8"/>
    </row>
    <row r="151" spans="2:2" x14ac:dyDescent="0.35">
      <c r="B151" s="8"/>
    </row>
    <row r="152" spans="2:2" x14ac:dyDescent="0.35">
      <c r="B152" s="8"/>
    </row>
    <row r="153" spans="2:2" x14ac:dyDescent="0.35">
      <c r="B153" s="8"/>
    </row>
    <row r="154" spans="2:2" x14ac:dyDescent="0.35">
      <c r="B154" s="8"/>
    </row>
    <row r="155" spans="2:2" x14ac:dyDescent="0.35">
      <c r="B155" s="8"/>
    </row>
    <row r="156" spans="2:2" x14ac:dyDescent="0.35">
      <c r="B156" s="8"/>
    </row>
    <row r="157" spans="2:2" x14ac:dyDescent="0.35">
      <c r="B157" s="8"/>
    </row>
    <row r="158" spans="2:2" x14ac:dyDescent="0.35">
      <c r="B158" s="8"/>
    </row>
    <row r="159" spans="2:2" x14ac:dyDescent="0.35">
      <c r="B159" s="8"/>
    </row>
    <row r="160" spans="2:2" x14ac:dyDescent="0.35">
      <c r="B160" s="8"/>
    </row>
    <row r="161" spans="2:2" x14ac:dyDescent="0.35">
      <c r="B161" s="8"/>
    </row>
    <row r="162" spans="2:2" x14ac:dyDescent="0.35">
      <c r="B162" s="8"/>
    </row>
    <row r="163" spans="2:2" x14ac:dyDescent="0.35">
      <c r="B163" s="8"/>
    </row>
    <row r="164" spans="2:2" x14ac:dyDescent="0.35">
      <c r="B164" s="8"/>
    </row>
    <row r="165" spans="2:2" x14ac:dyDescent="0.35">
      <c r="B165" s="8"/>
    </row>
    <row r="166" spans="2:2" x14ac:dyDescent="0.35">
      <c r="B166" s="8"/>
    </row>
    <row r="167" spans="2:2" x14ac:dyDescent="0.35">
      <c r="B167" s="8"/>
    </row>
    <row r="168" spans="2:2" x14ac:dyDescent="0.35">
      <c r="B168" s="8"/>
    </row>
    <row r="169" spans="2:2" x14ac:dyDescent="0.35">
      <c r="B169" s="8"/>
    </row>
    <row r="170" spans="2:2" x14ac:dyDescent="0.35">
      <c r="B170" s="8"/>
    </row>
    <row r="171" spans="2:2" x14ac:dyDescent="0.35">
      <c r="B171" s="8"/>
    </row>
    <row r="172" spans="2:2" x14ac:dyDescent="0.35">
      <c r="B172" s="8"/>
    </row>
    <row r="173" spans="2:2" x14ac:dyDescent="0.35">
      <c r="B173" s="8"/>
    </row>
    <row r="174" spans="2:2" x14ac:dyDescent="0.35">
      <c r="B174" s="8"/>
    </row>
    <row r="175" spans="2:2" x14ac:dyDescent="0.35">
      <c r="B175" s="8"/>
    </row>
    <row r="176" spans="2:2" x14ac:dyDescent="0.35">
      <c r="B176" s="8"/>
    </row>
    <row r="177" spans="2:2" x14ac:dyDescent="0.35">
      <c r="B177" s="8"/>
    </row>
    <row r="178" spans="2:2" x14ac:dyDescent="0.35">
      <c r="B178" s="8"/>
    </row>
    <row r="179" spans="2:2" x14ac:dyDescent="0.35">
      <c r="B179" s="8"/>
    </row>
    <row r="180" spans="2:2" x14ac:dyDescent="0.35">
      <c r="B180" s="8"/>
    </row>
    <row r="181" spans="2:2" x14ac:dyDescent="0.35">
      <c r="B181" s="8"/>
    </row>
    <row r="182" spans="2:2" x14ac:dyDescent="0.35">
      <c r="B182" s="8"/>
    </row>
    <row r="183" spans="2:2" x14ac:dyDescent="0.35">
      <c r="B183" s="8"/>
    </row>
    <row r="184" spans="2:2" x14ac:dyDescent="0.35">
      <c r="B184" s="8"/>
    </row>
    <row r="185" spans="2:2" x14ac:dyDescent="0.35">
      <c r="B185" s="8"/>
    </row>
    <row r="186" spans="2:2" x14ac:dyDescent="0.35">
      <c r="B186" s="8"/>
    </row>
    <row r="187" spans="2:2" x14ac:dyDescent="0.35">
      <c r="B187" s="8"/>
    </row>
    <row r="188" spans="2:2" x14ac:dyDescent="0.35">
      <c r="B188" s="8"/>
    </row>
    <row r="189" spans="2:2" x14ac:dyDescent="0.35">
      <c r="B189" s="8"/>
    </row>
    <row r="190" spans="2:2" x14ac:dyDescent="0.35">
      <c r="B190" s="8"/>
    </row>
    <row r="191" spans="2:2" x14ac:dyDescent="0.35">
      <c r="B191" s="8"/>
    </row>
    <row r="192" spans="2:2" x14ac:dyDescent="0.35">
      <c r="B192" s="8"/>
    </row>
    <row r="193" spans="2:2" x14ac:dyDescent="0.35">
      <c r="B193" s="8"/>
    </row>
    <row r="194" spans="2:2" x14ac:dyDescent="0.35">
      <c r="B194" s="8"/>
    </row>
    <row r="195" spans="2:2" x14ac:dyDescent="0.35">
      <c r="B195" s="8"/>
    </row>
    <row r="196" spans="2:2" x14ac:dyDescent="0.35">
      <c r="B196" s="8"/>
    </row>
    <row r="197" spans="2:2" x14ac:dyDescent="0.35">
      <c r="B197" s="8"/>
    </row>
    <row r="198" spans="2:2" x14ac:dyDescent="0.35">
      <c r="B198" s="8"/>
    </row>
    <row r="199" spans="2:2" x14ac:dyDescent="0.35">
      <c r="B199" s="8"/>
    </row>
    <row r="200" spans="2:2" x14ac:dyDescent="0.35">
      <c r="B200" s="8"/>
    </row>
    <row r="201" spans="2:2" x14ac:dyDescent="0.35">
      <c r="B201" s="8"/>
    </row>
    <row r="202" spans="2:2" x14ac:dyDescent="0.35">
      <c r="B202" s="8"/>
    </row>
    <row r="203" spans="2:2" x14ac:dyDescent="0.35">
      <c r="B203" s="8"/>
    </row>
    <row r="204" spans="2:2" x14ac:dyDescent="0.35">
      <c r="B204" s="8"/>
    </row>
    <row r="205" spans="2:2" x14ac:dyDescent="0.35">
      <c r="B205" s="8"/>
    </row>
    <row r="206" spans="2:2" x14ac:dyDescent="0.35">
      <c r="B206" s="8"/>
    </row>
    <row r="207" spans="2:2" x14ac:dyDescent="0.35">
      <c r="B207" s="8"/>
    </row>
    <row r="208" spans="2:2" x14ac:dyDescent="0.35">
      <c r="B208" s="8"/>
    </row>
    <row r="209" spans="2:2" x14ac:dyDescent="0.35">
      <c r="B209" s="8"/>
    </row>
    <row r="210" spans="2:2" x14ac:dyDescent="0.35">
      <c r="B210" s="8"/>
    </row>
    <row r="211" spans="2:2" x14ac:dyDescent="0.35">
      <c r="B211" s="8"/>
    </row>
    <row r="212" spans="2:2" x14ac:dyDescent="0.35">
      <c r="B212" s="8"/>
    </row>
    <row r="213" spans="2:2" x14ac:dyDescent="0.35">
      <c r="B213" s="8"/>
    </row>
    <row r="214" spans="2:2" x14ac:dyDescent="0.35">
      <c r="B214" s="8"/>
    </row>
    <row r="215" spans="2:2" x14ac:dyDescent="0.35">
      <c r="B215" s="8"/>
    </row>
    <row r="216" spans="2:2" x14ac:dyDescent="0.35">
      <c r="B216" s="8"/>
    </row>
    <row r="217" spans="2:2" x14ac:dyDescent="0.35">
      <c r="B217" s="8"/>
    </row>
    <row r="218" spans="2:2" x14ac:dyDescent="0.35">
      <c r="B218" s="8"/>
    </row>
    <row r="219" spans="2:2" x14ac:dyDescent="0.35">
      <c r="B219" s="8"/>
    </row>
    <row r="220" spans="2:2" x14ac:dyDescent="0.35">
      <c r="B220" s="8"/>
    </row>
    <row r="221" spans="2:2" x14ac:dyDescent="0.35">
      <c r="B221" s="8"/>
    </row>
    <row r="222" spans="2:2" x14ac:dyDescent="0.35">
      <c r="B222" s="8"/>
    </row>
    <row r="223" spans="2:2" x14ac:dyDescent="0.35">
      <c r="B223" s="8"/>
    </row>
    <row r="224" spans="2:2" x14ac:dyDescent="0.35">
      <c r="B224" s="8"/>
    </row>
    <row r="225" spans="2:2" x14ac:dyDescent="0.35">
      <c r="B225" s="8"/>
    </row>
    <row r="226" spans="2:2" x14ac:dyDescent="0.35">
      <c r="B226" s="8"/>
    </row>
    <row r="227" spans="2:2" x14ac:dyDescent="0.35">
      <c r="B227" s="8"/>
    </row>
    <row r="228" spans="2:2" x14ac:dyDescent="0.35">
      <c r="B228" s="8"/>
    </row>
    <row r="229" spans="2:2" x14ac:dyDescent="0.35">
      <c r="B229" s="8"/>
    </row>
    <row r="230" spans="2:2" x14ac:dyDescent="0.35">
      <c r="B230" s="8"/>
    </row>
    <row r="231" spans="2:2" x14ac:dyDescent="0.35">
      <c r="B231" s="8"/>
    </row>
    <row r="232" spans="2:2" x14ac:dyDescent="0.35">
      <c r="B232" s="8"/>
    </row>
    <row r="233" spans="2:2" x14ac:dyDescent="0.35">
      <c r="B233" s="8"/>
    </row>
    <row r="234" spans="2:2" x14ac:dyDescent="0.35">
      <c r="B234" s="8"/>
    </row>
    <row r="235" spans="2:2" x14ac:dyDescent="0.35">
      <c r="B235" s="8"/>
    </row>
    <row r="236" spans="2:2" x14ac:dyDescent="0.35">
      <c r="B236" s="8"/>
    </row>
    <row r="237" spans="2:2" x14ac:dyDescent="0.35">
      <c r="B237" s="8"/>
    </row>
    <row r="238" spans="2:2" x14ac:dyDescent="0.35">
      <c r="B238" s="8"/>
    </row>
    <row r="239" spans="2:2" x14ac:dyDescent="0.35">
      <c r="B239" s="8"/>
    </row>
    <row r="240" spans="2:2" x14ac:dyDescent="0.35">
      <c r="B240" s="8"/>
    </row>
    <row r="241" spans="2:2" x14ac:dyDescent="0.35">
      <c r="B241" s="8"/>
    </row>
    <row r="242" spans="2:2" x14ac:dyDescent="0.35">
      <c r="B242" s="8"/>
    </row>
    <row r="243" spans="2:2" x14ac:dyDescent="0.35">
      <c r="B243" s="8"/>
    </row>
    <row r="244" spans="2:2" x14ac:dyDescent="0.35">
      <c r="B244" s="8"/>
    </row>
    <row r="245" spans="2:2" x14ac:dyDescent="0.35">
      <c r="B245" s="8"/>
    </row>
    <row r="246" spans="2:2" x14ac:dyDescent="0.35">
      <c r="B246" s="8"/>
    </row>
    <row r="247" spans="2:2" x14ac:dyDescent="0.35">
      <c r="B247" s="8"/>
    </row>
    <row r="248" spans="2:2" x14ac:dyDescent="0.35">
      <c r="B248" s="8"/>
    </row>
    <row r="249" spans="2:2" x14ac:dyDescent="0.35">
      <c r="B249" s="8"/>
    </row>
    <row r="250" spans="2:2" x14ac:dyDescent="0.35">
      <c r="B250" s="8"/>
    </row>
    <row r="251" spans="2:2" x14ac:dyDescent="0.35">
      <c r="B251" s="8"/>
    </row>
    <row r="252" spans="2:2" x14ac:dyDescent="0.35">
      <c r="B252" s="8"/>
    </row>
    <row r="253" spans="2:2" x14ac:dyDescent="0.35">
      <c r="B253" s="8"/>
    </row>
    <row r="254" spans="2:2" x14ac:dyDescent="0.35">
      <c r="B254" s="8"/>
    </row>
    <row r="255" spans="2:2" x14ac:dyDescent="0.35">
      <c r="B255" s="8"/>
    </row>
    <row r="256" spans="2:2" x14ac:dyDescent="0.35">
      <c r="B256" s="8"/>
    </row>
    <row r="257" spans="2:2" x14ac:dyDescent="0.35">
      <c r="B257" s="8"/>
    </row>
    <row r="258" spans="2:2" x14ac:dyDescent="0.35">
      <c r="B258" s="8"/>
    </row>
    <row r="259" spans="2:2" x14ac:dyDescent="0.35">
      <c r="B259" s="8"/>
    </row>
    <row r="260" spans="2:2" x14ac:dyDescent="0.35">
      <c r="B260" s="8"/>
    </row>
    <row r="261" spans="2:2" x14ac:dyDescent="0.35">
      <c r="B261" s="8"/>
    </row>
    <row r="262" spans="2:2" x14ac:dyDescent="0.35">
      <c r="B262" s="8"/>
    </row>
    <row r="263" spans="2:2" x14ac:dyDescent="0.35">
      <c r="B263" s="8"/>
    </row>
    <row r="264" spans="2:2" x14ac:dyDescent="0.35">
      <c r="B264" s="8"/>
    </row>
    <row r="265" spans="2:2" x14ac:dyDescent="0.35">
      <c r="B265" s="8"/>
    </row>
    <row r="266" spans="2:2" x14ac:dyDescent="0.35">
      <c r="B266" s="8"/>
    </row>
    <row r="267" spans="2:2" x14ac:dyDescent="0.35">
      <c r="B267" s="8"/>
    </row>
    <row r="268" spans="2:2" x14ac:dyDescent="0.35">
      <c r="B268" s="8"/>
    </row>
    <row r="269" spans="2:2" x14ac:dyDescent="0.35">
      <c r="B269" s="8"/>
    </row>
    <row r="270" spans="2:2" x14ac:dyDescent="0.35">
      <c r="B270" s="8"/>
    </row>
    <row r="271" spans="2:2" x14ac:dyDescent="0.35">
      <c r="B271" s="8"/>
    </row>
    <row r="272" spans="2:2" x14ac:dyDescent="0.35">
      <c r="B272" s="8"/>
    </row>
    <row r="273" spans="2:2" x14ac:dyDescent="0.35">
      <c r="B273" s="8"/>
    </row>
    <row r="274" spans="2:2" x14ac:dyDescent="0.35">
      <c r="B274" s="8"/>
    </row>
    <row r="275" spans="2:2" x14ac:dyDescent="0.35">
      <c r="B275" s="8"/>
    </row>
    <row r="276" spans="2:2" x14ac:dyDescent="0.35">
      <c r="B276" s="8"/>
    </row>
    <row r="277" spans="2:2" x14ac:dyDescent="0.35">
      <c r="B277" s="8"/>
    </row>
    <row r="278" spans="2:2" x14ac:dyDescent="0.35">
      <c r="B278" s="8"/>
    </row>
    <row r="279" spans="2:2" x14ac:dyDescent="0.35">
      <c r="B279" s="8"/>
    </row>
    <row r="280" spans="2:2" x14ac:dyDescent="0.35">
      <c r="B280" s="8"/>
    </row>
    <row r="281" spans="2:2" x14ac:dyDescent="0.35">
      <c r="B281" s="8"/>
    </row>
    <row r="282" spans="2:2" x14ac:dyDescent="0.35">
      <c r="B282" s="8"/>
    </row>
    <row r="283" spans="2:2" x14ac:dyDescent="0.35">
      <c r="B283" s="8"/>
    </row>
    <row r="284" spans="2:2" x14ac:dyDescent="0.35">
      <c r="B284" s="8"/>
    </row>
    <row r="285" spans="2:2" x14ac:dyDescent="0.35">
      <c r="B285" s="8"/>
    </row>
    <row r="286" spans="2:2" x14ac:dyDescent="0.35">
      <c r="B286" s="8"/>
    </row>
    <row r="287" spans="2:2" x14ac:dyDescent="0.35">
      <c r="B287" s="8"/>
    </row>
    <row r="288" spans="2:2" x14ac:dyDescent="0.35">
      <c r="B288" s="8"/>
    </row>
    <row r="289" spans="2:2" x14ac:dyDescent="0.35">
      <c r="B289" s="8"/>
    </row>
    <row r="290" spans="2:2" x14ac:dyDescent="0.35">
      <c r="B290" s="8"/>
    </row>
    <row r="291" spans="2:2" x14ac:dyDescent="0.35">
      <c r="B291" s="8"/>
    </row>
    <row r="292" spans="2:2" x14ac:dyDescent="0.35">
      <c r="B292" s="8"/>
    </row>
    <row r="293" spans="2:2" x14ac:dyDescent="0.35">
      <c r="B293" s="8"/>
    </row>
    <row r="294" spans="2:2" x14ac:dyDescent="0.35">
      <c r="B294" s="8"/>
    </row>
    <row r="295" spans="2:2" x14ac:dyDescent="0.35">
      <c r="B295" s="8"/>
    </row>
    <row r="296" spans="2:2" x14ac:dyDescent="0.35">
      <c r="B296" s="8"/>
    </row>
    <row r="297" spans="2:2" x14ac:dyDescent="0.35">
      <c r="B297" s="8"/>
    </row>
    <row r="298" spans="2:2" x14ac:dyDescent="0.35">
      <c r="B298" s="8"/>
    </row>
    <row r="299" spans="2:2" x14ac:dyDescent="0.35">
      <c r="B299" s="8"/>
    </row>
    <row r="300" spans="2:2" x14ac:dyDescent="0.35">
      <c r="B300" s="8"/>
    </row>
    <row r="301" spans="2:2" x14ac:dyDescent="0.35">
      <c r="B301" s="8"/>
    </row>
    <row r="302" spans="2:2" x14ac:dyDescent="0.35">
      <c r="B302" s="8"/>
    </row>
    <row r="303" spans="2:2" x14ac:dyDescent="0.35">
      <c r="B303" s="8"/>
    </row>
    <row r="304" spans="2:2" x14ac:dyDescent="0.35">
      <c r="B304" s="8"/>
    </row>
    <row r="305" spans="2:2" x14ac:dyDescent="0.35">
      <c r="B305" s="8"/>
    </row>
    <row r="306" spans="2:2" x14ac:dyDescent="0.35">
      <c r="B306" s="8"/>
    </row>
    <row r="307" spans="2:2" x14ac:dyDescent="0.35">
      <c r="B307" s="8"/>
    </row>
    <row r="308" spans="2:2" x14ac:dyDescent="0.35">
      <c r="B308" s="8"/>
    </row>
    <row r="309" spans="2:2" x14ac:dyDescent="0.35">
      <c r="B309" s="8"/>
    </row>
    <row r="310" spans="2:2" x14ac:dyDescent="0.35">
      <c r="B310" s="8"/>
    </row>
    <row r="311" spans="2:2" x14ac:dyDescent="0.35">
      <c r="B311" s="8"/>
    </row>
    <row r="312" spans="2:2" x14ac:dyDescent="0.35">
      <c r="B312" s="8"/>
    </row>
    <row r="313" spans="2:2" x14ac:dyDescent="0.35">
      <c r="B313" s="8"/>
    </row>
    <row r="314" spans="2:2" x14ac:dyDescent="0.35">
      <c r="B314" s="8"/>
    </row>
    <row r="315" spans="2:2" x14ac:dyDescent="0.35">
      <c r="B315" s="8"/>
    </row>
    <row r="316" spans="2:2" x14ac:dyDescent="0.35">
      <c r="B316" s="8"/>
    </row>
    <row r="317" spans="2:2" x14ac:dyDescent="0.35">
      <c r="B317" s="8"/>
    </row>
    <row r="318" spans="2:2" x14ac:dyDescent="0.35">
      <c r="B318" s="8"/>
    </row>
    <row r="319" spans="2:2" x14ac:dyDescent="0.35">
      <c r="B319" s="8"/>
    </row>
    <row r="320" spans="2:2" x14ac:dyDescent="0.35">
      <c r="B320" s="8"/>
    </row>
    <row r="321" spans="2:2" x14ac:dyDescent="0.35">
      <c r="B321" s="8"/>
    </row>
    <row r="322" spans="2:2" x14ac:dyDescent="0.35">
      <c r="B322" s="8"/>
    </row>
    <row r="323" spans="2:2" x14ac:dyDescent="0.35">
      <c r="B323" s="8"/>
    </row>
    <row r="324" spans="2:2" x14ac:dyDescent="0.35">
      <c r="B324" s="8"/>
    </row>
    <row r="325" spans="2:2" x14ac:dyDescent="0.35">
      <c r="B325" s="8"/>
    </row>
    <row r="326" spans="2:2" x14ac:dyDescent="0.35">
      <c r="B326" s="8"/>
    </row>
    <row r="327" spans="2:2" x14ac:dyDescent="0.35">
      <c r="B327" s="8"/>
    </row>
    <row r="328" spans="2:2" x14ac:dyDescent="0.35">
      <c r="B328" s="8"/>
    </row>
    <row r="329" spans="2:2" x14ac:dyDescent="0.35">
      <c r="B329" s="8"/>
    </row>
    <row r="330" spans="2:2" x14ac:dyDescent="0.35">
      <c r="B330" s="8"/>
    </row>
    <row r="331" spans="2:2" x14ac:dyDescent="0.35">
      <c r="B331" s="8"/>
    </row>
    <row r="332" spans="2:2" x14ac:dyDescent="0.35">
      <c r="B332" s="8"/>
    </row>
    <row r="333" spans="2:2" x14ac:dyDescent="0.35">
      <c r="B333" s="8"/>
    </row>
    <row r="334" spans="2:2" x14ac:dyDescent="0.35">
      <c r="B334" s="8"/>
    </row>
    <row r="335" spans="2:2" x14ac:dyDescent="0.35">
      <c r="B335" s="8"/>
    </row>
    <row r="336" spans="2:2" x14ac:dyDescent="0.35">
      <c r="B336" s="8"/>
    </row>
    <row r="337" spans="2:2" x14ac:dyDescent="0.35">
      <c r="B337" s="8"/>
    </row>
    <row r="338" spans="2:2" x14ac:dyDescent="0.35">
      <c r="B338" s="8"/>
    </row>
    <row r="339" spans="2:2" x14ac:dyDescent="0.35">
      <c r="B339" s="8"/>
    </row>
    <row r="340" spans="2:2" x14ac:dyDescent="0.35">
      <c r="B340" s="8"/>
    </row>
    <row r="341" spans="2:2" x14ac:dyDescent="0.35">
      <c r="B341" s="8"/>
    </row>
    <row r="342" spans="2:2" x14ac:dyDescent="0.35">
      <c r="B342" s="8"/>
    </row>
    <row r="343" spans="2:2" x14ac:dyDescent="0.35">
      <c r="B343" s="8"/>
    </row>
    <row r="344" spans="2:2" x14ac:dyDescent="0.35">
      <c r="B344" s="8"/>
    </row>
    <row r="345" spans="2:2" x14ac:dyDescent="0.35">
      <c r="B345" s="8"/>
    </row>
    <row r="346" spans="2:2" x14ac:dyDescent="0.35">
      <c r="B346" s="8"/>
    </row>
    <row r="347" spans="2:2" x14ac:dyDescent="0.35">
      <c r="B347" s="8"/>
    </row>
    <row r="348" spans="2:2" x14ac:dyDescent="0.35">
      <c r="B348" s="8"/>
    </row>
    <row r="349" spans="2:2" x14ac:dyDescent="0.35">
      <c r="B349" s="8"/>
    </row>
    <row r="350" spans="2:2" x14ac:dyDescent="0.35">
      <c r="B350" s="8"/>
    </row>
    <row r="351" spans="2:2" x14ac:dyDescent="0.35">
      <c r="B351" s="8"/>
    </row>
    <row r="352" spans="2:2" x14ac:dyDescent="0.35">
      <c r="B352" s="8"/>
    </row>
    <row r="353" spans="2:2" x14ac:dyDescent="0.35">
      <c r="B353" s="8"/>
    </row>
    <row r="354" spans="2:2" x14ac:dyDescent="0.35">
      <c r="B354" s="8"/>
    </row>
    <row r="355" spans="2:2" x14ac:dyDescent="0.35">
      <c r="B355" s="8"/>
    </row>
    <row r="356" spans="2:2" x14ac:dyDescent="0.35">
      <c r="B356" s="8"/>
    </row>
    <row r="357" spans="2:2" x14ac:dyDescent="0.35">
      <c r="B357" s="8"/>
    </row>
    <row r="358" spans="2:2" x14ac:dyDescent="0.35">
      <c r="B358" s="8"/>
    </row>
    <row r="359" spans="2:2" x14ac:dyDescent="0.35">
      <c r="B359" s="8"/>
    </row>
    <row r="360" spans="2:2" x14ac:dyDescent="0.35">
      <c r="B360" s="8"/>
    </row>
    <row r="361" spans="2:2" x14ac:dyDescent="0.35">
      <c r="B361" s="8"/>
    </row>
    <row r="362" spans="2:2" x14ac:dyDescent="0.35">
      <c r="B362" s="8"/>
    </row>
    <row r="363" spans="2:2" x14ac:dyDescent="0.35">
      <c r="B363" s="8"/>
    </row>
    <row r="364" spans="2:2" x14ac:dyDescent="0.35">
      <c r="B364" s="8"/>
    </row>
    <row r="365" spans="2:2" x14ac:dyDescent="0.35">
      <c r="B365" s="8"/>
    </row>
    <row r="366" spans="2:2" x14ac:dyDescent="0.35">
      <c r="B366" s="8"/>
    </row>
    <row r="367" spans="2:2" x14ac:dyDescent="0.35">
      <c r="B367" s="8"/>
    </row>
    <row r="368" spans="2:2" x14ac:dyDescent="0.35">
      <c r="B368" s="8"/>
    </row>
    <row r="369" spans="2:2" x14ac:dyDescent="0.35">
      <c r="B369" s="8"/>
    </row>
    <row r="370" spans="2:2" x14ac:dyDescent="0.35">
      <c r="B370" s="8"/>
    </row>
    <row r="371" spans="2:2" x14ac:dyDescent="0.35">
      <c r="B371" s="8"/>
    </row>
    <row r="372" spans="2:2" x14ac:dyDescent="0.35">
      <c r="B372" s="8"/>
    </row>
    <row r="373" spans="2:2" x14ac:dyDescent="0.35">
      <c r="B373" s="8"/>
    </row>
    <row r="374" spans="2:2" x14ac:dyDescent="0.35">
      <c r="B374" s="8"/>
    </row>
    <row r="375" spans="2:2" x14ac:dyDescent="0.35">
      <c r="B375" s="8"/>
    </row>
    <row r="376" spans="2:2" x14ac:dyDescent="0.35">
      <c r="B376" s="8"/>
    </row>
    <row r="377" spans="2:2" x14ac:dyDescent="0.35">
      <c r="B377" s="8"/>
    </row>
    <row r="378" spans="2:2" x14ac:dyDescent="0.35">
      <c r="B378" s="8"/>
    </row>
    <row r="379" spans="2:2" x14ac:dyDescent="0.35">
      <c r="B379" s="8"/>
    </row>
    <row r="380" spans="2:2" x14ac:dyDescent="0.35">
      <c r="B380" s="8"/>
    </row>
    <row r="381" spans="2:2" x14ac:dyDescent="0.35">
      <c r="B381" s="8"/>
    </row>
    <row r="382" spans="2:2" x14ac:dyDescent="0.35">
      <c r="B382" s="8"/>
    </row>
    <row r="383" spans="2:2" x14ac:dyDescent="0.35">
      <c r="B383" s="8"/>
    </row>
    <row r="384" spans="2:2" x14ac:dyDescent="0.35">
      <c r="B384" s="8"/>
    </row>
    <row r="385" spans="2:2" x14ac:dyDescent="0.35">
      <c r="B385" s="8"/>
    </row>
    <row r="386" spans="2:2" x14ac:dyDescent="0.35">
      <c r="B386" s="8"/>
    </row>
    <row r="387" spans="2:2" x14ac:dyDescent="0.35">
      <c r="B387" s="8"/>
    </row>
    <row r="388" spans="2:2" x14ac:dyDescent="0.35">
      <c r="B388" s="8"/>
    </row>
    <row r="389" spans="2:2" x14ac:dyDescent="0.35">
      <c r="B389" s="8"/>
    </row>
    <row r="390" spans="2:2" x14ac:dyDescent="0.35">
      <c r="B390" s="8"/>
    </row>
    <row r="391" spans="2:2" x14ac:dyDescent="0.35">
      <c r="B391" s="8"/>
    </row>
    <row r="392" spans="2:2" x14ac:dyDescent="0.35">
      <c r="B392" s="8"/>
    </row>
    <row r="393" spans="2:2" x14ac:dyDescent="0.35">
      <c r="B393" s="8"/>
    </row>
    <row r="394" spans="2:2" x14ac:dyDescent="0.35">
      <c r="B394" s="8"/>
    </row>
    <row r="395" spans="2:2" x14ac:dyDescent="0.35">
      <c r="B395" s="8"/>
    </row>
    <row r="396" spans="2:2" x14ac:dyDescent="0.35">
      <c r="B396" s="8"/>
    </row>
    <row r="397" spans="2:2" x14ac:dyDescent="0.35">
      <c r="B397" s="8"/>
    </row>
    <row r="398" spans="2:2" x14ac:dyDescent="0.35">
      <c r="B398" s="8"/>
    </row>
    <row r="399" spans="2:2" x14ac:dyDescent="0.35">
      <c r="B399" s="8"/>
    </row>
    <row r="400" spans="2:2" x14ac:dyDescent="0.35">
      <c r="B400" s="8"/>
    </row>
    <row r="401" spans="2:2" x14ac:dyDescent="0.35">
      <c r="B401" s="8"/>
    </row>
    <row r="402" spans="2:2" x14ac:dyDescent="0.35">
      <c r="B402" s="8"/>
    </row>
    <row r="403" spans="2:2" x14ac:dyDescent="0.35">
      <c r="B403" s="8"/>
    </row>
    <row r="404" spans="2:2" x14ac:dyDescent="0.35">
      <c r="B404" s="8"/>
    </row>
    <row r="405" spans="2:2" x14ac:dyDescent="0.35">
      <c r="B405" s="8"/>
    </row>
    <row r="406" spans="2:2" x14ac:dyDescent="0.35">
      <c r="B406" s="8"/>
    </row>
    <row r="407" spans="2:2" x14ac:dyDescent="0.35">
      <c r="B407" s="8"/>
    </row>
    <row r="408" spans="2:2" x14ac:dyDescent="0.35">
      <c r="B408" s="8"/>
    </row>
    <row r="409" spans="2:2" x14ac:dyDescent="0.35">
      <c r="B409" s="8"/>
    </row>
    <row r="410" spans="2:2" x14ac:dyDescent="0.35">
      <c r="B410" s="8"/>
    </row>
    <row r="411" spans="2:2" x14ac:dyDescent="0.35">
      <c r="B411" s="8"/>
    </row>
    <row r="412" spans="2:2" x14ac:dyDescent="0.35">
      <c r="B412" s="8"/>
    </row>
    <row r="413" spans="2:2" x14ac:dyDescent="0.35">
      <c r="B413" s="8"/>
    </row>
    <row r="414" spans="2:2" x14ac:dyDescent="0.35">
      <c r="B414" s="8"/>
    </row>
    <row r="415" spans="2:2" x14ac:dyDescent="0.35">
      <c r="B415" s="8"/>
    </row>
    <row r="416" spans="2:2" x14ac:dyDescent="0.35">
      <c r="B416" s="8"/>
    </row>
    <row r="417" spans="2:2" x14ac:dyDescent="0.35">
      <c r="B417" s="8"/>
    </row>
    <row r="418" spans="2:2" x14ac:dyDescent="0.35">
      <c r="B418" s="8"/>
    </row>
    <row r="419" spans="2:2" x14ac:dyDescent="0.35">
      <c r="B419" s="8"/>
    </row>
    <row r="420" spans="2:2" x14ac:dyDescent="0.35">
      <c r="B420" s="8"/>
    </row>
    <row r="421" spans="2:2" x14ac:dyDescent="0.35">
      <c r="B421" s="8"/>
    </row>
    <row r="422" spans="2:2" x14ac:dyDescent="0.35">
      <c r="B422" s="8"/>
    </row>
    <row r="423" spans="2:2" x14ac:dyDescent="0.35">
      <c r="B423" s="8"/>
    </row>
    <row r="424" spans="2:2" x14ac:dyDescent="0.35">
      <c r="B424" s="8"/>
    </row>
    <row r="425" spans="2:2" x14ac:dyDescent="0.35">
      <c r="B425" s="8"/>
    </row>
    <row r="426" spans="2:2" x14ac:dyDescent="0.35">
      <c r="B426" s="8"/>
    </row>
    <row r="427" spans="2:2" x14ac:dyDescent="0.35">
      <c r="B427" s="8"/>
    </row>
    <row r="428" spans="2:2" x14ac:dyDescent="0.35">
      <c r="B428" s="8"/>
    </row>
    <row r="429" spans="2:2" x14ac:dyDescent="0.35">
      <c r="B429" s="8"/>
    </row>
    <row r="430" spans="2:2" x14ac:dyDescent="0.35">
      <c r="B430" s="8"/>
    </row>
    <row r="431" spans="2:2" x14ac:dyDescent="0.35">
      <c r="B431" s="8"/>
    </row>
    <row r="432" spans="2:2" x14ac:dyDescent="0.35">
      <c r="B432" s="8"/>
    </row>
    <row r="433" spans="2:2" x14ac:dyDescent="0.35">
      <c r="B433" s="8"/>
    </row>
    <row r="434" spans="2:2" x14ac:dyDescent="0.35">
      <c r="B434" s="8"/>
    </row>
    <row r="435" spans="2:2" x14ac:dyDescent="0.35">
      <c r="B435" s="8"/>
    </row>
    <row r="436" spans="2:2" x14ac:dyDescent="0.35">
      <c r="B436" s="8"/>
    </row>
    <row r="437" spans="2:2" x14ac:dyDescent="0.35">
      <c r="B437" s="8"/>
    </row>
    <row r="438" spans="2:2" x14ac:dyDescent="0.35">
      <c r="B438" s="8"/>
    </row>
    <row r="439" spans="2:2" x14ac:dyDescent="0.35">
      <c r="B439" s="8"/>
    </row>
    <row r="440" spans="2:2" x14ac:dyDescent="0.35">
      <c r="B440" s="8"/>
    </row>
    <row r="441" spans="2:2" x14ac:dyDescent="0.35">
      <c r="B441" s="8"/>
    </row>
    <row r="442" spans="2:2" x14ac:dyDescent="0.35">
      <c r="B442" s="8"/>
    </row>
    <row r="443" spans="2:2" x14ac:dyDescent="0.35">
      <c r="B443" s="8"/>
    </row>
    <row r="444" spans="2:2" x14ac:dyDescent="0.35">
      <c r="B444" s="8"/>
    </row>
    <row r="445" spans="2:2" x14ac:dyDescent="0.35">
      <c r="B445" s="8"/>
    </row>
    <row r="446" spans="2:2" x14ac:dyDescent="0.35">
      <c r="B446" s="8"/>
    </row>
    <row r="447" spans="2:2" x14ac:dyDescent="0.35">
      <c r="B447" s="8"/>
    </row>
    <row r="448" spans="2:2" x14ac:dyDescent="0.35">
      <c r="B448" s="8"/>
    </row>
    <row r="449" spans="2:2" x14ac:dyDescent="0.35">
      <c r="B449" s="8"/>
    </row>
    <row r="450" spans="2:2" x14ac:dyDescent="0.35">
      <c r="B450" s="8"/>
    </row>
    <row r="451" spans="2:2" x14ac:dyDescent="0.35">
      <c r="B451" s="8"/>
    </row>
    <row r="452" spans="2:2" x14ac:dyDescent="0.35">
      <c r="B452" s="8"/>
    </row>
    <row r="453" spans="2:2" x14ac:dyDescent="0.35">
      <c r="B453" s="8"/>
    </row>
    <row r="454" spans="2:2" x14ac:dyDescent="0.35">
      <c r="B454" s="8"/>
    </row>
    <row r="455" spans="2:2" x14ac:dyDescent="0.35">
      <c r="B455" s="8"/>
    </row>
    <row r="456" spans="2:2" x14ac:dyDescent="0.35">
      <c r="B456" s="8"/>
    </row>
    <row r="457" spans="2:2" x14ac:dyDescent="0.35">
      <c r="B457" s="8"/>
    </row>
    <row r="458" spans="2:2" x14ac:dyDescent="0.35">
      <c r="B458" s="8"/>
    </row>
    <row r="459" spans="2:2" x14ac:dyDescent="0.35">
      <c r="B459" s="8"/>
    </row>
    <row r="460" spans="2:2" x14ac:dyDescent="0.35">
      <c r="B460" s="8"/>
    </row>
    <row r="461" spans="2:2" x14ac:dyDescent="0.35">
      <c r="B461" s="8"/>
    </row>
    <row r="462" spans="2:2" x14ac:dyDescent="0.35">
      <c r="B462" s="8"/>
    </row>
    <row r="463" spans="2:2" x14ac:dyDescent="0.35">
      <c r="B463" s="8"/>
    </row>
    <row r="464" spans="2:2" x14ac:dyDescent="0.35">
      <c r="B464" s="8"/>
    </row>
    <row r="465" spans="2:2" x14ac:dyDescent="0.35">
      <c r="B465" s="8"/>
    </row>
    <row r="466" spans="2:2" x14ac:dyDescent="0.35">
      <c r="B466" s="8"/>
    </row>
    <row r="467" spans="2:2" x14ac:dyDescent="0.35">
      <c r="B467" s="8"/>
    </row>
    <row r="468" spans="2:2" x14ac:dyDescent="0.35">
      <c r="B468" s="8"/>
    </row>
    <row r="469" spans="2:2" x14ac:dyDescent="0.35">
      <c r="B469" s="8"/>
    </row>
    <row r="470" spans="2:2" x14ac:dyDescent="0.35">
      <c r="B470" s="8"/>
    </row>
    <row r="471" spans="2:2" x14ac:dyDescent="0.35">
      <c r="B471" s="8"/>
    </row>
    <row r="472" spans="2:2" x14ac:dyDescent="0.35">
      <c r="B472" s="8"/>
    </row>
    <row r="473" spans="2:2" x14ac:dyDescent="0.35">
      <c r="B473" s="8"/>
    </row>
    <row r="474" spans="2:2" x14ac:dyDescent="0.35">
      <c r="B474" s="8"/>
    </row>
    <row r="475" spans="2:2" x14ac:dyDescent="0.35">
      <c r="B475" s="8"/>
    </row>
    <row r="476" spans="2:2" x14ac:dyDescent="0.35">
      <c r="B476" s="8"/>
    </row>
    <row r="477" spans="2:2" x14ac:dyDescent="0.35">
      <c r="B477" s="8"/>
    </row>
    <row r="478" spans="2:2" x14ac:dyDescent="0.35">
      <c r="B478" s="8"/>
    </row>
    <row r="479" spans="2:2" x14ac:dyDescent="0.35">
      <c r="B479" s="8"/>
    </row>
    <row r="480" spans="2:2" x14ac:dyDescent="0.35">
      <c r="B480" s="8"/>
    </row>
    <row r="481" spans="2:2" x14ac:dyDescent="0.35">
      <c r="B481" s="8"/>
    </row>
    <row r="482" spans="2:2" x14ac:dyDescent="0.35">
      <c r="B482" s="8"/>
    </row>
    <row r="483" spans="2:2" x14ac:dyDescent="0.35">
      <c r="B483" s="8"/>
    </row>
    <row r="484" spans="2:2" x14ac:dyDescent="0.35">
      <c r="B484" s="8"/>
    </row>
    <row r="485" spans="2:2" x14ac:dyDescent="0.35">
      <c r="B485" s="8"/>
    </row>
    <row r="486" spans="2:2" x14ac:dyDescent="0.35">
      <c r="B486" s="8"/>
    </row>
    <row r="487" spans="2:2" x14ac:dyDescent="0.35">
      <c r="B487" s="8"/>
    </row>
    <row r="488" spans="2:2" x14ac:dyDescent="0.35">
      <c r="B488" s="8"/>
    </row>
    <row r="489" spans="2:2" x14ac:dyDescent="0.35">
      <c r="B489" s="8"/>
    </row>
    <row r="490" spans="2:2" x14ac:dyDescent="0.35">
      <c r="B490" s="8"/>
    </row>
    <row r="491" spans="2:2" x14ac:dyDescent="0.35">
      <c r="B491" s="8"/>
    </row>
    <row r="492" spans="2:2" x14ac:dyDescent="0.35">
      <c r="B492" s="8"/>
    </row>
    <row r="493" spans="2:2" x14ac:dyDescent="0.35">
      <c r="B493" s="8"/>
    </row>
    <row r="494" spans="2:2" x14ac:dyDescent="0.35">
      <c r="B494" s="8"/>
    </row>
    <row r="495" spans="2:2" x14ac:dyDescent="0.35">
      <c r="B495" s="8"/>
    </row>
    <row r="496" spans="2:2" x14ac:dyDescent="0.35">
      <c r="B496" s="8"/>
    </row>
    <row r="497" spans="2:2" x14ac:dyDescent="0.35">
      <c r="B497" s="8"/>
    </row>
    <row r="498" spans="2:2" x14ac:dyDescent="0.35">
      <c r="B498" s="8"/>
    </row>
    <row r="499" spans="2:2" x14ac:dyDescent="0.35">
      <c r="B499" s="8"/>
    </row>
    <row r="500" spans="2:2" x14ac:dyDescent="0.35">
      <c r="B500" s="8"/>
    </row>
    <row r="501" spans="2:2" x14ac:dyDescent="0.35">
      <c r="B501" s="8"/>
    </row>
    <row r="502" spans="2:2" x14ac:dyDescent="0.35">
      <c r="B502" s="8"/>
    </row>
    <row r="503" spans="2:2" x14ac:dyDescent="0.35">
      <c r="B503" s="8"/>
    </row>
    <row r="504" spans="2:2" x14ac:dyDescent="0.35">
      <c r="B504" s="8"/>
    </row>
    <row r="505" spans="2:2" x14ac:dyDescent="0.35">
      <c r="B505" s="8"/>
    </row>
    <row r="506" spans="2:2" x14ac:dyDescent="0.35">
      <c r="B506" s="8"/>
    </row>
    <row r="507" spans="2:2" x14ac:dyDescent="0.35">
      <c r="B507" s="8"/>
    </row>
    <row r="508" spans="2:2" x14ac:dyDescent="0.35">
      <c r="B508" s="8"/>
    </row>
    <row r="509" spans="2:2" x14ac:dyDescent="0.35">
      <c r="B509" s="8"/>
    </row>
    <row r="510" spans="2:2" x14ac:dyDescent="0.35">
      <c r="B510" s="8"/>
    </row>
    <row r="511" spans="2:2" x14ac:dyDescent="0.35">
      <c r="B511" s="8"/>
    </row>
    <row r="512" spans="2:2" x14ac:dyDescent="0.35">
      <c r="B512" s="8"/>
    </row>
    <row r="513" spans="2:2" x14ac:dyDescent="0.35">
      <c r="B513" s="8"/>
    </row>
    <row r="514" spans="2:2" x14ac:dyDescent="0.35">
      <c r="B514" s="8"/>
    </row>
    <row r="515" spans="2:2" x14ac:dyDescent="0.35">
      <c r="B515" s="8"/>
    </row>
    <row r="516" spans="2:2" x14ac:dyDescent="0.35">
      <c r="B516" s="8"/>
    </row>
    <row r="517" spans="2:2" x14ac:dyDescent="0.35">
      <c r="B517" s="8"/>
    </row>
    <row r="518" spans="2:2" x14ac:dyDescent="0.35">
      <c r="B518" s="8"/>
    </row>
    <row r="519" spans="2:2" x14ac:dyDescent="0.35">
      <c r="B519" s="8"/>
    </row>
    <row r="520" spans="2:2" x14ac:dyDescent="0.35">
      <c r="B520" s="8"/>
    </row>
    <row r="521" spans="2:2" x14ac:dyDescent="0.35">
      <c r="B521" s="8"/>
    </row>
    <row r="522" spans="2:2" x14ac:dyDescent="0.35">
      <c r="B522" s="8"/>
    </row>
    <row r="523" spans="2:2" x14ac:dyDescent="0.35">
      <c r="B523" s="8"/>
    </row>
    <row r="524" spans="2:2" x14ac:dyDescent="0.35">
      <c r="B524" s="8"/>
    </row>
    <row r="525" spans="2:2" x14ac:dyDescent="0.35">
      <c r="B525" s="8"/>
    </row>
    <row r="526" spans="2:2" x14ac:dyDescent="0.35">
      <c r="B526" s="8"/>
    </row>
    <row r="527" spans="2:2" x14ac:dyDescent="0.35">
      <c r="B527" s="8"/>
    </row>
    <row r="528" spans="2:2" x14ac:dyDescent="0.35">
      <c r="B528" s="8"/>
    </row>
    <row r="529" spans="2:2" x14ac:dyDescent="0.35">
      <c r="B529" s="8"/>
    </row>
    <row r="530" spans="2:2" x14ac:dyDescent="0.35">
      <c r="B530" s="8"/>
    </row>
    <row r="531" spans="2:2" x14ac:dyDescent="0.35">
      <c r="B531" s="8"/>
    </row>
    <row r="532" spans="2:2" x14ac:dyDescent="0.35">
      <c r="B532" s="8"/>
    </row>
    <row r="533" spans="2:2" x14ac:dyDescent="0.35">
      <c r="B533" s="8"/>
    </row>
    <row r="534" spans="2:2" x14ac:dyDescent="0.35">
      <c r="B534" s="8"/>
    </row>
    <row r="535" spans="2:2" x14ac:dyDescent="0.35">
      <c r="B535" s="8"/>
    </row>
    <row r="536" spans="2:2" x14ac:dyDescent="0.35">
      <c r="B536" s="8"/>
    </row>
    <row r="537" spans="2:2" x14ac:dyDescent="0.35">
      <c r="B537" s="8"/>
    </row>
    <row r="538" spans="2:2" x14ac:dyDescent="0.35">
      <c r="B538" s="8"/>
    </row>
    <row r="539" spans="2:2" x14ac:dyDescent="0.35">
      <c r="B539" s="8"/>
    </row>
    <row r="540" spans="2:2" x14ac:dyDescent="0.35">
      <c r="B540" s="8"/>
    </row>
    <row r="541" spans="2:2" x14ac:dyDescent="0.35">
      <c r="B541" s="8"/>
    </row>
    <row r="542" spans="2:2" x14ac:dyDescent="0.35">
      <c r="B542" s="8"/>
    </row>
    <row r="543" spans="2:2" x14ac:dyDescent="0.35">
      <c r="B543" s="8"/>
    </row>
    <row r="544" spans="2:2" x14ac:dyDescent="0.35">
      <c r="B544" s="8"/>
    </row>
    <row r="545" spans="2:2" x14ac:dyDescent="0.35">
      <c r="B545" s="8"/>
    </row>
    <row r="546" spans="2:2" x14ac:dyDescent="0.35">
      <c r="B546" s="8"/>
    </row>
    <row r="547" spans="2:2" x14ac:dyDescent="0.35">
      <c r="B547" s="8"/>
    </row>
    <row r="548" spans="2:2" x14ac:dyDescent="0.35">
      <c r="B548" s="8"/>
    </row>
    <row r="549" spans="2:2" x14ac:dyDescent="0.35">
      <c r="B549" s="8"/>
    </row>
    <row r="550" spans="2:2" x14ac:dyDescent="0.35">
      <c r="B550" s="8"/>
    </row>
    <row r="551" spans="2:2" x14ac:dyDescent="0.35">
      <c r="B551" s="8"/>
    </row>
    <row r="552" spans="2:2" x14ac:dyDescent="0.35">
      <c r="B552" s="8"/>
    </row>
    <row r="553" spans="2:2" x14ac:dyDescent="0.35">
      <c r="B553" s="8"/>
    </row>
    <row r="554" spans="2:2" x14ac:dyDescent="0.35">
      <c r="B554" s="8"/>
    </row>
    <row r="555" spans="2:2" x14ac:dyDescent="0.35">
      <c r="B555" s="8"/>
    </row>
    <row r="556" spans="2:2" x14ac:dyDescent="0.35">
      <c r="B556" s="8"/>
    </row>
    <row r="557" spans="2:2" x14ac:dyDescent="0.35">
      <c r="B557" s="8"/>
    </row>
    <row r="558" spans="2:2" x14ac:dyDescent="0.35">
      <c r="B558" s="8"/>
    </row>
    <row r="559" spans="2:2" x14ac:dyDescent="0.35">
      <c r="B559" s="8"/>
    </row>
    <row r="560" spans="2:2" x14ac:dyDescent="0.35">
      <c r="B560" s="8"/>
    </row>
    <row r="561" spans="2:2" x14ac:dyDescent="0.35">
      <c r="B561" s="8"/>
    </row>
    <row r="562" spans="2:2" x14ac:dyDescent="0.35">
      <c r="B562" s="8"/>
    </row>
    <row r="563" spans="2:2" x14ac:dyDescent="0.35">
      <c r="B563" s="8"/>
    </row>
    <row r="564" spans="2:2" x14ac:dyDescent="0.35">
      <c r="B564" s="8"/>
    </row>
    <row r="565" spans="2:2" x14ac:dyDescent="0.35">
      <c r="B565" s="8"/>
    </row>
    <row r="566" spans="2:2" x14ac:dyDescent="0.35">
      <c r="B566" s="8"/>
    </row>
    <row r="567" spans="2:2" x14ac:dyDescent="0.35">
      <c r="B567" s="8"/>
    </row>
    <row r="568" spans="2:2" x14ac:dyDescent="0.35">
      <c r="B568" s="8"/>
    </row>
    <row r="569" spans="2:2" x14ac:dyDescent="0.35">
      <c r="B569" s="8"/>
    </row>
    <row r="570" spans="2:2" x14ac:dyDescent="0.35">
      <c r="B570" s="8"/>
    </row>
    <row r="571" spans="2:2" x14ac:dyDescent="0.35">
      <c r="B571" s="8"/>
    </row>
    <row r="572" spans="2:2" x14ac:dyDescent="0.35">
      <c r="B572" s="8"/>
    </row>
    <row r="573" spans="2:2" x14ac:dyDescent="0.35">
      <c r="B573" s="8"/>
    </row>
    <row r="574" spans="2:2" x14ac:dyDescent="0.35">
      <c r="B574" s="8"/>
    </row>
    <row r="575" spans="2:2" x14ac:dyDescent="0.35">
      <c r="B575" s="8"/>
    </row>
    <row r="576" spans="2:2" x14ac:dyDescent="0.35">
      <c r="B576" s="8"/>
    </row>
    <row r="577" spans="2:2" x14ac:dyDescent="0.35">
      <c r="B577" s="8"/>
    </row>
    <row r="578" spans="2:2" x14ac:dyDescent="0.35">
      <c r="B578" s="8"/>
    </row>
    <row r="579" spans="2:2" x14ac:dyDescent="0.35">
      <c r="B579" s="8"/>
    </row>
    <row r="580" spans="2:2" x14ac:dyDescent="0.35">
      <c r="B580" s="8"/>
    </row>
    <row r="581" spans="2:2" x14ac:dyDescent="0.35">
      <c r="B581" s="8"/>
    </row>
    <row r="582" spans="2:2" x14ac:dyDescent="0.35">
      <c r="B582" s="8"/>
    </row>
    <row r="583" spans="2:2" x14ac:dyDescent="0.35">
      <c r="B583" s="8"/>
    </row>
    <row r="584" spans="2:2" x14ac:dyDescent="0.35">
      <c r="B584" s="8"/>
    </row>
    <row r="585" spans="2:2" x14ac:dyDescent="0.35">
      <c r="B585" s="8"/>
    </row>
    <row r="586" spans="2:2" x14ac:dyDescent="0.35">
      <c r="B586" s="8"/>
    </row>
    <row r="587" spans="2:2" x14ac:dyDescent="0.35">
      <c r="B587" s="8"/>
    </row>
    <row r="588" spans="2:2" x14ac:dyDescent="0.35">
      <c r="B588" s="8"/>
    </row>
    <row r="589" spans="2:2" x14ac:dyDescent="0.35">
      <c r="B589" s="8"/>
    </row>
    <row r="590" spans="2:2" x14ac:dyDescent="0.35">
      <c r="B590" s="8"/>
    </row>
    <row r="591" spans="2:2" x14ac:dyDescent="0.35">
      <c r="B591" s="8"/>
    </row>
    <row r="592" spans="2:2" x14ac:dyDescent="0.35">
      <c r="B592" s="8"/>
    </row>
    <row r="593" spans="2:2" x14ac:dyDescent="0.35">
      <c r="B593" s="8"/>
    </row>
    <row r="594" spans="2:2" x14ac:dyDescent="0.35">
      <c r="B594" s="8"/>
    </row>
    <row r="595" spans="2:2" x14ac:dyDescent="0.35">
      <c r="B595" s="8"/>
    </row>
    <row r="596" spans="2:2" x14ac:dyDescent="0.35">
      <c r="B596" s="8"/>
    </row>
    <row r="597" spans="2:2" x14ac:dyDescent="0.35">
      <c r="B597" s="8"/>
    </row>
    <row r="598" spans="2:2" x14ac:dyDescent="0.35">
      <c r="B598" s="8"/>
    </row>
    <row r="599" spans="2:2" x14ac:dyDescent="0.35">
      <c r="B599" s="8"/>
    </row>
    <row r="600" spans="2:2" x14ac:dyDescent="0.35">
      <c r="B600" s="8"/>
    </row>
    <row r="601" spans="2:2" x14ac:dyDescent="0.35">
      <c r="B601" s="8"/>
    </row>
    <row r="602" spans="2:2" x14ac:dyDescent="0.35">
      <c r="B602" s="8"/>
    </row>
    <row r="603" spans="2:2" x14ac:dyDescent="0.35">
      <c r="B603" s="8"/>
    </row>
    <row r="604" spans="2:2" x14ac:dyDescent="0.35">
      <c r="B604" s="8"/>
    </row>
    <row r="605" spans="2:2" x14ac:dyDescent="0.35">
      <c r="B605" s="8"/>
    </row>
    <row r="606" spans="2:2" x14ac:dyDescent="0.35">
      <c r="B606" s="8"/>
    </row>
    <row r="607" spans="2:2" x14ac:dyDescent="0.35">
      <c r="B607" s="8"/>
    </row>
    <row r="608" spans="2:2" x14ac:dyDescent="0.35">
      <c r="B608" s="8"/>
    </row>
    <row r="609" spans="2:2" x14ac:dyDescent="0.35">
      <c r="B609" s="8"/>
    </row>
    <row r="610" spans="2:2" x14ac:dyDescent="0.35">
      <c r="B610" s="8"/>
    </row>
    <row r="611" spans="2:2" x14ac:dyDescent="0.35">
      <c r="B611" s="8"/>
    </row>
    <row r="612" spans="2:2" x14ac:dyDescent="0.35">
      <c r="B612" s="8"/>
    </row>
    <row r="613" spans="2:2" x14ac:dyDescent="0.35">
      <c r="B613" s="8"/>
    </row>
    <row r="614" spans="2:2" x14ac:dyDescent="0.35">
      <c r="B614" s="8"/>
    </row>
    <row r="615" spans="2:2" x14ac:dyDescent="0.35">
      <c r="B615" s="8"/>
    </row>
    <row r="616" spans="2:2" x14ac:dyDescent="0.35">
      <c r="B616" s="8"/>
    </row>
    <row r="617" spans="2:2" x14ac:dyDescent="0.35">
      <c r="B617" s="8"/>
    </row>
    <row r="618" spans="2:2" x14ac:dyDescent="0.35">
      <c r="B618" s="8"/>
    </row>
    <row r="619" spans="2:2" x14ac:dyDescent="0.35">
      <c r="B619" s="8"/>
    </row>
    <row r="620" spans="2:2" x14ac:dyDescent="0.35">
      <c r="B620" s="8"/>
    </row>
    <row r="621" spans="2:2" x14ac:dyDescent="0.35">
      <c r="B621" s="8"/>
    </row>
    <row r="622" spans="2:2" x14ac:dyDescent="0.35">
      <c r="B622" s="8"/>
    </row>
    <row r="623" spans="2:2" x14ac:dyDescent="0.35">
      <c r="B623" s="8"/>
    </row>
    <row r="624" spans="2:2" x14ac:dyDescent="0.35">
      <c r="B624" s="8"/>
    </row>
    <row r="625" spans="2:2" x14ac:dyDescent="0.35">
      <c r="B625" s="8"/>
    </row>
    <row r="626" spans="2:2" x14ac:dyDescent="0.35">
      <c r="B626" s="8"/>
    </row>
    <row r="627" spans="2:2" x14ac:dyDescent="0.35">
      <c r="B627" s="8"/>
    </row>
    <row r="628" spans="2:2" x14ac:dyDescent="0.35">
      <c r="B628" s="8"/>
    </row>
    <row r="629" spans="2:2" x14ac:dyDescent="0.35">
      <c r="B629" s="8"/>
    </row>
    <row r="630" spans="2:2" x14ac:dyDescent="0.35">
      <c r="B630" s="8"/>
    </row>
    <row r="631" spans="2:2" x14ac:dyDescent="0.35">
      <c r="B631" s="8"/>
    </row>
    <row r="632" spans="2:2" x14ac:dyDescent="0.35">
      <c r="B632" s="8"/>
    </row>
    <row r="633" spans="2:2" x14ac:dyDescent="0.35">
      <c r="B633" s="8"/>
    </row>
    <row r="634" spans="2:2" x14ac:dyDescent="0.35">
      <c r="B634" s="8"/>
    </row>
    <row r="635" spans="2:2" x14ac:dyDescent="0.35">
      <c r="B635" s="8"/>
    </row>
    <row r="636" spans="2:2" x14ac:dyDescent="0.35">
      <c r="B636" s="8"/>
    </row>
    <row r="637" spans="2:2" x14ac:dyDescent="0.35">
      <c r="B637" s="8"/>
    </row>
    <row r="638" spans="2:2" x14ac:dyDescent="0.35">
      <c r="B638" s="8"/>
    </row>
    <row r="639" spans="2:2" x14ac:dyDescent="0.35">
      <c r="B639" s="8"/>
    </row>
    <row r="640" spans="2:2" x14ac:dyDescent="0.35">
      <c r="B640" s="8"/>
    </row>
    <row r="641" spans="2:2" x14ac:dyDescent="0.35">
      <c r="B641" s="8"/>
    </row>
    <row r="642" spans="2:2" x14ac:dyDescent="0.35">
      <c r="B642" s="8"/>
    </row>
    <row r="643" spans="2:2" x14ac:dyDescent="0.35">
      <c r="B643" s="8"/>
    </row>
    <row r="644" spans="2:2" x14ac:dyDescent="0.35">
      <c r="B644" s="8"/>
    </row>
    <row r="645" spans="2:2" x14ac:dyDescent="0.35">
      <c r="B645" s="8"/>
    </row>
    <row r="646" spans="2:2" x14ac:dyDescent="0.35">
      <c r="B646" s="8"/>
    </row>
    <row r="647" spans="2:2" x14ac:dyDescent="0.35">
      <c r="B647" s="8"/>
    </row>
    <row r="648" spans="2:2" x14ac:dyDescent="0.35">
      <c r="B648" s="8"/>
    </row>
    <row r="649" spans="2:2" x14ac:dyDescent="0.35">
      <c r="B649" s="8"/>
    </row>
    <row r="650" spans="2:2" x14ac:dyDescent="0.35">
      <c r="B650" s="8"/>
    </row>
    <row r="651" spans="2:2" x14ac:dyDescent="0.35">
      <c r="B651" s="8"/>
    </row>
    <row r="652" spans="2:2" x14ac:dyDescent="0.35">
      <c r="B652" s="8"/>
    </row>
    <row r="653" spans="2:2" x14ac:dyDescent="0.35">
      <c r="B653" s="8"/>
    </row>
    <row r="654" spans="2:2" x14ac:dyDescent="0.35">
      <c r="B654" s="8"/>
    </row>
    <row r="655" spans="2:2" x14ac:dyDescent="0.35">
      <c r="B655" s="8"/>
    </row>
    <row r="656" spans="2:2" x14ac:dyDescent="0.35">
      <c r="B656" s="8"/>
    </row>
    <row r="657" spans="2:2" x14ac:dyDescent="0.35">
      <c r="B657" s="8"/>
    </row>
    <row r="658" spans="2:2" x14ac:dyDescent="0.35">
      <c r="B658" s="8"/>
    </row>
    <row r="659" spans="2:2" x14ac:dyDescent="0.35">
      <c r="B659" s="8"/>
    </row>
    <row r="660" spans="2:2" x14ac:dyDescent="0.35">
      <c r="B660" s="8"/>
    </row>
    <row r="661" spans="2:2" x14ac:dyDescent="0.35">
      <c r="B661" s="8"/>
    </row>
    <row r="662" spans="2:2" x14ac:dyDescent="0.35">
      <c r="B662" s="8"/>
    </row>
    <row r="663" spans="2:2" x14ac:dyDescent="0.35">
      <c r="B663" s="8"/>
    </row>
    <row r="664" spans="2:2" x14ac:dyDescent="0.35">
      <c r="B664" s="8"/>
    </row>
    <row r="665" spans="2:2" x14ac:dyDescent="0.35">
      <c r="B665" s="8"/>
    </row>
    <row r="666" spans="2:2" x14ac:dyDescent="0.35">
      <c r="B666" s="8"/>
    </row>
    <row r="667" spans="2:2" x14ac:dyDescent="0.35">
      <c r="B667" s="8"/>
    </row>
    <row r="668" spans="2:2" x14ac:dyDescent="0.35">
      <c r="B668" s="8"/>
    </row>
    <row r="669" spans="2:2" x14ac:dyDescent="0.35">
      <c r="B669" s="8"/>
    </row>
    <row r="670" spans="2:2" x14ac:dyDescent="0.35">
      <c r="B670" s="8"/>
    </row>
    <row r="671" spans="2:2" x14ac:dyDescent="0.35">
      <c r="B671" s="8"/>
    </row>
    <row r="672" spans="2:2" x14ac:dyDescent="0.35">
      <c r="B672" s="8"/>
    </row>
    <row r="673" spans="2:2" x14ac:dyDescent="0.35">
      <c r="B673" s="8"/>
    </row>
    <row r="674" spans="2:2" x14ac:dyDescent="0.35">
      <c r="B674" s="8"/>
    </row>
    <row r="675" spans="2:2" x14ac:dyDescent="0.35">
      <c r="B675" s="8"/>
    </row>
    <row r="676" spans="2:2" x14ac:dyDescent="0.35">
      <c r="B676" s="8"/>
    </row>
    <row r="677" spans="2:2" x14ac:dyDescent="0.35">
      <c r="B677" s="8"/>
    </row>
    <row r="678" spans="2:2" x14ac:dyDescent="0.35">
      <c r="B678" s="8"/>
    </row>
    <row r="679" spans="2:2" x14ac:dyDescent="0.35">
      <c r="B679" s="8"/>
    </row>
    <row r="680" spans="2:2" x14ac:dyDescent="0.35">
      <c r="B680" s="8"/>
    </row>
    <row r="681" spans="2:2" x14ac:dyDescent="0.35">
      <c r="B681" s="8"/>
    </row>
    <row r="682" spans="2:2" x14ac:dyDescent="0.35">
      <c r="B682" s="8"/>
    </row>
    <row r="683" spans="2:2" x14ac:dyDescent="0.35">
      <c r="B683" s="8"/>
    </row>
    <row r="684" spans="2:2" x14ac:dyDescent="0.35">
      <c r="B684" s="8"/>
    </row>
    <row r="685" spans="2:2" x14ac:dyDescent="0.35">
      <c r="B685" s="8"/>
    </row>
    <row r="686" spans="2:2" x14ac:dyDescent="0.35">
      <c r="B686" s="8"/>
    </row>
    <row r="687" spans="2:2" x14ac:dyDescent="0.35">
      <c r="B687" s="8"/>
    </row>
    <row r="688" spans="2:2" x14ac:dyDescent="0.35">
      <c r="B688" s="8"/>
    </row>
    <row r="689" spans="2:2" x14ac:dyDescent="0.35">
      <c r="B689" s="8"/>
    </row>
    <row r="690" spans="2:2" x14ac:dyDescent="0.35">
      <c r="B690" s="8"/>
    </row>
    <row r="691" spans="2:2" x14ac:dyDescent="0.35">
      <c r="B691" s="8"/>
    </row>
    <row r="692" spans="2:2" x14ac:dyDescent="0.35">
      <c r="B692" s="8"/>
    </row>
    <row r="693" spans="2:2" x14ac:dyDescent="0.35">
      <c r="B693" s="8"/>
    </row>
    <row r="694" spans="2:2" x14ac:dyDescent="0.35">
      <c r="B694" s="8"/>
    </row>
    <row r="695" spans="2:2" x14ac:dyDescent="0.35">
      <c r="B695" s="8"/>
    </row>
    <row r="696" spans="2:2" x14ac:dyDescent="0.35">
      <c r="B696" s="8"/>
    </row>
    <row r="697" spans="2:2" x14ac:dyDescent="0.35">
      <c r="B697" s="8"/>
    </row>
    <row r="698" spans="2:2" x14ac:dyDescent="0.35">
      <c r="B698" s="8"/>
    </row>
    <row r="699" spans="2:2" x14ac:dyDescent="0.35">
      <c r="B699" s="8"/>
    </row>
    <row r="700" spans="2:2" x14ac:dyDescent="0.35">
      <c r="B700" s="8"/>
    </row>
    <row r="701" spans="2:2" x14ac:dyDescent="0.35">
      <c r="B701" s="8"/>
    </row>
    <row r="702" spans="2:2" x14ac:dyDescent="0.35">
      <c r="B702" s="8"/>
    </row>
    <row r="703" spans="2:2" x14ac:dyDescent="0.35">
      <c r="B703" s="8"/>
    </row>
    <row r="704" spans="2:2" x14ac:dyDescent="0.35">
      <c r="B704" s="8"/>
    </row>
    <row r="705" spans="2:2" x14ac:dyDescent="0.35">
      <c r="B705" s="8"/>
    </row>
    <row r="706" spans="2:2" x14ac:dyDescent="0.35">
      <c r="B706" s="8"/>
    </row>
    <row r="707" spans="2:2" x14ac:dyDescent="0.35">
      <c r="B707" s="8"/>
    </row>
    <row r="708" spans="2:2" x14ac:dyDescent="0.35">
      <c r="B708" s="8"/>
    </row>
    <row r="709" spans="2:2" x14ac:dyDescent="0.35">
      <c r="B709" s="8"/>
    </row>
    <row r="710" spans="2:2" x14ac:dyDescent="0.35">
      <c r="B710" s="8"/>
    </row>
    <row r="711" spans="2:2" x14ac:dyDescent="0.35">
      <c r="B711" s="8"/>
    </row>
    <row r="712" spans="2:2" x14ac:dyDescent="0.35">
      <c r="B712" s="8"/>
    </row>
    <row r="713" spans="2:2" x14ac:dyDescent="0.35">
      <c r="B713" s="8"/>
    </row>
    <row r="714" spans="2:2" x14ac:dyDescent="0.35">
      <c r="B714" s="8"/>
    </row>
    <row r="715" spans="2:2" x14ac:dyDescent="0.35">
      <c r="B715" s="8"/>
    </row>
    <row r="716" spans="2:2" x14ac:dyDescent="0.35">
      <c r="B716" s="8"/>
    </row>
    <row r="717" spans="2:2" x14ac:dyDescent="0.35">
      <c r="B717" s="8"/>
    </row>
    <row r="718" spans="2:2" x14ac:dyDescent="0.35">
      <c r="B718" s="8"/>
    </row>
    <row r="719" spans="2:2" x14ac:dyDescent="0.35">
      <c r="B719" s="8"/>
    </row>
    <row r="720" spans="2:2" x14ac:dyDescent="0.35">
      <c r="B720" s="8"/>
    </row>
    <row r="721" spans="2:2" x14ac:dyDescent="0.35">
      <c r="B721" s="8"/>
    </row>
    <row r="722" spans="2:2" x14ac:dyDescent="0.35">
      <c r="B722" s="8"/>
    </row>
    <row r="723" spans="2:2" x14ac:dyDescent="0.35">
      <c r="B723" s="8"/>
    </row>
    <row r="724" spans="2:2" x14ac:dyDescent="0.35">
      <c r="B724" s="8"/>
    </row>
    <row r="725" spans="2:2" x14ac:dyDescent="0.35">
      <c r="B725" s="8"/>
    </row>
    <row r="726" spans="2:2" x14ac:dyDescent="0.35">
      <c r="B726" s="8"/>
    </row>
    <row r="727" spans="2:2" x14ac:dyDescent="0.35">
      <c r="B727" s="8"/>
    </row>
    <row r="728" spans="2:2" x14ac:dyDescent="0.35">
      <c r="B728" s="8"/>
    </row>
    <row r="729" spans="2:2" x14ac:dyDescent="0.35">
      <c r="B729" s="8"/>
    </row>
    <row r="730" spans="2:2" x14ac:dyDescent="0.35">
      <c r="B730" s="8"/>
    </row>
    <row r="731" spans="2:2" x14ac:dyDescent="0.35">
      <c r="B731" s="8"/>
    </row>
    <row r="732" spans="2:2" x14ac:dyDescent="0.35">
      <c r="B732" s="8"/>
    </row>
    <row r="733" spans="2:2" x14ac:dyDescent="0.35">
      <c r="B733" s="8"/>
    </row>
    <row r="734" spans="2:2" x14ac:dyDescent="0.35">
      <c r="B734" s="8"/>
    </row>
    <row r="735" spans="2:2" x14ac:dyDescent="0.35">
      <c r="B735" s="8"/>
    </row>
    <row r="736" spans="2:2" x14ac:dyDescent="0.35">
      <c r="B736" s="8"/>
    </row>
    <row r="737" spans="2:2" x14ac:dyDescent="0.35">
      <c r="B737" s="8"/>
    </row>
    <row r="738" spans="2:2" x14ac:dyDescent="0.35">
      <c r="B738" s="8"/>
    </row>
    <row r="739" spans="2:2" x14ac:dyDescent="0.35">
      <c r="B739" s="8"/>
    </row>
    <row r="740" spans="2:2" x14ac:dyDescent="0.35">
      <c r="B740" s="8"/>
    </row>
    <row r="741" spans="2:2" x14ac:dyDescent="0.35">
      <c r="B741" s="8"/>
    </row>
    <row r="742" spans="2:2" x14ac:dyDescent="0.35">
      <c r="B742" s="8"/>
    </row>
    <row r="743" spans="2:2" x14ac:dyDescent="0.35">
      <c r="B743" s="8"/>
    </row>
    <row r="744" spans="2:2" x14ac:dyDescent="0.35">
      <c r="B744" s="8"/>
    </row>
    <row r="745" spans="2:2" x14ac:dyDescent="0.35">
      <c r="B745" s="8"/>
    </row>
    <row r="746" spans="2:2" x14ac:dyDescent="0.35">
      <c r="B746" s="8"/>
    </row>
    <row r="747" spans="2:2" x14ac:dyDescent="0.35">
      <c r="B747" s="8"/>
    </row>
    <row r="748" spans="2:2" x14ac:dyDescent="0.35">
      <c r="B748" s="8"/>
    </row>
    <row r="749" spans="2:2" x14ac:dyDescent="0.35">
      <c r="B749" s="8"/>
    </row>
    <row r="750" spans="2:2" x14ac:dyDescent="0.35">
      <c r="B750" s="8"/>
    </row>
    <row r="751" spans="2:2" x14ac:dyDescent="0.35">
      <c r="B751" s="8"/>
    </row>
    <row r="752" spans="2:2" x14ac:dyDescent="0.35">
      <c r="B752" s="8"/>
    </row>
    <row r="753" spans="2:2" x14ac:dyDescent="0.35">
      <c r="B753" s="8"/>
    </row>
    <row r="754" spans="2:2" x14ac:dyDescent="0.35">
      <c r="B754" s="8"/>
    </row>
    <row r="755" spans="2:2" x14ac:dyDescent="0.35">
      <c r="B755" s="8"/>
    </row>
    <row r="756" spans="2:2" x14ac:dyDescent="0.35">
      <c r="B756" s="8"/>
    </row>
    <row r="757" spans="2:2" x14ac:dyDescent="0.35">
      <c r="B757" s="8"/>
    </row>
    <row r="758" spans="2:2" x14ac:dyDescent="0.35">
      <c r="B758" s="8"/>
    </row>
    <row r="759" spans="2:2" x14ac:dyDescent="0.35">
      <c r="B759" s="8"/>
    </row>
    <row r="760" spans="2:2" x14ac:dyDescent="0.35">
      <c r="B760" s="8"/>
    </row>
    <row r="761" spans="2:2" x14ac:dyDescent="0.35">
      <c r="B761" s="8"/>
    </row>
    <row r="762" spans="2:2" x14ac:dyDescent="0.35">
      <c r="B762" s="8"/>
    </row>
    <row r="763" spans="2:2" x14ac:dyDescent="0.35">
      <c r="B763" s="8"/>
    </row>
    <row r="764" spans="2:2" x14ac:dyDescent="0.35">
      <c r="B764" s="8"/>
    </row>
    <row r="765" spans="2:2" x14ac:dyDescent="0.35">
      <c r="B765" s="8"/>
    </row>
    <row r="766" spans="2:2" x14ac:dyDescent="0.35">
      <c r="B766" s="8"/>
    </row>
    <row r="767" spans="2:2" x14ac:dyDescent="0.35">
      <c r="B767" s="8"/>
    </row>
    <row r="768" spans="2:2" x14ac:dyDescent="0.35">
      <c r="B768" s="8"/>
    </row>
    <row r="769" spans="2:2" x14ac:dyDescent="0.35">
      <c r="B769" s="8"/>
    </row>
    <row r="770" spans="2:2" x14ac:dyDescent="0.35">
      <c r="B770" s="8"/>
    </row>
    <row r="771" spans="2:2" x14ac:dyDescent="0.35">
      <c r="B771" s="8"/>
    </row>
    <row r="772" spans="2:2" x14ac:dyDescent="0.35">
      <c r="B772" s="8"/>
    </row>
    <row r="773" spans="2:2" x14ac:dyDescent="0.35">
      <c r="B773" s="8"/>
    </row>
    <row r="774" spans="2:2" x14ac:dyDescent="0.35">
      <c r="B774" s="8"/>
    </row>
    <row r="775" spans="2:2" x14ac:dyDescent="0.35">
      <c r="B775" s="8"/>
    </row>
    <row r="776" spans="2:2" x14ac:dyDescent="0.35">
      <c r="B776" s="8"/>
    </row>
    <row r="777" spans="2:2" x14ac:dyDescent="0.35">
      <c r="B777" s="8"/>
    </row>
    <row r="778" spans="2:2" x14ac:dyDescent="0.35">
      <c r="B778" s="8"/>
    </row>
    <row r="779" spans="2:2" x14ac:dyDescent="0.35">
      <c r="B779" s="8"/>
    </row>
    <row r="780" spans="2:2" x14ac:dyDescent="0.35">
      <c r="B780" s="8"/>
    </row>
    <row r="781" spans="2:2" x14ac:dyDescent="0.35">
      <c r="B781" s="8"/>
    </row>
    <row r="782" spans="2:2" x14ac:dyDescent="0.35">
      <c r="B782" s="8"/>
    </row>
    <row r="783" spans="2:2" x14ac:dyDescent="0.35">
      <c r="B783" s="8"/>
    </row>
    <row r="784" spans="2:2" x14ac:dyDescent="0.35">
      <c r="B784" s="8"/>
    </row>
    <row r="785" spans="2:2" x14ac:dyDescent="0.35">
      <c r="B785" s="8"/>
    </row>
    <row r="786" spans="2:2" x14ac:dyDescent="0.35">
      <c r="B786" s="8"/>
    </row>
    <row r="787" spans="2:2" x14ac:dyDescent="0.35">
      <c r="B787" s="8"/>
    </row>
    <row r="788" spans="2:2" x14ac:dyDescent="0.35">
      <c r="B788" s="8"/>
    </row>
    <row r="789" spans="2:2" x14ac:dyDescent="0.35">
      <c r="B789" s="8"/>
    </row>
    <row r="790" spans="2:2" x14ac:dyDescent="0.35">
      <c r="B790" s="8"/>
    </row>
    <row r="791" spans="2:2" x14ac:dyDescent="0.35">
      <c r="B791" s="8"/>
    </row>
    <row r="792" spans="2:2" x14ac:dyDescent="0.35">
      <c r="B792" s="8"/>
    </row>
    <row r="793" spans="2:2" x14ac:dyDescent="0.35">
      <c r="B793" s="8"/>
    </row>
    <row r="794" spans="2:2" x14ac:dyDescent="0.35">
      <c r="B794" s="8"/>
    </row>
    <row r="795" spans="2:2" x14ac:dyDescent="0.35">
      <c r="B795" s="8"/>
    </row>
    <row r="796" spans="2:2" x14ac:dyDescent="0.35">
      <c r="B796" s="8"/>
    </row>
    <row r="797" spans="2:2" x14ac:dyDescent="0.35">
      <c r="B797" s="8"/>
    </row>
    <row r="798" spans="2:2" x14ac:dyDescent="0.35">
      <c r="B798" s="8"/>
    </row>
    <row r="799" spans="2:2" x14ac:dyDescent="0.35">
      <c r="B799" s="8"/>
    </row>
    <row r="800" spans="2:2" x14ac:dyDescent="0.35">
      <c r="B800" s="8"/>
    </row>
    <row r="801" spans="2:2" x14ac:dyDescent="0.35">
      <c r="B801" s="8"/>
    </row>
    <row r="802" spans="2:2" x14ac:dyDescent="0.35">
      <c r="B802" s="8"/>
    </row>
    <row r="803" spans="2:2" x14ac:dyDescent="0.35">
      <c r="B803" s="8"/>
    </row>
    <row r="804" spans="2:2" x14ac:dyDescent="0.35">
      <c r="B804" s="8"/>
    </row>
    <row r="805" spans="2:2" x14ac:dyDescent="0.35">
      <c r="B805" s="8"/>
    </row>
    <row r="806" spans="2:2" x14ac:dyDescent="0.35">
      <c r="B806" s="8"/>
    </row>
    <row r="807" spans="2:2" x14ac:dyDescent="0.35">
      <c r="B807" s="8"/>
    </row>
    <row r="808" spans="2:2" x14ac:dyDescent="0.35">
      <c r="B808" s="8"/>
    </row>
    <row r="809" spans="2:2" x14ac:dyDescent="0.35">
      <c r="B809" s="8"/>
    </row>
    <row r="810" spans="2:2" x14ac:dyDescent="0.35">
      <c r="B810" s="8"/>
    </row>
    <row r="811" spans="2:2" x14ac:dyDescent="0.35">
      <c r="B811" s="8"/>
    </row>
    <row r="812" spans="2:2" x14ac:dyDescent="0.35">
      <c r="B812" s="8"/>
    </row>
    <row r="813" spans="2:2" x14ac:dyDescent="0.35">
      <c r="B813" s="8"/>
    </row>
    <row r="814" spans="2:2" x14ac:dyDescent="0.35">
      <c r="B814" s="8"/>
    </row>
    <row r="815" spans="2:2" x14ac:dyDescent="0.35">
      <c r="B815" s="8"/>
    </row>
    <row r="816" spans="2:2" x14ac:dyDescent="0.35">
      <c r="B816" s="8"/>
    </row>
    <row r="817" spans="2:2" x14ac:dyDescent="0.35">
      <c r="B817" s="8"/>
    </row>
    <row r="818" spans="2:2" x14ac:dyDescent="0.35">
      <c r="B818" s="8"/>
    </row>
    <row r="819" spans="2:2" x14ac:dyDescent="0.35">
      <c r="B819" s="8"/>
    </row>
    <row r="820" spans="2:2" x14ac:dyDescent="0.35">
      <c r="B820" s="8"/>
    </row>
    <row r="821" spans="2:2" x14ac:dyDescent="0.35">
      <c r="B821" s="8"/>
    </row>
    <row r="822" spans="2:2" x14ac:dyDescent="0.35">
      <c r="B822" s="8"/>
    </row>
    <row r="823" spans="2:2" x14ac:dyDescent="0.35">
      <c r="B823" s="8"/>
    </row>
    <row r="824" spans="2:2" x14ac:dyDescent="0.35">
      <c r="B824" s="8"/>
    </row>
    <row r="825" spans="2:2" x14ac:dyDescent="0.35">
      <c r="B825" s="8"/>
    </row>
    <row r="826" spans="2:2" x14ac:dyDescent="0.35">
      <c r="B826" s="8"/>
    </row>
    <row r="827" spans="2:2" x14ac:dyDescent="0.35">
      <c r="B827" s="8"/>
    </row>
    <row r="828" spans="2:2" x14ac:dyDescent="0.35">
      <c r="B828" s="8"/>
    </row>
    <row r="829" spans="2:2" x14ac:dyDescent="0.35">
      <c r="B829" s="8"/>
    </row>
    <row r="830" spans="2:2" x14ac:dyDescent="0.35">
      <c r="B830" s="8"/>
    </row>
    <row r="831" spans="2:2" x14ac:dyDescent="0.35">
      <c r="B831" s="8"/>
    </row>
    <row r="832" spans="2:2" x14ac:dyDescent="0.35">
      <c r="B832" s="8"/>
    </row>
    <row r="833" spans="2:2" x14ac:dyDescent="0.35">
      <c r="B833" s="8"/>
    </row>
    <row r="834" spans="2:2" x14ac:dyDescent="0.35">
      <c r="B834" s="8"/>
    </row>
    <row r="835" spans="2:2" x14ac:dyDescent="0.35">
      <c r="B835" s="8"/>
    </row>
    <row r="836" spans="2:2" x14ac:dyDescent="0.35">
      <c r="B836" s="8"/>
    </row>
    <row r="837" spans="2:2" x14ac:dyDescent="0.35">
      <c r="B837" s="8"/>
    </row>
    <row r="838" spans="2:2" x14ac:dyDescent="0.35">
      <c r="B838" s="8"/>
    </row>
    <row r="839" spans="2:2" x14ac:dyDescent="0.35">
      <c r="B839" s="8"/>
    </row>
    <row r="840" spans="2:2" x14ac:dyDescent="0.35">
      <c r="B840" s="8"/>
    </row>
    <row r="841" spans="2:2" x14ac:dyDescent="0.35">
      <c r="B841" s="8"/>
    </row>
    <row r="842" spans="2:2" x14ac:dyDescent="0.35">
      <c r="B842" s="8"/>
    </row>
    <row r="843" spans="2:2" x14ac:dyDescent="0.35">
      <c r="B843" s="8"/>
    </row>
    <row r="844" spans="2:2" x14ac:dyDescent="0.35">
      <c r="B844" s="8"/>
    </row>
    <row r="845" spans="2:2" x14ac:dyDescent="0.35">
      <c r="B845" s="8"/>
    </row>
    <row r="846" spans="2:2" x14ac:dyDescent="0.35">
      <c r="B846" s="8"/>
    </row>
    <row r="847" spans="2:2" x14ac:dyDescent="0.35">
      <c r="B847" s="8"/>
    </row>
  </sheetData>
  <sheetProtection formatColumns="0" selectLockedCells="1" selectUnlockedCells="1"/>
  <mergeCells count="137">
    <mergeCell ref="B66:B68"/>
    <mergeCell ref="AI66:AI68"/>
    <mergeCell ref="B54:B56"/>
    <mergeCell ref="AI54:AI56"/>
    <mergeCell ref="AJ54:AJ56"/>
    <mergeCell ref="AK54:AK56"/>
    <mergeCell ref="AL54:AL56"/>
    <mergeCell ref="AM54:AM56"/>
    <mergeCell ref="AJ66:AJ68"/>
    <mergeCell ref="AK66:AK68"/>
    <mergeCell ref="AL66:AL68"/>
    <mergeCell ref="AM66:AM68"/>
    <mergeCell ref="B63:B65"/>
    <mergeCell ref="AI63:AI65"/>
    <mergeCell ref="AJ63:AJ65"/>
    <mergeCell ref="AK63:AK65"/>
    <mergeCell ref="AL63:AL65"/>
    <mergeCell ref="AM63:AM65"/>
    <mergeCell ref="AI60:AI62"/>
    <mergeCell ref="AJ60:AJ62"/>
    <mergeCell ref="AK60:AK62"/>
    <mergeCell ref="AL60:AL62"/>
    <mergeCell ref="AM60:AM62"/>
    <mergeCell ref="B71:AM71"/>
    <mergeCell ref="B36:B38"/>
    <mergeCell ref="AI36:AI38"/>
    <mergeCell ref="AJ36:AJ38"/>
    <mergeCell ref="AK36:AK38"/>
    <mergeCell ref="AL36:AL38"/>
    <mergeCell ref="AM36:AM38"/>
    <mergeCell ref="B45:B47"/>
    <mergeCell ref="AI45:AI47"/>
    <mergeCell ref="AJ45:AJ47"/>
    <mergeCell ref="AK45:AK47"/>
    <mergeCell ref="AL45:AL47"/>
    <mergeCell ref="AM45:AM47"/>
    <mergeCell ref="B57:B59"/>
    <mergeCell ref="AI57:AI59"/>
    <mergeCell ref="AJ57:AJ59"/>
    <mergeCell ref="AK57:AK59"/>
    <mergeCell ref="AL57:AL59"/>
    <mergeCell ref="AM57:AM59"/>
    <mergeCell ref="B48:B50"/>
    <mergeCell ref="AI48:AI50"/>
    <mergeCell ref="AJ48:AJ50"/>
    <mergeCell ref="AK48:AK50"/>
    <mergeCell ref="AL48:AL50"/>
    <mergeCell ref="AM6:AM8"/>
    <mergeCell ref="AM12:AM14"/>
    <mergeCell ref="AM15:AM17"/>
    <mergeCell ref="B6:B8"/>
    <mergeCell ref="AK6:AK8"/>
    <mergeCell ref="AI6:AI8"/>
    <mergeCell ref="AM21:AM23"/>
    <mergeCell ref="AM24:AM26"/>
    <mergeCell ref="AL24:AL26"/>
    <mergeCell ref="AK24:AK26"/>
    <mergeCell ref="AL21:AL23"/>
    <mergeCell ref="AJ6:AJ8"/>
    <mergeCell ref="AL6:AL8"/>
    <mergeCell ref="B12:B14"/>
    <mergeCell ref="AK21:AK23"/>
    <mergeCell ref="AI24:AI26"/>
    <mergeCell ref="AK15:AK17"/>
    <mergeCell ref="B15:B17"/>
    <mergeCell ref="AI15:AI17"/>
    <mergeCell ref="AI18:AI20"/>
    <mergeCell ref="AJ24:AJ26"/>
    <mergeCell ref="AM18:AM20"/>
    <mergeCell ref="AJ9:AJ11"/>
    <mergeCell ref="AK18:AK20"/>
    <mergeCell ref="G1:AM1"/>
    <mergeCell ref="B4:B5"/>
    <mergeCell ref="AI4:AI5"/>
    <mergeCell ref="AJ4:AJ5"/>
    <mergeCell ref="AK4:AK5"/>
    <mergeCell ref="AL4:AL5"/>
    <mergeCell ref="AM4:AM5"/>
    <mergeCell ref="B2:C3"/>
    <mergeCell ref="D2:X3"/>
    <mergeCell ref="Y2:AM3"/>
    <mergeCell ref="AJ15:AJ17"/>
    <mergeCell ref="AJ18:AJ20"/>
    <mergeCell ref="AM9:AM11"/>
    <mergeCell ref="AJ12:AJ14"/>
    <mergeCell ref="B18:B20"/>
    <mergeCell ref="AK9:AK11"/>
    <mergeCell ref="AL12:AL14"/>
    <mergeCell ref="AL9:AL11"/>
    <mergeCell ref="AI12:AI14"/>
    <mergeCell ref="AI9:AI11"/>
    <mergeCell ref="B9:B11"/>
    <mergeCell ref="AL15:AL17"/>
    <mergeCell ref="AL18:AL20"/>
    <mergeCell ref="AK12:AK14"/>
    <mergeCell ref="AK30:AK32"/>
    <mergeCell ref="AL30:AL32"/>
    <mergeCell ref="AK33:AK35"/>
    <mergeCell ref="B21:B23"/>
    <mergeCell ref="B24:B26"/>
    <mergeCell ref="AI21:AI23"/>
    <mergeCell ref="AM27:AM29"/>
    <mergeCell ref="AJ30:AJ32"/>
    <mergeCell ref="AL27:AL29"/>
    <mergeCell ref="AK27:AK29"/>
    <mergeCell ref="AI30:AI32"/>
    <mergeCell ref="AM30:AM32"/>
    <mergeCell ref="B30:B32"/>
    <mergeCell ref="B27:B29"/>
    <mergeCell ref="AJ21:AJ23"/>
    <mergeCell ref="AI27:AI29"/>
    <mergeCell ref="AJ27:AJ29"/>
    <mergeCell ref="AL33:AL35"/>
    <mergeCell ref="B33:B35"/>
    <mergeCell ref="AI33:AI35"/>
    <mergeCell ref="AJ33:AJ35"/>
    <mergeCell ref="AM33:AM35"/>
    <mergeCell ref="AM42:AM44"/>
    <mergeCell ref="AI39:AI41"/>
    <mergeCell ref="B42:B44"/>
    <mergeCell ref="AI42:AI44"/>
    <mergeCell ref="AJ42:AJ44"/>
    <mergeCell ref="AK42:AK44"/>
    <mergeCell ref="B60:B62"/>
    <mergeCell ref="AM48:AM50"/>
    <mergeCell ref="AJ39:AJ41"/>
    <mergeCell ref="AK39:AK41"/>
    <mergeCell ref="AL39:AL41"/>
    <mergeCell ref="AM39:AM41"/>
    <mergeCell ref="B39:B41"/>
    <mergeCell ref="B51:B53"/>
    <mergeCell ref="AI51:AI53"/>
    <mergeCell ref="AJ51:AJ53"/>
    <mergeCell ref="AK51:AK53"/>
    <mergeCell ref="AL51:AL53"/>
    <mergeCell ref="AM51:AM53"/>
    <mergeCell ref="AL42:AL44"/>
  </mergeCells>
  <phoneticPr fontId="4" type="noConversion"/>
  <conditionalFormatting sqref="D6:K68 N6:N68 AB51:AB68">
    <cfRule type="expression" dxfId="155" priority="87">
      <formula>weeday(D$4,2)&gt;5</formula>
    </cfRule>
  </conditionalFormatting>
  <conditionalFormatting sqref="D4:AH5">
    <cfRule type="expression" dxfId="154" priority="98">
      <formula>WEEKDAY(#REF!,2)&gt;5</formula>
    </cfRule>
    <cfRule type="expression" dxfId="153" priority="99">
      <formula>weeday(#REF!,2)&gt;5</formula>
    </cfRule>
    <cfRule type="expression" dxfId="152" priority="100">
      <formula>weeday(#REF!,2)&gt;5</formula>
    </cfRule>
  </conditionalFormatting>
  <conditionalFormatting sqref="D4:AH68">
    <cfRule type="expression" dxfId="151" priority="23">
      <formula>WEEKDAY(D$4,2)&gt;5</formula>
    </cfRule>
  </conditionalFormatting>
  <printOptions horizontalCentered="1"/>
  <pageMargins left="0" right="0" top="0" bottom="0" header="0" footer="0"/>
  <pageSetup paperSize="9" scale="57" orientation="landscape" r:id="rId1"/>
  <rowBreaks count="1" manualBreakCount="1">
    <brk id="32" max="3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</xdr:col>
                    <xdr:colOff>298450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1:AS97"/>
  <sheetViews>
    <sheetView zoomScale="90" zoomScaleNormal="90" workbookViewId="0">
      <pane xSplit="3" ySplit="5" topLeftCell="D55" activePane="bottomRight" state="frozen"/>
      <selection activeCell="B1" sqref="B1"/>
      <selection pane="topRight" activeCell="D1" sqref="D1"/>
      <selection pane="bottomLeft" activeCell="B6" sqref="B6"/>
      <selection pane="bottomRight" activeCell="P61" sqref="P61"/>
    </sheetView>
  </sheetViews>
  <sheetFormatPr defaultColWidth="9" defaultRowHeight="16" x14ac:dyDescent="0.35"/>
  <cols>
    <col min="1" max="1" width="9.83203125" style="20" customWidth="1"/>
    <col min="2" max="2" width="10.83203125" style="65" customWidth="1"/>
    <col min="3" max="3" width="7.25" style="4" customWidth="1"/>
    <col min="4" max="7" width="5.75" style="4" customWidth="1"/>
    <col min="8" max="8" width="6.25" style="4" customWidth="1"/>
    <col min="9" max="9" width="6" style="4" customWidth="1"/>
    <col min="10" max="11" width="6.33203125" style="4" customWidth="1"/>
    <col min="12" max="12" width="6" style="4" customWidth="1"/>
    <col min="13" max="17" width="5.75" style="4" customWidth="1"/>
    <col min="18" max="18" width="5.83203125" style="4" customWidth="1"/>
    <col min="19" max="19" width="5.75" style="4" customWidth="1"/>
    <col min="20" max="20" width="6" style="4" customWidth="1"/>
    <col min="21" max="21" width="5.75" style="4" customWidth="1"/>
    <col min="22" max="22" width="6.33203125" style="4" customWidth="1"/>
    <col min="23" max="23" width="6" style="4" customWidth="1"/>
    <col min="24" max="31" width="6.25" style="4" customWidth="1"/>
    <col min="32" max="32" width="5.75" style="4" customWidth="1"/>
    <col min="33" max="33" width="6.08203125" style="4" customWidth="1"/>
    <col min="34" max="34" width="5.58203125" style="4" customWidth="1"/>
    <col min="35" max="35" width="6.33203125" style="4" customWidth="1"/>
    <col min="36" max="39" width="11.83203125" style="5" customWidth="1"/>
    <col min="40" max="40" width="9.75" style="1" customWidth="1"/>
    <col min="41" max="16384" width="9" style="1"/>
  </cols>
  <sheetData>
    <row r="1" spans="1:45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45" ht="14.25" customHeight="1" x14ac:dyDescent="0.25">
      <c r="B2" s="155" t="s">
        <v>1</v>
      </c>
      <c r="C2" s="156"/>
      <c r="D2" s="159" t="s">
        <v>120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45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45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>D4+1</f>
        <v>45293</v>
      </c>
      <c r="F4" s="84">
        <f t="shared" ref="F4:AH4" si="0">E4+1</f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45" s="85" customFormat="1" ht="34.5" customHeight="1" x14ac:dyDescent="0.25">
      <c r="B5" s="148"/>
      <c r="C5" s="86" t="s">
        <v>258</v>
      </c>
      <c r="D5" s="87">
        <f>D4</f>
        <v>45292</v>
      </c>
      <c r="E5" s="87">
        <f t="shared" ref="E5:AH5" si="1">E4</f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45" ht="30" customHeight="1" x14ac:dyDescent="0.25">
      <c r="A6" s="20">
        <v>1712556</v>
      </c>
      <c r="B6" s="146" t="s">
        <v>122</v>
      </c>
      <c r="C6" s="42" t="s">
        <v>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 t="shared" ref="AJ6" si="2">SUM(D6:H7,K6:O7,R6:V7,Y6:AC7,AF6:AH7)/8</f>
        <v>22</v>
      </c>
      <c r="AK6" s="134">
        <f t="shared" ref="AK6" si="3">SUM(D8:H8,K8:O8,R8:V8,Y8:AC8,AF8:AH8)/8</f>
        <v>13.25</v>
      </c>
      <c r="AL6" s="134">
        <f t="shared" ref="AL6" si="4">SUM(I6:J8,P6:Q8,W6:X8,AD6:AE8)/8</f>
        <v>11.4375</v>
      </c>
      <c r="AM6" s="134">
        <f t="shared" ref="AM6" si="5">ROUND(SUM(D6:AI8)/8,2)</f>
        <v>46.69</v>
      </c>
    </row>
    <row r="7" spans="1:45" ht="30" customHeight="1" x14ac:dyDescent="0.25">
      <c r="A7" s="20">
        <v>1712556</v>
      </c>
      <c r="B7" s="147"/>
      <c r="C7" s="42" t="s">
        <v>8</v>
      </c>
      <c r="D7" s="43" t="s">
        <v>769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45" ht="30" customHeight="1" x14ac:dyDescent="0.25">
      <c r="A8" s="20">
        <v>1712556</v>
      </c>
      <c r="B8" s="148"/>
      <c r="C8" s="44" t="s">
        <v>4</v>
      </c>
      <c r="D8" s="44" t="s">
        <v>769</v>
      </c>
      <c r="E8" s="44">
        <v>3</v>
      </c>
      <c r="F8" s="44">
        <v>5</v>
      </c>
      <c r="G8" s="44">
        <v>5</v>
      </c>
      <c r="H8" s="44">
        <v>5</v>
      </c>
      <c r="I8" s="44">
        <v>5</v>
      </c>
      <c r="J8" s="44">
        <v>3</v>
      </c>
      <c r="K8" s="44">
        <v>5</v>
      </c>
      <c r="L8" s="44">
        <v>4</v>
      </c>
      <c r="M8" s="44">
        <v>5</v>
      </c>
      <c r="N8" s="44">
        <v>5</v>
      </c>
      <c r="O8" s="44">
        <v>5</v>
      </c>
      <c r="P8" s="44">
        <v>5</v>
      </c>
      <c r="Q8" s="44">
        <v>0.5</v>
      </c>
      <c r="R8" s="44">
        <v>5</v>
      </c>
      <c r="S8" s="44">
        <v>5</v>
      </c>
      <c r="T8" s="44">
        <v>4</v>
      </c>
      <c r="U8" s="44">
        <v>5</v>
      </c>
      <c r="V8" s="44">
        <v>5</v>
      </c>
      <c r="W8" s="44">
        <v>5.5</v>
      </c>
      <c r="X8" s="44">
        <v>3</v>
      </c>
      <c r="Y8" s="44">
        <v>5</v>
      </c>
      <c r="Z8" s="44">
        <v>5</v>
      </c>
      <c r="AA8" s="44">
        <v>5</v>
      </c>
      <c r="AB8" s="44">
        <v>5</v>
      </c>
      <c r="AC8" s="44">
        <v>5</v>
      </c>
      <c r="AD8" s="44">
        <v>5</v>
      </c>
      <c r="AE8" s="44">
        <v>0.5</v>
      </c>
      <c r="AF8" s="44">
        <v>5</v>
      </c>
      <c r="AG8" s="44">
        <v>5</v>
      </c>
      <c r="AH8" s="44">
        <v>5</v>
      </c>
      <c r="AI8" s="142"/>
      <c r="AJ8" s="136"/>
      <c r="AK8" s="136"/>
      <c r="AL8" s="136"/>
      <c r="AM8" s="136"/>
    </row>
    <row r="9" spans="1:45" ht="30.75" customHeight="1" x14ac:dyDescent="0.3">
      <c r="A9" s="52" t="s">
        <v>75</v>
      </c>
      <c r="B9" s="203" t="s">
        <v>19</v>
      </c>
      <c r="C9" s="42" t="s">
        <v>7</v>
      </c>
      <c r="D9" s="43" t="s">
        <v>769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4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140"/>
      <c r="AJ9" s="134">
        <f t="shared" ref="AJ9" si="6">SUM(D9:H10,K9:O10,R9:V10,Y9:AC10,AF9:AH10)/8</f>
        <v>11</v>
      </c>
      <c r="AK9" s="134">
        <f t="shared" ref="AK9" si="7">SUM(D11:H11,K11:O11,R11:V11,Y11:AC11,AF11:AH11)/8</f>
        <v>6.625</v>
      </c>
      <c r="AL9" s="134">
        <f t="shared" ref="AL9" si="8">SUM(I9:J11,P9:Q11,W9:X11,AD9:AE11)/8</f>
        <v>5.375</v>
      </c>
      <c r="AM9" s="134">
        <f t="shared" ref="AM9" si="9">ROUND(SUM(D9:AI11)/8,2)</f>
        <v>23</v>
      </c>
    </row>
    <row r="10" spans="1:45" ht="30.75" customHeight="1" x14ac:dyDescent="0.3">
      <c r="A10" s="52" t="s">
        <v>75</v>
      </c>
      <c r="B10" s="203"/>
      <c r="C10" s="42" t="s">
        <v>8</v>
      </c>
      <c r="D10" s="43" t="s">
        <v>769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141"/>
      <c r="AJ10" s="135"/>
      <c r="AK10" s="135"/>
      <c r="AL10" s="135"/>
      <c r="AM10" s="135"/>
      <c r="AS10" s="1">
        <v>4</v>
      </c>
    </row>
    <row r="11" spans="1:45" ht="30.75" customHeight="1" x14ac:dyDescent="0.3">
      <c r="A11" s="52" t="s">
        <v>75</v>
      </c>
      <c r="B11" s="203"/>
      <c r="C11" s="44" t="s">
        <v>4</v>
      </c>
      <c r="D11" s="44" t="s">
        <v>769</v>
      </c>
      <c r="E11" s="44">
        <v>5</v>
      </c>
      <c r="F11" s="44">
        <v>5</v>
      </c>
      <c r="G11" s="44">
        <v>4</v>
      </c>
      <c r="H11" s="44">
        <v>5</v>
      </c>
      <c r="I11" s="44">
        <v>5</v>
      </c>
      <c r="J11" s="44">
        <v>0.5</v>
      </c>
      <c r="K11" s="44">
        <v>5</v>
      </c>
      <c r="L11" s="44">
        <v>4</v>
      </c>
      <c r="M11" s="44">
        <v>5</v>
      </c>
      <c r="N11" s="44">
        <v>5</v>
      </c>
      <c r="O11" s="44">
        <v>5</v>
      </c>
      <c r="P11" s="44">
        <v>5</v>
      </c>
      <c r="Q11" s="44">
        <v>0.5</v>
      </c>
      <c r="R11" s="44">
        <v>5</v>
      </c>
      <c r="S11" s="44">
        <v>5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142"/>
      <c r="AJ11" s="136"/>
      <c r="AK11" s="136"/>
      <c r="AL11" s="136"/>
      <c r="AM11" s="136"/>
    </row>
    <row r="12" spans="1:45" ht="30.75" customHeight="1" x14ac:dyDescent="0.25">
      <c r="A12" s="20">
        <v>1712879</v>
      </c>
      <c r="B12" s="203" t="s">
        <v>20</v>
      </c>
      <c r="C12" s="42" t="s">
        <v>7</v>
      </c>
      <c r="D12" s="43" t="s">
        <v>769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0</v>
      </c>
      <c r="L12" s="43">
        <v>0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 t="shared" ref="AJ12" si="10">SUM(D12:H13,K12:O13,R12:V13,Y12:AC13,AF12:AH13)/8</f>
        <v>20</v>
      </c>
      <c r="AK12" s="134">
        <f t="shared" ref="AK12" si="11">SUM(D14:H14,K14:O14,R14:V14,Y14:AC14,AF14:AH14)/8</f>
        <v>11.25</v>
      </c>
      <c r="AL12" s="134">
        <f t="shared" ref="AL12" si="12">SUM(I12:J14,P12:Q14,W12:X14,AD12:AE14)/8</f>
        <v>11.5</v>
      </c>
      <c r="AM12" s="134">
        <f t="shared" ref="AM12" si="13">ROUND(SUM(D12:AI14)/8,2)</f>
        <v>42.75</v>
      </c>
    </row>
    <row r="13" spans="1:45" ht="30.75" customHeight="1" x14ac:dyDescent="0.25">
      <c r="A13" s="20">
        <v>1712879</v>
      </c>
      <c r="B13" s="203"/>
      <c r="C13" s="42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0</v>
      </c>
      <c r="L13" s="43">
        <v>0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45" ht="30.75" customHeight="1" x14ac:dyDescent="0.25">
      <c r="A14" s="20">
        <v>1712879</v>
      </c>
      <c r="B14" s="203"/>
      <c r="C14" s="44" t="s">
        <v>4</v>
      </c>
      <c r="D14" s="44" t="s">
        <v>769</v>
      </c>
      <c r="E14" s="44">
        <v>0.5</v>
      </c>
      <c r="F14" s="44">
        <v>0.5</v>
      </c>
      <c r="G14" s="44">
        <v>5</v>
      </c>
      <c r="H14" s="44">
        <v>5</v>
      </c>
      <c r="I14" s="44">
        <v>5</v>
      </c>
      <c r="J14" s="44">
        <v>3</v>
      </c>
      <c r="K14" s="44">
        <v>0</v>
      </c>
      <c r="L14" s="44">
        <v>0</v>
      </c>
      <c r="M14" s="44">
        <v>5</v>
      </c>
      <c r="N14" s="44">
        <v>5</v>
      </c>
      <c r="O14" s="44">
        <v>5</v>
      </c>
      <c r="P14" s="44">
        <v>5</v>
      </c>
      <c r="Q14" s="44">
        <v>0.5</v>
      </c>
      <c r="R14" s="44">
        <v>5</v>
      </c>
      <c r="S14" s="44">
        <v>5</v>
      </c>
      <c r="T14" s="44">
        <v>4</v>
      </c>
      <c r="U14" s="44">
        <v>5</v>
      </c>
      <c r="V14" s="44">
        <v>5</v>
      </c>
      <c r="W14" s="44">
        <v>6</v>
      </c>
      <c r="X14" s="44">
        <v>3</v>
      </c>
      <c r="Y14" s="44">
        <v>5</v>
      </c>
      <c r="Z14" s="44">
        <v>5</v>
      </c>
      <c r="AA14" s="44">
        <v>5</v>
      </c>
      <c r="AB14" s="44">
        <v>5</v>
      </c>
      <c r="AC14" s="44">
        <v>5</v>
      </c>
      <c r="AD14" s="44">
        <v>5</v>
      </c>
      <c r="AE14" s="44">
        <v>0.5</v>
      </c>
      <c r="AF14" s="44">
        <v>5</v>
      </c>
      <c r="AG14" s="44">
        <v>5</v>
      </c>
      <c r="AH14" s="44">
        <v>5</v>
      </c>
      <c r="AI14" s="142"/>
      <c r="AJ14" s="136"/>
      <c r="AK14" s="136"/>
      <c r="AL14" s="136"/>
      <c r="AM14" s="136"/>
    </row>
    <row r="15" spans="1:45" ht="30" customHeight="1" x14ac:dyDescent="0.25">
      <c r="A15" s="20">
        <v>2003403</v>
      </c>
      <c r="B15" s="146" t="s">
        <v>16</v>
      </c>
      <c r="C15" s="42" t="s">
        <v>7</v>
      </c>
      <c r="D15" s="43" t="s">
        <v>769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 t="shared" ref="AJ15" si="14">SUM(D15:H16,K15:O16,R15:V16,Y15:AC16,AF15:AH16)/8</f>
        <v>22</v>
      </c>
      <c r="AK15" s="134">
        <f t="shared" ref="AK15" si="15">SUM(D17:H17,K17:O17,R17:V17,Y17:AC17,AF17:AH17)/8</f>
        <v>13</v>
      </c>
      <c r="AL15" s="134">
        <f t="shared" ref="AL15" si="16">SUM(I15:J17,P15:Q17,W15:X17,AD15:AE17)/8</f>
        <v>11.5</v>
      </c>
      <c r="AM15" s="134">
        <f t="shared" ref="AM15" si="17">ROUND(SUM(D15:AI17)/8,2)</f>
        <v>46.5</v>
      </c>
    </row>
    <row r="16" spans="1:45" ht="30" customHeight="1" x14ac:dyDescent="0.25">
      <c r="A16" s="20">
        <v>2003403</v>
      </c>
      <c r="B16" s="147"/>
      <c r="C16" s="42" t="s">
        <v>8</v>
      </c>
      <c r="D16" s="43" t="s">
        <v>769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44" ht="30" customHeight="1" x14ac:dyDescent="0.25">
      <c r="A17" s="20">
        <v>2003403</v>
      </c>
      <c r="B17" s="148"/>
      <c r="C17" s="44" t="s">
        <v>4</v>
      </c>
      <c r="D17" s="44" t="s">
        <v>769</v>
      </c>
      <c r="E17" s="44">
        <v>4</v>
      </c>
      <c r="F17" s="44">
        <v>4</v>
      </c>
      <c r="G17" s="44">
        <v>4</v>
      </c>
      <c r="H17" s="44">
        <v>5</v>
      </c>
      <c r="I17" s="44">
        <v>5</v>
      </c>
      <c r="J17" s="44">
        <v>3</v>
      </c>
      <c r="K17" s="44">
        <v>5</v>
      </c>
      <c r="L17" s="44">
        <v>4</v>
      </c>
      <c r="M17" s="44">
        <v>5</v>
      </c>
      <c r="N17" s="44">
        <v>5</v>
      </c>
      <c r="O17" s="44">
        <v>5</v>
      </c>
      <c r="P17" s="44">
        <v>5</v>
      </c>
      <c r="Q17" s="44">
        <v>0.5</v>
      </c>
      <c r="R17" s="44">
        <v>5</v>
      </c>
      <c r="S17" s="44">
        <v>5</v>
      </c>
      <c r="T17" s="44">
        <v>4</v>
      </c>
      <c r="U17" s="44">
        <v>4</v>
      </c>
      <c r="V17" s="44">
        <v>5</v>
      </c>
      <c r="W17" s="44">
        <v>6</v>
      </c>
      <c r="X17" s="44">
        <v>3</v>
      </c>
      <c r="Y17" s="44">
        <v>5</v>
      </c>
      <c r="Z17" s="44">
        <v>5</v>
      </c>
      <c r="AA17" s="44">
        <v>5</v>
      </c>
      <c r="AB17" s="44">
        <v>5</v>
      </c>
      <c r="AC17" s="44">
        <v>5</v>
      </c>
      <c r="AD17" s="44">
        <v>5</v>
      </c>
      <c r="AE17" s="44">
        <v>0.5</v>
      </c>
      <c r="AF17" s="44">
        <v>5</v>
      </c>
      <c r="AG17" s="44">
        <v>5</v>
      </c>
      <c r="AH17" s="44">
        <v>5</v>
      </c>
      <c r="AI17" s="142"/>
      <c r="AJ17" s="136"/>
      <c r="AK17" s="136"/>
      <c r="AL17" s="136"/>
      <c r="AM17" s="136"/>
    </row>
    <row r="18" spans="1:44" ht="30" customHeight="1" x14ac:dyDescent="0.25">
      <c r="A18" s="20" t="s">
        <v>54</v>
      </c>
      <c r="B18" s="146" t="s">
        <v>13</v>
      </c>
      <c r="C18" s="42" t="s">
        <v>7</v>
      </c>
      <c r="D18" s="43" t="s">
        <v>769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0</v>
      </c>
      <c r="R18" s="43">
        <v>0</v>
      </c>
      <c r="S18" s="43">
        <v>4</v>
      </c>
      <c r="T18" s="43">
        <v>4</v>
      </c>
      <c r="U18" s="43">
        <v>4</v>
      </c>
      <c r="V18" s="43">
        <v>4</v>
      </c>
      <c r="W18" s="43">
        <v>4</v>
      </c>
      <c r="X18" s="43">
        <v>4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0</v>
      </c>
      <c r="AF18" s="43">
        <v>4</v>
      </c>
      <c r="AG18" s="43">
        <v>4</v>
      </c>
      <c r="AH18" s="43">
        <v>4</v>
      </c>
      <c r="AI18" s="140"/>
      <c r="AJ18" s="134">
        <f t="shared" ref="AJ18" si="18">SUM(D18:H19,K18:O19,R18:V19,Y18:AC19,AF18:AH19)/8</f>
        <v>21</v>
      </c>
      <c r="AK18" s="134">
        <f t="shared" ref="AK18" si="19">SUM(D20:H20,K20:O20,R20:V20,Y20:AC20,AF20:AH20)/8</f>
        <v>11.625</v>
      </c>
      <c r="AL18" s="134">
        <f t="shared" ref="AL18" si="20">SUM(I18:J20,P18:Q20,W18:X20,AD18:AE20)/8</f>
        <v>9.1875</v>
      </c>
      <c r="AM18" s="134">
        <f t="shared" ref="AM18" si="21">ROUND(SUM(D18:AI20)/8,2)</f>
        <v>41.81</v>
      </c>
    </row>
    <row r="19" spans="1:44" ht="30" customHeight="1" x14ac:dyDescent="0.25">
      <c r="A19" s="20" t="s">
        <v>54</v>
      </c>
      <c r="B19" s="147"/>
      <c r="C19" s="42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0</v>
      </c>
      <c r="R19" s="43">
        <v>0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4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0</v>
      </c>
      <c r="AF19" s="43">
        <v>4</v>
      </c>
      <c r="AG19" s="43">
        <v>4</v>
      </c>
      <c r="AH19" s="43">
        <v>4</v>
      </c>
      <c r="AI19" s="141"/>
      <c r="AJ19" s="135"/>
      <c r="AK19" s="135"/>
      <c r="AL19" s="135"/>
      <c r="AM19" s="135"/>
    </row>
    <row r="20" spans="1:44" ht="30" customHeight="1" x14ac:dyDescent="0.25">
      <c r="A20" s="20" t="s">
        <v>54</v>
      </c>
      <c r="B20" s="148"/>
      <c r="C20" s="44" t="s">
        <v>4</v>
      </c>
      <c r="D20" s="44" t="s">
        <v>769</v>
      </c>
      <c r="E20" s="44">
        <v>5</v>
      </c>
      <c r="F20" s="44">
        <v>5</v>
      </c>
      <c r="G20" s="44">
        <v>4</v>
      </c>
      <c r="H20" s="44">
        <v>5</v>
      </c>
      <c r="I20" s="44">
        <v>5</v>
      </c>
      <c r="J20" s="44">
        <v>3</v>
      </c>
      <c r="K20" s="44">
        <v>5</v>
      </c>
      <c r="L20" s="44">
        <v>0.5</v>
      </c>
      <c r="M20" s="44">
        <v>5</v>
      </c>
      <c r="N20" s="44">
        <v>5</v>
      </c>
      <c r="O20" s="44">
        <v>5</v>
      </c>
      <c r="P20" s="44">
        <v>3.5</v>
      </c>
      <c r="Q20" s="44">
        <v>0</v>
      </c>
      <c r="R20" s="44">
        <v>0</v>
      </c>
      <c r="S20" s="44">
        <v>5</v>
      </c>
      <c r="T20" s="44">
        <v>4</v>
      </c>
      <c r="U20" s="44">
        <v>4</v>
      </c>
      <c r="V20" s="44">
        <v>5</v>
      </c>
      <c r="W20" s="44">
        <v>6</v>
      </c>
      <c r="X20" s="44">
        <v>3</v>
      </c>
      <c r="Y20" s="44">
        <v>5</v>
      </c>
      <c r="Z20" s="44">
        <v>5</v>
      </c>
      <c r="AA20" s="44">
        <v>5</v>
      </c>
      <c r="AB20" s="44">
        <v>5</v>
      </c>
      <c r="AC20" s="44">
        <v>0.5</v>
      </c>
      <c r="AD20" s="44">
        <v>5</v>
      </c>
      <c r="AE20" s="44">
        <v>0</v>
      </c>
      <c r="AF20" s="44">
        <v>5</v>
      </c>
      <c r="AG20" s="44">
        <v>5</v>
      </c>
      <c r="AH20" s="44">
        <v>5</v>
      </c>
      <c r="AI20" s="142"/>
      <c r="AJ20" s="136"/>
      <c r="AK20" s="136"/>
      <c r="AL20" s="136"/>
      <c r="AM20" s="136"/>
    </row>
    <row r="21" spans="1:44" ht="30" customHeight="1" x14ac:dyDescent="0.25">
      <c r="A21" s="20" t="s">
        <v>125</v>
      </c>
      <c r="B21" s="193" t="s">
        <v>118</v>
      </c>
      <c r="C21" s="42" t="s">
        <v>7</v>
      </c>
      <c r="D21" s="43" t="s">
        <v>769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4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>
        <v>4</v>
      </c>
      <c r="AF21" s="43">
        <v>4</v>
      </c>
      <c r="AG21" s="43">
        <v>4</v>
      </c>
      <c r="AH21" s="43">
        <v>4</v>
      </c>
      <c r="AI21" s="140"/>
      <c r="AJ21" s="134">
        <f t="shared" ref="AJ21" si="22">SUM(D21:H22,K21:O22,R21:V22,Y21:AC22,AF21:AH22)/8</f>
        <v>22</v>
      </c>
      <c r="AK21" s="134">
        <f t="shared" ref="AK21" si="23">SUM(D23:H23,K23:O23,R23:V23,Y23:AC23,AF23:AH23)/8</f>
        <v>13.25</v>
      </c>
      <c r="AL21" s="134">
        <f t="shared" ref="AL21" si="24">SUM(I21:J23,P21:Q23,W21:X23,AD21:AE23)/8</f>
        <v>10.9375</v>
      </c>
      <c r="AM21" s="134">
        <f t="shared" ref="AM21" si="25">ROUND(SUM(D21:AI23)/8,2)</f>
        <v>46.19</v>
      </c>
    </row>
    <row r="22" spans="1:44" ht="30" customHeight="1" x14ac:dyDescent="0.25">
      <c r="A22" s="20" t="s">
        <v>125</v>
      </c>
      <c r="B22" s="194"/>
      <c r="C22" s="42" t="s">
        <v>8</v>
      </c>
      <c r="D22" s="43" t="s">
        <v>769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>
        <v>4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>
        <v>4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</row>
    <row r="23" spans="1:44" ht="30" customHeight="1" x14ac:dyDescent="0.25">
      <c r="A23" s="20" t="s">
        <v>125</v>
      </c>
      <c r="B23" s="195"/>
      <c r="C23" s="44" t="s">
        <v>4</v>
      </c>
      <c r="D23" s="44" t="s">
        <v>769</v>
      </c>
      <c r="E23" s="44">
        <v>5</v>
      </c>
      <c r="F23" s="44">
        <v>5</v>
      </c>
      <c r="G23" s="44">
        <v>4</v>
      </c>
      <c r="H23" s="44">
        <v>5</v>
      </c>
      <c r="I23" s="44">
        <v>4</v>
      </c>
      <c r="J23" s="44">
        <v>0.5</v>
      </c>
      <c r="K23" s="44">
        <v>5</v>
      </c>
      <c r="L23" s="44">
        <v>4</v>
      </c>
      <c r="M23" s="44">
        <v>5</v>
      </c>
      <c r="N23" s="44">
        <v>5</v>
      </c>
      <c r="O23" s="44">
        <v>5</v>
      </c>
      <c r="P23" s="44">
        <v>5</v>
      </c>
      <c r="Q23" s="44">
        <v>0.5</v>
      </c>
      <c r="R23" s="44">
        <v>5</v>
      </c>
      <c r="S23" s="44">
        <v>5</v>
      </c>
      <c r="T23" s="44">
        <v>4</v>
      </c>
      <c r="U23" s="44">
        <v>4</v>
      </c>
      <c r="V23" s="44">
        <v>5</v>
      </c>
      <c r="W23" s="44">
        <v>5</v>
      </c>
      <c r="X23" s="44">
        <v>3</v>
      </c>
      <c r="Y23" s="44">
        <v>5</v>
      </c>
      <c r="Z23" s="44">
        <v>5</v>
      </c>
      <c r="AA23" s="44">
        <v>5</v>
      </c>
      <c r="AB23" s="44">
        <v>5</v>
      </c>
      <c r="AC23" s="44">
        <v>5</v>
      </c>
      <c r="AD23" s="44">
        <v>5</v>
      </c>
      <c r="AE23" s="44">
        <v>0.5</v>
      </c>
      <c r="AF23" s="44">
        <v>5</v>
      </c>
      <c r="AG23" s="44">
        <v>5</v>
      </c>
      <c r="AH23" s="44">
        <v>5</v>
      </c>
      <c r="AI23" s="142"/>
      <c r="AJ23" s="136"/>
      <c r="AK23" s="136"/>
      <c r="AL23" s="136"/>
      <c r="AM23" s="136"/>
      <c r="AR23" s="1" t="s">
        <v>14</v>
      </c>
    </row>
    <row r="24" spans="1:44" ht="30" customHeight="1" x14ac:dyDescent="0.25">
      <c r="A24" s="20">
        <v>1908109</v>
      </c>
      <c r="B24" s="146" t="s">
        <v>36</v>
      </c>
      <c r="C24" s="42" t="s">
        <v>17</v>
      </c>
      <c r="D24" s="43" t="s">
        <v>769</v>
      </c>
      <c r="E24" s="43">
        <v>4</v>
      </c>
      <c r="F24" s="43">
        <v>4</v>
      </c>
      <c r="G24" s="43">
        <v>4</v>
      </c>
      <c r="H24" s="43">
        <v>4</v>
      </c>
      <c r="I24" s="43">
        <v>0</v>
      </c>
      <c r="J24" s="43" t="s">
        <v>768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4</v>
      </c>
      <c r="AG24" s="43">
        <v>4</v>
      </c>
      <c r="AH24" s="43">
        <v>4</v>
      </c>
      <c r="AI24" s="140"/>
      <c r="AJ24" s="134">
        <f t="shared" ref="AJ24" si="26">SUM(D24:H25,K24:O25,R24:V25,Y24:AC25,AF24:AH25)/8</f>
        <v>7</v>
      </c>
      <c r="AK24" s="134">
        <f t="shared" ref="AK24" si="27">SUM(D26:H26,K26:O26,R26:V26,Y26:AC26,AF26:AH26)/8</f>
        <v>3.125</v>
      </c>
      <c r="AL24" s="134">
        <f t="shared" ref="AL24" si="28">SUM(I24:J26,P24:Q26,W24:X26,AD24:AE26)/8</f>
        <v>0</v>
      </c>
      <c r="AM24" s="134">
        <f t="shared" ref="AM24" si="29">ROUND(SUM(D24:AI26)/8,2)</f>
        <v>10.130000000000001</v>
      </c>
    </row>
    <row r="25" spans="1:44" ht="30" customHeight="1" x14ac:dyDescent="0.25">
      <c r="A25" s="20">
        <v>1908109</v>
      </c>
      <c r="B25" s="147"/>
      <c r="C25" s="42" t="s">
        <v>8</v>
      </c>
      <c r="D25" s="43" t="s">
        <v>769</v>
      </c>
      <c r="E25" s="43">
        <v>4</v>
      </c>
      <c r="F25" s="43">
        <v>4</v>
      </c>
      <c r="G25" s="43">
        <v>4</v>
      </c>
      <c r="H25" s="43">
        <v>4</v>
      </c>
      <c r="I25" s="43">
        <v>0</v>
      </c>
      <c r="J25" s="43" t="s">
        <v>768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44" ht="30" customHeight="1" x14ac:dyDescent="0.25">
      <c r="A26" s="20">
        <v>1908109</v>
      </c>
      <c r="B26" s="148"/>
      <c r="C26" s="44" t="s">
        <v>4</v>
      </c>
      <c r="D26" s="44" t="s">
        <v>769</v>
      </c>
      <c r="E26" s="44">
        <v>4</v>
      </c>
      <c r="F26" s="44">
        <v>5</v>
      </c>
      <c r="G26" s="44">
        <v>5</v>
      </c>
      <c r="H26" s="44">
        <v>5</v>
      </c>
      <c r="I26" s="44">
        <v>0</v>
      </c>
      <c r="J26" s="44" t="s">
        <v>768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0.5</v>
      </c>
      <c r="AG26" s="44">
        <v>5</v>
      </c>
      <c r="AH26" s="44">
        <v>0.5</v>
      </c>
      <c r="AI26" s="142"/>
      <c r="AJ26" s="136"/>
      <c r="AK26" s="136"/>
      <c r="AL26" s="136"/>
      <c r="AM26" s="136"/>
    </row>
    <row r="27" spans="1:44" ht="30" customHeight="1" x14ac:dyDescent="0.25">
      <c r="A27" s="75" t="s">
        <v>375</v>
      </c>
      <c r="B27" s="196" t="s">
        <v>374</v>
      </c>
      <c r="C27" s="42" t="s">
        <v>7</v>
      </c>
      <c r="D27" s="43" t="s">
        <v>769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4</v>
      </c>
      <c r="AD27" s="43">
        <v>4</v>
      </c>
      <c r="AE27" s="43" t="s">
        <v>892</v>
      </c>
      <c r="AF27" s="43">
        <v>4</v>
      </c>
      <c r="AG27" s="43">
        <v>4</v>
      </c>
      <c r="AH27" s="43">
        <v>4</v>
      </c>
      <c r="AI27" s="140"/>
      <c r="AJ27" s="134">
        <f t="shared" ref="AJ27" si="30">SUM(D27:H28,K27:O28,R27:V28,Y27:AC28,AF27:AH28)/8</f>
        <v>22</v>
      </c>
      <c r="AK27" s="134">
        <f t="shared" ref="AK27" si="31">SUM(D29:H29,K29:O29,R29:V29,Y29:AC29,AF29:AH29)/8</f>
        <v>13.25</v>
      </c>
      <c r="AL27" s="134">
        <f t="shared" ref="AL27" si="32">SUM(I27:J29,P27:Q29,W27:X29,AD27:AE29)/8</f>
        <v>10.375</v>
      </c>
      <c r="AM27" s="134">
        <f t="shared" ref="AM27" si="33">ROUND(SUM(D27:AI29)/8,2)</f>
        <v>45.63</v>
      </c>
    </row>
    <row r="28" spans="1:44" ht="30" customHeight="1" x14ac:dyDescent="0.25">
      <c r="A28" s="75" t="s">
        <v>375</v>
      </c>
      <c r="B28" s="197"/>
      <c r="C28" s="42" t="s">
        <v>8</v>
      </c>
      <c r="D28" s="43" t="s">
        <v>769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4</v>
      </c>
      <c r="AD28" s="43">
        <v>4</v>
      </c>
      <c r="AE28" s="43" t="s">
        <v>892</v>
      </c>
      <c r="AF28" s="43">
        <v>4</v>
      </c>
      <c r="AG28" s="43">
        <v>4</v>
      </c>
      <c r="AH28" s="43">
        <v>4</v>
      </c>
      <c r="AI28" s="141"/>
      <c r="AJ28" s="135"/>
      <c r="AK28" s="135"/>
      <c r="AL28" s="135"/>
      <c r="AM28" s="135"/>
    </row>
    <row r="29" spans="1:44" ht="30" customHeight="1" x14ac:dyDescent="0.25">
      <c r="A29" s="75" t="s">
        <v>375</v>
      </c>
      <c r="B29" s="198"/>
      <c r="C29" s="44" t="s">
        <v>4</v>
      </c>
      <c r="D29" s="44" t="s">
        <v>769</v>
      </c>
      <c r="E29" s="44">
        <v>3</v>
      </c>
      <c r="F29" s="44">
        <v>5</v>
      </c>
      <c r="G29" s="44">
        <v>5</v>
      </c>
      <c r="H29" s="44">
        <v>5</v>
      </c>
      <c r="I29" s="44">
        <v>5</v>
      </c>
      <c r="J29" s="44">
        <v>3</v>
      </c>
      <c r="K29" s="44">
        <v>5</v>
      </c>
      <c r="L29" s="44">
        <v>4</v>
      </c>
      <c r="M29" s="44">
        <v>5</v>
      </c>
      <c r="N29" s="44">
        <v>5</v>
      </c>
      <c r="O29" s="44">
        <v>5</v>
      </c>
      <c r="P29" s="44">
        <v>5</v>
      </c>
      <c r="Q29" s="44">
        <v>0.5</v>
      </c>
      <c r="R29" s="44">
        <v>5</v>
      </c>
      <c r="S29" s="44">
        <v>5</v>
      </c>
      <c r="T29" s="44">
        <v>4</v>
      </c>
      <c r="U29" s="44">
        <v>5</v>
      </c>
      <c r="V29" s="44">
        <v>5</v>
      </c>
      <c r="W29" s="44">
        <v>5.5</v>
      </c>
      <c r="X29" s="44">
        <v>3</v>
      </c>
      <c r="Y29" s="44">
        <v>5</v>
      </c>
      <c r="Z29" s="44">
        <v>5</v>
      </c>
      <c r="AA29" s="44">
        <v>5</v>
      </c>
      <c r="AB29" s="44">
        <v>5</v>
      </c>
      <c r="AC29" s="44">
        <v>5</v>
      </c>
      <c r="AD29" s="44">
        <v>5</v>
      </c>
      <c r="AE29" s="44" t="s">
        <v>892</v>
      </c>
      <c r="AF29" s="44">
        <v>5</v>
      </c>
      <c r="AG29" s="44">
        <v>5</v>
      </c>
      <c r="AH29" s="44">
        <v>5</v>
      </c>
      <c r="AI29" s="142"/>
      <c r="AJ29" s="136"/>
      <c r="AK29" s="136"/>
      <c r="AL29" s="136"/>
      <c r="AM29" s="136"/>
    </row>
    <row r="30" spans="1:44" ht="30" customHeight="1" x14ac:dyDescent="0.25">
      <c r="A30" s="20">
        <v>2102037</v>
      </c>
      <c r="B30" s="203" t="s">
        <v>113</v>
      </c>
      <c r="C30" s="42" t="s">
        <v>7</v>
      </c>
      <c r="D30" s="43" t="s">
        <v>769</v>
      </c>
      <c r="E30" s="43">
        <v>4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4</v>
      </c>
      <c r="U30" s="43">
        <v>4</v>
      </c>
      <c r="V30" s="43">
        <v>4</v>
      </c>
      <c r="W30" s="43">
        <v>4</v>
      </c>
      <c r="X30" s="43">
        <v>4</v>
      </c>
      <c r="Y30" s="43">
        <v>4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4</v>
      </c>
      <c r="AG30" s="43">
        <v>4</v>
      </c>
      <c r="AH30" s="43">
        <v>4</v>
      </c>
      <c r="AI30" s="140"/>
      <c r="AJ30" s="134">
        <f t="shared" ref="AJ30" si="34">SUM(D30:H31,K30:O31,R30:V31,Y30:AC31,AF30:AH31)/8</f>
        <v>22</v>
      </c>
      <c r="AK30" s="134">
        <f t="shared" ref="AK30" si="35">SUM(D32:H32,K32:O32,R32:V32,Y32:AC32,AF32:AH32)/8</f>
        <v>12</v>
      </c>
      <c r="AL30" s="134">
        <f t="shared" ref="AL30" si="36">SUM(I30:J32,P30:Q32,W30:X32,AD30:AE32)/8</f>
        <v>11.375</v>
      </c>
      <c r="AM30" s="134">
        <f t="shared" ref="AM30" si="37">ROUND(SUM(D30:AI32)/8,2)</f>
        <v>45.38</v>
      </c>
    </row>
    <row r="31" spans="1:44" ht="30" customHeight="1" x14ac:dyDescent="0.25">
      <c r="A31" s="20">
        <v>2102037</v>
      </c>
      <c r="B31" s="203"/>
      <c r="C31" s="42" t="s">
        <v>8</v>
      </c>
      <c r="D31" s="43" t="s">
        <v>769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4</v>
      </c>
      <c r="U31" s="43">
        <v>4</v>
      </c>
      <c r="V31" s="43">
        <v>4</v>
      </c>
      <c r="W31" s="43">
        <v>4</v>
      </c>
      <c r="X31" s="43">
        <v>4</v>
      </c>
      <c r="Y31" s="43">
        <v>4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</row>
    <row r="32" spans="1:44" ht="30" customHeight="1" x14ac:dyDescent="0.25">
      <c r="A32" s="20">
        <v>2102037</v>
      </c>
      <c r="B32" s="203"/>
      <c r="C32" s="44" t="s">
        <v>4</v>
      </c>
      <c r="D32" s="44" t="s">
        <v>769</v>
      </c>
      <c r="E32" s="44">
        <v>4</v>
      </c>
      <c r="F32" s="44">
        <v>4</v>
      </c>
      <c r="G32" s="44">
        <v>4</v>
      </c>
      <c r="H32" s="44">
        <v>4</v>
      </c>
      <c r="I32" s="44">
        <v>5</v>
      </c>
      <c r="J32" s="44">
        <v>3</v>
      </c>
      <c r="K32" s="44">
        <v>5</v>
      </c>
      <c r="L32" s="44">
        <v>4</v>
      </c>
      <c r="M32" s="44">
        <v>5</v>
      </c>
      <c r="N32" s="44">
        <v>4</v>
      </c>
      <c r="O32" s="44">
        <v>4</v>
      </c>
      <c r="P32" s="44">
        <v>5</v>
      </c>
      <c r="Q32" s="44">
        <v>0.5</v>
      </c>
      <c r="R32" s="44">
        <v>4</v>
      </c>
      <c r="S32" s="44">
        <v>3</v>
      </c>
      <c r="T32" s="44">
        <v>4</v>
      </c>
      <c r="U32" s="44">
        <v>4</v>
      </c>
      <c r="V32" s="44">
        <v>5</v>
      </c>
      <c r="W32" s="44">
        <v>4</v>
      </c>
      <c r="X32" s="44">
        <v>4</v>
      </c>
      <c r="Y32" s="44">
        <v>5</v>
      </c>
      <c r="Z32" s="44">
        <v>5</v>
      </c>
      <c r="AA32" s="44">
        <v>5</v>
      </c>
      <c r="AB32" s="44">
        <v>5</v>
      </c>
      <c r="AC32" s="44">
        <v>4</v>
      </c>
      <c r="AD32" s="44">
        <v>4</v>
      </c>
      <c r="AE32" s="44">
        <v>1.5</v>
      </c>
      <c r="AF32" s="44">
        <v>5</v>
      </c>
      <c r="AG32" s="44">
        <v>5</v>
      </c>
      <c r="AH32" s="44">
        <v>4</v>
      </c>
      <c r="AI32" s="142"/>
      <c r="AJ32" s="136"/>
      <c r="AK32" s="136"/>
      <c r="AL32" s="136"/>
      <c r="AM32" s="136"/>
    </row>
    <row r="33" spans="1:39" ht="30" customHeight="1" x14ac:dyDescent="0.25">
      <c r="A33" s="20" t="s">
        <v>139</v>
      </c>
      <c r="B33" s="146" t="s">
        <v>138</v>
      </c>
      <c r="C33" s="42" t="s">
        <v>7</v>
      </c>
      <c r="D33" s="43" t="s">
        <v>769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4</v>
      </c>
      <c r="U33" s="43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 t="shared" ref="AJ33" si="38">SUM(D33:H34,K33:O34,R33:V34,Y33:AC34,AF33:AH34)/8</f>
        <v>22</v>
      </c>
      <c r="AK33" s="134">
        <f t="shared" ref="AK33" si="39">SUM(D35:H35,K35:O35,R35:V35,Y35:AC35,AF35:AH35)/8</f>
        <v>13.25</v>
      </c>
      <c r="AL33" s="134">
        <f t="shared" ref="AL33" si="40">SUM(I33:J35,P33:Q35,W33:X35,AD33:AE35)/8</f>
        <v>11.0625</v>
      </c>
      <c r="AM33" s="134">
        <f t="shared" ref="AM33" si="41">ROUND(SUM(D33:AI35)/8,2)</f>
        <v>46.31</v>
      </c>
    </row>
    <row r="34" spans="1:39" ht="30" customHeight="1" x14ac:dyDescent="0.25">
      <c r="A34" s="20" t="s">
        <v>139</v>
      </c>
      <c r="B34" s="147"/>
      <c r="C34" s="42" t="s">
        <v>8</v>
      </c>
      <c r="D34" s="43" t="s">
        <v>769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4</v>
      </c>
      <c r="U34" s="43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43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</row>
    <row r="35" spans="1:39" ht="30" customHeight="1" x14ac:dyDescent="0.25">
      <c r="A35" s="20" t="s">
        <v>139</v>
      </c>
      <c r="B35" s="148"/>
      <c r="C35" s="44" t="s">
        <v>4</v>
      </c>
      <c r="D35" s="44" t="s">
        <v>769</v>
      </c>
      <c r="E35" s="44">
        <v>5</v>
      </c>
      <c r="F35" s="44">
        <v>5</v>
      </c>
      <c r="G35" s="44">
        <v>4</v>
      </c>
      <c r="H35" s="44">
        <v>5</v>
      </c>
      <c r="I35" s="44">
        <v>5</v>
      </c>
      <c r="J35" s="44">
        <v>0.5</v>
      </c>
      <c r="K35" s="44">
        <v>5</v>
      </c>
      <c r="L35" s="44">
        <v>4</v>
      </c>
      <c r="M35" s="44">
        <v>5</v>
      </c>
      <c r="N35" s="44">
        <v>5</v>
      </c>
      <c r="O35" s="44">
        <v>5</v>
      </c>
      <c r="P35" s="44">
        <v>5</v>
      </c>
      <c r="Q35" s="44">
        <v>0.5</v>
      </c>
      <c r="R35" s="44">
        <v>5</v>
      </c>
      <c r="S35" s="44">
        <v>5</v>
      </c>
      <c r="T35" s="44">
        <v>4</v>
      </c>
      <c r="U35" s="44">
        <v>4</v>
      </c>
      <c r="V35" s="44">
        <v>5</v>
      </c>
      <c r="W35" s="44">
        <v>5</v>
      </c>
      <c r="X35" s="44">
        <v>3</v>
      </c>
      <c r="Y35" s="44">
        <v>5</v>
      </c>
      <c r="Z35" s="44">
        <v>5</v>
      </c>
      <c r="AA35" s="44">
        <v>5</v>
      </c>
      <c r="AB35" s="44">
        <v>5</v>
      </c>
      <c r="AC35" s="44">
        <v>5</v>
      </c>
      <c r="AD35" s="44">
        <v>5</v>
      </c>
      <c r="AE35" s="44">
        <v>0.5</v>
      </c>
      <c r="AF35" s="44">
        <v>5</v>
      </c>
      <c r="AG35" s="44">
        <v>5</v>
      </c>
      <c r="AH35" s="44">
        <v>5</v>
      </c>
      <c r="AI35" s="142"/>
      <c r="AJ35" s="136"/>
      <c r="AK35" s="136"/>
      <c r="AL35" s="136"/>
      <c r="AM35" s="136"/>
    </row>
    <row r="36" spans="1:39" ht="30" customHeight="1" x14ac:dyDescent="0.25">
      <c r="A36" s="20" t="s">
        <v>143</v>
      </c>
      <c r="B36" s="193" t="s">
        <v>142</v>
      </c>
      <c r="C36" s="42" t="s">
        <v>7</v>
      </c>
      <c r="D36" s="43" t="s">
        <v>769</v>
      </c>
      <c r="E36" s="43">
        <v>4</v>
      </c>
      <c r="F36" s="43" t="s">
        <v>768</v>
      </c>
      <c r="G36" s="43">
        <v>4</v>
      </c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>
        <v>4</v>
      </c>
      <c r="T36" s="43">
        <v>4</v>
      </c>
      <c r="U36" s="43">
        <v>4</v>
      </c>
      <c r="V36" s="43">
        <v>4</v>
      </c>
      <c r="W36" s="43">
        <v>4</v>
      </c>
      <c r="X36" s="43">
        <v>4</v>
      </c>
      <c r="Y36" s="43">
        <v>4</v>
      </c>
      <c r="Z36" s="43">
        <v>4</v>
      </c>
      <c r="AA36" s="43">
        <v>4</v>
      </c>
      <c r="AB36" s="43">
        <v>4</v>
      </c>
      <c r="AC36" s="43">
        <v>4</v>
      </c>
      <c r="AD36" s="43">
        <v>4</v>
      </c>
      <c r="AE36" s="43">
        <v>4</v>
      </c>
      <c r="AF36" s="43">
        <v>4</v>
      </c>
      <c r="AG36" s="43">
        <v>4</v>
      </c>
      <c r="AH36" s="43">
        <v>4</v>
      </c>
      <c r="AI36" s="140"/>
      <c r="AJ36" s="134">
        <f t="shared" ref="AJ36" si="42">SUM(D36:H37,K36:O37,R36:V37,Y36:AC37,AF36:AH37)/8</f>
        <v>21</v>
      </c>
      <c r="AK36" s="134">
        <f t="shared" ref="AK36" si="43">SUM(D38:H38,K38:O38,R38:V38,Y38:AC38,AF38:AH38)/8</f>
        <v>11.5</v>
      </c>
      <c r="AL36" s="134">
        <f t="shared" ref="AL36" si="44">SUM(I36:J38,P36:Q38,W36:X38,AD36:AE38)/8</f>
        <v>11.125</v>
      </c>
      <c r="AM36" s="134">
        <f t="shared" ref="AM36" si="45">ROUND(SUM(D36:AI38)/8,2)</f>
        <v>43.63</v>
      </c>
    </row>
    <row r="37" spans="1:39" ht="30" customHeight="1" x14ac:dyDescent="0.25">
      <c r="A37" s="20" t="s">
        <v>143</v>
      </c>
      <c r="B37" s="194"/>
      <c r="C37" s="42" t="s">
        <v>8</v>
      </c>
      <c r="D37" s="43" t="s">
        <v>769</v>
      </c>
      <c r="E37" s="43">
        <v>4</v>
      </c>
      <c r="F37" s="43" t="s">
        <v>768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>
        <v>4</v>
      </c>
      <c r="T37" s="43">
        <v>4</v>
      </c>
      <c r="U37" s="43">
        <v>4</v>
      </c>
      <c r="V37" s="43">
        <v>4</v>
      </c>
      <c r="W37" s="43">
        <v>4</v>
      </c>
      <c r="X37" s="43">
        <v>4</v>
      </c>
      <c r="Y37" s="43">
        <v>4</v>
      </c>
      <c r="Z37" s="43">
        <v>4</v>
      </c>
      <c r="AA37" s="43">
        <v>4</v>
      </c>
      <c r="AB37" s="43">
        <v>4</v>
      </c>
      <c r="AC37" s="43">
        <v>4</v>
      </c>
      <c r="AD37" s="43">
        <v>4</v>
      </c>
      <c r="AE37" s="43">
        <v>4</v>
      </c>
      <c r="AF37" s="43">
        <v>4</v>
      </c>
      <c r="AG37" s="43">
        <v>4</v>
      </c>
      <c r="AH37" s="43">
        <v>4</v>
      </c>
      <c r="AI37" s="141"/>
      <c r="AJ37" s="135"/>
      <c r="AK37" s="135"/>
      <c r="AL37" s="135"/>
      <c r="AM37" s="135"/>
    </row>
    <row r="38" spans="1:39" ht="30" customHeight="1" x14ac:dyDescent="0.25">
      <c r="A38" s="20" t="s">
        <v>143</v>
      </c>
      <c r="B38" s="195"/>
      <c r="C38" s="44" t="s">
        <v>4</v>
      </c>
      <c r="D38" s="44" t="s">
        <v>769</v>
      </c>
      <c r="E38" s="44">
        <v>5</v>
      </c>
      <c r="F38" s="44" t="s">
        <v>768</v>
      </c>
      <c r="G38" s="44">
        <v>4</v>
      </c>
      <c r="H38" s="44">
        <v>5</v>
      </c>
      <c r="I38" s="44">
        <v>3</v>
      </c>
      <c r="J38" s="44">
        <v>3</v>
      </c>
      <c r="K38" s="44">
        <v>0.5</v>
      </c>
      <c r="L38" s="44">
        <v>4</v>
      </c>
      <c r="M38" s="44">
        <v>5</v>
      </c>
      <c r="N38" s="44">
        <v>5</v>
      </c>
      <c r="O38" s="44">
        <v>5</v>
      </c>
      <c r="P38" s="44">
        <v>5</v>
      </c>
      <c r="Q38" s="44">
        <v>0.5</v>
      </c>
      <c r="R38" s="44">
        <v>5</v>
      </c>
      <c r="S38" s="44">
        <v>5</v>
      </c>
      <c r="T38" s="44">
        <v>4</v>
      </c>
      <c r="U38" s="44">
        <v>4</v>
      </c>
      <c r="V38" s="44">
        <v>5</v>
      </c>
      <c r="W38" s="44">
        <v>5</v>
      </c>
      <c r="X38" s="44">
        <v>3</v>
      </c>
      <c r="Y38" s="44">
        <v>5</v>
      </c>
      <c r="Z38" s="44">
        <v>5</v>
      </c>
      <c r="AA38" s="44">
        <v>5</v>
      </c>
      <c r="AB38" s="44">
        <v>5</v>
      </c>
      <c r="AC38" s="44">
        <v>0.5</v>
      </c>
      <c r="AD38" s="44">
        <v>5</v>
      </c>
      <c r="AE38" s="44">
        <v>0.5</v>
      </c>
      <c r="AF38" s="44">
        <v>5</v>
      </c>
      <c r="AG38" s="44">
        <v>5</v>
      </c>
      <c r="AH38" s="44">
        <v>5</v>
      </c>
      <c r="AI38" s="142"/>
      <c r="AJ38" s="136"/>
      <c r="AK38" s="136"/>
      <c r="AL38" s="136"/>
      <c r="AM38" s="136"/>
    </row>
    <row r="39" spans="1:39" ht="30" customHeight="1" x14ac:dyDescent="0.25">
      <c r="A39" s="48" t="s">
        <v>381</v>
      </c>
      <c r="B39" s="171" t="s">
        <v>380</v>
      </c>
      <c r="C39" s="42" t="s">
        <v>7</v>
      </c>
      <c r="D39" s="43" t="s">
        <v>769</v>
      </c>
      <c r="E39" s="43">
        <v>4</v>
      </c>
      <c r="F39" s="43">
        <v>0</v>
      </c>
      <c r="G39" s="43">
        <v>0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43">
        <v>4</v>
      </c>
      <c r="U39" s="43">
        <v>4</v>
      </c>
      <c r="V39" s="43">
        <v>4</v>
      </c>
      <c r="W39" s="43">
        <v>4</v>
      </c>
      <c r="X39" s="43">
        <v>4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4</v>
      </c>
      <c r="AE39" s="43">
        <v>4</v>
      </c>
      <c r="AF39" s="43">
        <v>4</v>
      </c>
      <c r="AG39" s="43">
        <v>4</v>
      </c>
      <c r="AH39" s="43">
        <v>0</v>
      </c>
      <c r="AI39" s="140"/>
      <c r="AJ39" s="134">
        <f t="shared" ref="AJ39" si="46">SUM(D39:H40,K39:O40,R39:V40,Y39:AC40,AF39:AH40)/8</f>
        <v>19</v>
      </c>
      <c r="AK39" s="134">
        <f t="shared" ref="AK39" si="47">SUM(D41:H41,K41:O41,R41:V41,Y41:AC41,AF41:AH41)/8</f>
        <v>10.4375</v>
      </c>
      <c r="AL39" s="134">
        <f t="shared" ref="AL39" si="48">SUM(I39:J41,P39:Q41,W39:X41,AD39:AE41)/8</f>
        <v>11.0625</v>
      </c>
      <c r="AM39" s="134">
        <f t="shared" ref="AM39" si="49">ROUND(SUM(D39:AI41)/8,2)</f>
        <v>40.5</v>
      </c>
    </row>
    <row r="40" spans="1:39" ht="30" customHeight="1" x14ac:dyDescent="0.25">
      <c r="A40" s="48" t="s">
        <v>381</v>
      </c>
      <c r="B40" s="202"/>
      <c r="C40" s="42" t="s">
        <v>8</v>
      </c>
      <c r="D40" s="43" t="s">
        <v>769</v>
      </c>
      <c r="E40" s="43">
        <v>4</v>
      </c>
      <c r="F40" s="43">
        <v>0</v>
      </c>
      <c r="G40" s="43">
        <v>0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  <c r="U40" s="43">
        <v>4</v>
      </c>
      <c r="V40" s="43">
        <v>4</v>
      </c>
      <c r="W40" s="43">
        <v>4</v>
      </c>
      <c r="X40" s="43">
        <v>4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>
        <v>4</v>
      </c>
      <c r="AF40" s="43">
        <v>4</v>
      </c>
      <c r="AG40" s="43">
        <v>4</v>
      </c>
      <c r="AH40" s="43">
        <v>0</v>
      </c>
      <c r="AI40" s="141"/>
      <c r="AJ40" s="135"/>
      <c r="AK40" s="135"/>
      <c r="AL40" s="135"/>
      <c r="AM40" s="135"/>
    </row>
    <row r="41" spans="1:39" ht="30" customHeight="1" x14ac:dyDescent="0.25">
      <c r="A41" s="48" t="s">
        <v>381</v>
      </c>
      <c r="B41" s="172"/>
      <c r="C41" s="44" t="s">
        <v>4</v>
      </c>
      <c r="D41" s="44" t="s">
        <v>769</v>
      </c>
      <c r="E41" s="44">
        <v>0.5</v>
      </c>
      <c r="F41" s="44">
        <v>0</v>
      </c>
      <c r="G41" s="44">
        <v>0</v>
      </c>
      <c r="H41" s="44">
        <v>5</v>
      </c>
      <c r="I41" s="44">
        <v>5</v>
      </c>
      <c r="J41" s="44">
        <v>3</v>
      </c>
      <c r="K41" s="44">
        <v>2</v>
      </c>
      <c r="L41" s="44">
        <v>4</v>
      </c>
      <c r="M41" s="44">
        <v>5</v>
      </c>
      <c r="N41" s="44">
        <v>5</v>
      </c>
      <c r="O41" s="44">
        <v>5</v>
      </c>
      <c r="P41" s="44">
        <v>5</v>
      </c>
      <c r="Q41" s="44">
        <v>0.5</v>
      </c>
      <c r="R41" s="44">
        <v>5</v>
      </c>
      <c r="S41" s="44">
        <v>5</v>
      </c>
      <c r="T41" s="44">
        <v>4</v>
      </c>
      <c r="U41" s="44">
        <v>4</v>
      </c>
      <c r="V41" s="44">
        <v>5</v>
      </c>
      <c r="W41" s="44">
        <v>5</v>
      </c>
      <c r="X41" s="44">
        <v>0.5</v>
      </c>
      <c r="Y41" s="44">
        <v>4</v>
      </c>
      <c r="Z41" s="44">
        <v>5</v>
      </c>
      <c r="AA41" s="44">
        <v>5</v>
      </c>
      <c r="AB41" s="44">
        <v>5</v>
      </c>
      <c r="AC41" s="44">
        <v>5</v>
      </c>
      <c r="AD41" s="44">
        <v>5</v>
      </c>
      <c r="AE41" s="44">
        <v>0.5</v>
      </c>
      <c r="AF41" s="44">
        <v>5</v>
      </c>
      <c r="AG41" s="44">
        <v>5</v>
      </c>
      <c r="AH41" s="44">
        <v>0</v>
      </c>
      <c r="AI41" s="142"/>
      <c r="AJ41" s="136"/>
      <c r="AK41" s="136"/>
      <c r="AL41" s="136"/>
      <c r="AM41" s="136"/>
    </row>
    <row r="42" spans="1:39" ht="30" customHeight="1" x14ac:dyDescent="0.25">
      <c r="A42" s="75" t="s">
        <v>250</v>
      </c>
      <c r="B42" s="190" t="s">
        <v>267</v>
      </c>
      <c r="C42" s="42" t="s">
        <v>7</v>
      </c>
      <c r="D42" s="43" t="s">
        <v>769</v>
      </c>
      <c r="E42" s="43">
        <v>0</v>
      </c>
      <c r="F42" s="43">
        <v>0</v>
      </c>
      <c r="G42" s="43">
        <v>0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4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4</v>
      </c>
      <c r="AF42" s="43">
        <v>4</v>
      </c>
      <c r="AG42" s="43">
        <v>4</v>
      </c>
      <c r="AH42" s="43">
        <v>4</v>
      </c>
      <c r="AI42" s="140"/>
      <c r="AJ42" s="134">
        <f t="shared" ref="AJ42" si="50">SUM(D42:H43,K42:O43,R42:V43,Y42:AC43,AF42:AH43)/8</f>
        <v>19</v>
      </c>
      <c r="AK42" s="134">
        <f t="shared" ref="AK42" si="51">SUM(D44:H44,K44:O44,R44:V44,Y44:AC44,AF44:AH44)/8</f>
        <v>11.5</v>
      </c>
      <c r="AL42" s="134">
        <f t="shared" ref="AL42" si="52">SUM(I42:J44,P42:Q44,W42:X44,AD42:AE44)/8</f>
        <v>11.375</v>
      </c>
      <c r="AM42" s="134">
        <f t="shared" ref="AM42" si="53">ROUND(SUM(D42:AI44)/8,2)</f>
        <v>41.88</v>
      </c>
    </row>
    <row r="43" spans="1:39" ht="30" customHeight="1" x14ac:dyDescent="0.25">
      <c r="A43" s="75" t="s">
        <v>250</v>
      </c>
      <c r="B43" s="191"/>
      <c r="C43" s="42" t="s">
        <v>8</v>
      </c>
      <c r="D43" s="43" t="s">
        <v>769</v>
      </c>
      <c r="E43" s="43">
        <v>0</v>
      </c>
      <c r="F43" s="43">
        <v>0</v>
      </c>
      <c r="G43" s="43">
        <v>0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4</v>
      </c>
      <c r="AF43" s="43">
        <v>4</v>
      </c>
      <c r="AG43" s="43">
        <v>4</v>
      </c>
      <c r="AH43" s="43">
        <v>4</v>
      </c>
      <c r="AI43" s="141"/>
      <c r="AJ43" s="135"/>
      <c r="AK43" s="135"/>
      <c r="AL43" s="135"/>
      <c r="AM43" s="135"/>
    </row>
    <row r="44" spans="1:39" ht="30" customHeight="1" x14ac:dyDescent="0.25">
      <c r="A44" s="75" t="s">
        <v>250</v>
      </c>
      <c r="B44" s="192"/>
      <c r="C44" s="44" t="s">
        <v>4</v>
      </c>
      <c r="D44" s="44" t="s">
        <v>769</v>
      </c>
      <c r="E44" s="44">
        <v>0</v>
      </c>
      <c r="F44" s="44">
        <v>0</v>
      </c>
      <c r="G44" s="44">
        <v>0</v>
      </c>
      <c r="H44" s="44">
        <v>5</v>
      </c>
      <c r="I44" s="44">
        <v>5</v>
      </c>
      <c r="J44" s="44">
        <v>3</v>
      </c>
      <c r="K44" s="44">
        <v>5</v>
      </c>
      <c r="L44" s="44">
        <v>4</v>
      </c>
      <c r="M44" s="44">
        <v>5</v>
      </c>
      <c r="N44" s="44">
        <v>5</v>
      </c>
      <c r="O44" s="44">
        <v>5</v>
      </c>
      <c r="P44" s="44">
        <v>5</v>
      </c>
      <c r="Q44" s="44">
        <v>0.5</v>
      </c>
      <c r="R44" s="44">
        <v>5</v>
      </c>
      <c r="S44" s="44">
        <v>5</v>
      </c>
      <c r="T44" s="44">
        <v>4</v>
      </c>
      <c r="U44" s="44">
        <v>4</v>
      </c>
      <c r="V44" s="44">
        <v>5</v>
      </c>
      <c r="W44" s="44">
        <v>5</v>
      </c>
      <c r="X44" s="44">
        <v>3</v>
      </c>
      <c r="Y44" s="44">
        <v>5</v>
      </c>
      <c r="Z44" s="44">
        <v>5</v>
      </c>
      <c r="AA44" s="44">
        <v>5</v>
      </c>
      <c r="AB44" s="44">
        <v>5</v>
      </c>
      <c r="AC44" s="44">
        <v>5</v>
      </c>
      <c r="AD44" s="44">
        <v>5</v>
      </c>
      <c r="AE44" s="44">
        <v>0.5</v>
      </c>
      <c r="AF44" s="44">
        <v>5</v>
      </c>
      <c r="AG44" s="44">
        <v>5</v>
      </c>
      <c r="AH44" s="44">
        <v>5</v>
      </c>
      <c r="AI44" s="142"/>
      <c r="AJ44" s="136"/>
      <c r="AK44" s="136"/>
      <c r="AL44" s="136"/>
      <c r="AM44" s="136"/>
    </row>
    <row r="45" spans="1:39" ht="30" customHeight="1" x14ac:dyDescent="0.25">
      <c r="A45" s="75" t="s">
        <v>278</v>
      </c>
      <c r="B45" s="190" t="s">
        <v>363</v>
      </c>
      <c r="C45" s="42" t="s">
        <v>7</v>
      </c>
      <c r="D45" s="43" t="s">
        <v>769</v>
      </c>
      <c r="E45" s="43">
        <v>4</v>
      </c>
      <c r="F45" s="43">
        <v>4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  <c r="W45" s="43">
        <v>4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4</v>
      </c>
      <c r="AD45" s="43">
        <v>4</v>
      </c>
      <c r="AE45" s="43">
        <v>4</v>
      </c>
      <c r="AF45" s="43">
        <v>4</v>
      </c>
      <c r="AG45" s="43">
        <v>4</v>
      </c>
      <c r="AH45" s="43">
        <v>4</v>
      </c>
      <c r="AI45" s="140"/>
      <c r="AJ45" s="134">
        <f t="shared" ref="AJ45" si="54">SUM(D45:H46,K45:O46,R45:V46,Y45:AC46,AF45:AH46)/8</f>
        <v>22</v>
      </c>
      <c r="AK45" s="134">
        <f t="shared" ref="AK45" si="55">SUM(D47:H47,K47:O47,R47:V47,Y47:AC47,AF47:AH47)/8</f>
        <v>12.6875</v>
      </c>
      <c r="AL45" s="134">
        <f t="shared" ref="AL45" si="56">SUM(I45:J47,P45:Q47,W45:X47,AD45:AE47)/8</f>
        <v>10.9375</v>
      </c>
      <c r="AM45" s="134">
        <f t="shared" ref="AM45" si="57">ROUND(SUM(D45:AI47)/8,2)</f>
        <v>45.63</v>
      </c>
    </row>
    <row r="46" spans="1:39" ht="30" customHeight="1" x14ac:dyDescent="0.25">
      <c r="A46" s="75" t="s">
        <v>278</v>
      </c>
      <c r="B46" s="191"/>
      <c r="C46" s="42" t="s">
        <v>8</v>
      </c>
      <c r="D46" s="43" t="s">
        <v>769</v>
      </c>
      <c r="E46" s="43">
        <v>4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4</v>
      </c>
      <c r="S46" s="43">
        <v>4</v>
      </c>
      <c r="T46" s="43">
        <v>4</v>
      </c>
      <c r="U46" s="43">
        <v>4</v>
      </c>
      <c r="V46" s="43">
        <v>4</v>
      </c>
      <c r="W46" s="43">
        <v>4</v>
      </c>
      <c r="X46" s="43">
        <v>4</v>
      </c>
      <c r="Y46" s="43">
        <v>4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4</v>
      </c>
      <c r="AH46" s="43">
        <v>4</v>
      </c>
      <c r="AI46" s="141"/>
      <c r="AJ46" s="135"/>
      <c r="AK46" s="135"/>
      <c r="AL46" s="135"/>
      <c r="AM46" s="135"/>
    </row>
    <row r="47" spans="1:39" ht="30" customHeight="1" x14ac:dyDescent="0.25">
      <c r="A47" s="75" t="s">
        <v>278</v>
      </c>
      <c r="B47" s="192"/>
      <c r="C47" s="44" t="s">
        <v>4</v>
      </c>
      <c r="D47" s="44" t="s">
        <v>769</v>
      </c>
      <c r="E47" s="44">
        <v>0.5</v>
      </c>
      <c r="F47" s="44">
        <v>5</v>
      </c>
      <c r="G47" s="44">
        <v>4</v>
      </c>
      <c r="H47" s="44">
        <v>5</v>
      </c>
      <c r="I47" s="44">
        <v>4</v>
      </c>
      <c r="J47" s="44">
        <v>0.5</v>
      </c>
      <c r="K47" s="44">
        <v>5</v>
      </c>
      <c r="L47" s="44">
        <v>4</v>
      </c>
      <c r="M47" s="44">
        <v>5</v>
      </c>
      <c r="N47" s="44">
        <v>5</v>
      </c>
      <c r="O47" s="44">
        <v>5</v>
      </c>
      <c r="P47" s="44">
        <v>5</v>
      </c>
      <c r="Q47" s="44">
        <v>0.5</v>
      </c>
      <c r="R47" s="44">
        <v>5</v>
      </c>
      <c r="S47" s="44">
        <v>5</v>
      </c>
      <c r="T47" s="44">
        <v>4</v>
      </c>
      <c r="U47" s="44">
        <v>4</v>
      </c>
      <c r="V47" s="44">
        <v>5</v>
      </c>
      <c r="W47" s="44">
        <v>5</v>
      </c>
      <c r="X47" s="44">
        <v>3</v>
      </c>
      <c r="Y47" s="44">
        <v>5</v>
      </c>
      <c r="Z47" s="44">
        <v>5</v>
      </c>
      <c r="AA47" s="44">
        <v>5</v>
      </c>
      <c r="AB47" s="44">
        <v>5</v>
      </c>
      <c r="AC47" s="44">
        <v>5</v>
      </c>
      <c r="AD47" s="44">
        <v>5</v>
      </c>
      <c r="AE47" s="44">
        <v>0.5</v>
      </c>
      <c r="AF47" s="44">
        <v>5</v>
      </c>
      <c r="AG47" s="44">
        <v>5</v>
      </c>
      <c r="AH47" s="44">
        <v>5</v>
      </c>
      <c r="AI47" s="142"/>
      <c r="AJ47" s="136"/>
      <c r="AK47" s="136"/>
      <c r="AL47" s="136"/>
      <c r="AM47" s="136"/>
    </row>
    <row r="48" spans="1:39" ht="30" customHeight="1" x14ac:dyDescent="0.25">
      <c r="A48" s="75" t="s">
        <v>377</v>
      </c>
      <c r="B48" s="196" t="s">
        <v>443</v>
      </c>
      <c r="C48" s="42" t="s">
        <v>7</v>
      </c>
      <c r="D48" s="43" t="s">
        <v>769</v>
      </c>
      <c r="E48" s="43">
        <v>0</v>
      </c>
      <c r="F48" s="43">
        <v>0</v>
      </c>
      <c r="G48" s="43">
        <v>0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43">
        <v>4</v>
      </c>
      <c r="AI48" s="140"/>
      <c r="AJ48" s="134">
        <f t="shared" ref="AJ48" si="58">SUM(D48:H49,K48:O49,R48:V49,Y48:AC49,AF48:AH49)/8</f>
        <v>19</v>
      </c>
      <c r="AK48" s="134">
        <f t="shared" ref="AK48" si="59">SUM(D50:H50,K50:O50,R50:V50,Y50:AC50,AF50:AH50)/8</f>
        <v>11.5</v>
      </c>
      <c r="AL48" s="134">
        <f t="shared" ref="AL48" si="60">SUM(I48:J50,P48:Q50,W48:X50,AD48:AE50)/8</f>
        <v>11.375</v>
      </c>
      <c r="AM48" s="134">
        <f t="shared" ref="AM48" si="61">ROUND(SUM(D48:AI50)/8,2)</f>
        <v>41.88</v>
      </c>
    </row>
    <row r="49" spans="1:39" ht="30" customHeight="1" x14ac:dyDescent="0.25">
      <c r="A49" s="75" t="s">
        <v>376</v>
      </c>
      <c r="B49" s="197"/>
      <c r="C49" s="42" t="s">
        <v>8</v>
      </c>
      <c r="D49" s="43" t="s">
        <v>769</v>
      </c>
      <c r="E49" s="43">
        <v>0</v>
      </c>
      <c r="F49" s="43">
        <v>0</v>
      </c>
      <c r="G49" s="43">
        <v>0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4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43">
        <v>4</v>
      </c>
      <c r="AI49" s="141"/>
      <c r="AJ49" s="135"/>
      <c r="AK49" s="135"/>
      <c r="AL49" s="135"/>
      <c r="AM49" s="135"/>
    </row>
    <row r="50" spans="1:39" ht="30" customHeight="1" x14ac:dyDescent="0.25">
      <c r="A50" s="75" t="s">
        <v>376</v>
      </c>
      <c r="B50" s="198"/>
      <c r="C50" s="44" t="s">
        <v>4</v>
      </c>
      <c r="D50" s="44" t="s">
        <v>769</v>
      </c>
      <c r="E50" s="44">
        <v>0</v>
      </c>
      <c r="F50" s="44">
        <v>0</v>
      </c>
      <c r="G50" s="44">
        <v>0</v>
      </c>
      <c r="H50" s="44">
        <v>5</v>
      </c>
      <c r="I50" s="44">
        <v>5</v>
      </c>
      <c r="J50" s="44">
        <v>3</v>
      </c>
      <c r="K50" s="44">
        <v>5</v>
      </c>
      <c r="L50" s="44">
        <v>4</v>
      </c>
      <c r="M50" s="44">
        <v>5</v>
      </c>
      <c r="N50" s="44">
        <v>5</v>
      </c>
      <c r="O50" s="44">
        <v>5</v>
      </c>
      <c r="P50" s="44">
        <v>5</v>
      </c>
      <c r="Q50" s="44">
        <v>0.5</v>
      </c>
      <c r="R50" s="44">
        <v>5</v>
      </c>
      <c r="S50" s="44">
        <v>5</v>
      </c>
      <c r="T50" s="44">
        <v>4</v>
      </c>
      <c r="U50" s="44">
        <v>4</v>
      </c>
      <c r="V50" s="44">
        <v>5</v>
      </c>
      <c r="W50" s="44">
        <v>5</v>
      </c>
      <c r="X50" s="44">
        <v>3</v>
      </c>
      <c r="Y50" s="44">
        <v>5</v>
      </c>
      <c r="Z50" s="44">
        <v>5</v>
      </c>
      <c r="AA50" s="44">
        <v>5</v>
      </c>
      <c r="AB50" s="44">
        <v>5</v>
      </c>
      <c r="AC50" s="44">
        <v>5</v>
      </c>
      <c r="AD50" s="44">
        <v>5</v>
      </c>
      <c r="AE50" s="44">
        <v>0.5</v>
      </c>
      <c r="AF50" s="44">
        <v>5</v>
      </c>
      <c r="AG50" s="44">
        <v>5</v>
      </c>
      <c r="AH50" s="44">
        <v>5</v>
      </c>
      <c r="AI50" s="142"/>
      <c r="AJ50" s="136"/>
      <c r="AK50" s="136"/>
      <c r="AL50" s="136"/>
      <c r="AM50" s="136"/>
    </row>
    <row r="51" spans="1:39" ht="30" customHeight="1" x14ac:dyDescent="0.25">
      <c r="A51" s="75" t="s">
        <v>712</v>
      </c>
      <c r="B51" s="146" t="s">
        <v>779</v>
      </c>
      <c r="C51" s="42" t="s">
        <v>7</v>
      </c>
      <c r="D51" s="43" t="s">
        <v>769</v>
      </c>
      <c r="E51" s="43" t="s">
        <v>768</v>
      </c>
      <c r="F51" s="43" t="s">
        <v>768</v>
      </c>
      <c r="G51" s="43" t="s">
        <v>768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>
        <v>4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4</v>
      </c>
      <c r="Z51" s="43">
        <v>0</v>
      </c>
      <c r="AA51" s="43">
        <v>4</v>
      </c>
      <c r="AB51" s="43">
        <v>4</v>
      </c>
      <c r="AC51" s="43">
        <v>0</v>
      </c>
      <c r="AD51" s="43">
        <v>4</v>
      </c>
      <c r="AE51" s="43">
        <v>4</v>
      </c>
      <c r="AF51" s="43">
        <v>4</v>
      </c>
      <c r="AG51" s="43">
        <v>4</v>
      </c>
      <c r="AH51" s="43">
        <v>4</v>
      </c>
      <c r="AI51" s="140"/>
      <c r="AJ51" s="134">
        <f t="shared" ref="AJ51" si="62">SUM(D51:H52,K51:O52,R51:V52,Y51:AC52,AF51:AH52)/8</f>
        <v>17</v>
      </c>
      <c r="AK51" s="134">
        <f t="shared" ref="AK51" si="63">SUM(D53:H53,K53:O53,R53:V53,Y53:AC53,AF53:AH53)/8</f>
        <v>10.25</v>
      </c>
      <c r="AL51" s="134">
        <f t="shared" ref="AL51" si="64">SUM(I51:J53,P51:Q53,W51:X53,AD51:AE53)/8</f>
        <v>11.375</v>
      </c>
      <c r="AM51" s="134">
        <f t="shared" ref="AM51" si="65">ROUND(SUM(D51:AI53)/8,2)</f>
        <v>38.630000000000003</v>
      </c>
    </row>
    <row r="52" spans="1:39" ht="30" customHeight="1" x14ac:dyDescent="0.25">
      <c r="A52" s="75" t="s">
        <v>712</v>
      </c>
      <c r="B52" s="147"/>
      <c r="C52" s="42" t="s">
        <v>8</v>
      </c>
      <c r="D52" s="43" t="s">
        <v>769</v>
      </c>
      <c r="E52" s="43" t="s">
        <v>768</v>
      </c>
      <c r="F52" s="43" t="s">
        <v>768</v>
      </c>
      <c r="G52" s="43" t="s">
        <v>768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0</v>
      </c>
      <c r="AA52" s="43">
        <v>4</v>
      </c>
      <c r="AB52" s="43">
        <v>4</v>
      </c>
      <c r="AC52" s="43">
        <v>0</v>
      </c>
      <c r="AD52" s="43">
        <v>4</v>
      </c>
      <c r="AE52" s="43">
        <v>4</v>
      </c>
      <c r="AF52" s="43">
        <v>4</v>
      </c>
      <c r="AG52" s="43">
        <v>4</v>
      </c>
      <c r="AH52" s="43">
        <v>4</v>
      </c>
      <c r="AI52" s="141"/>
      <c r="AJ52" s="135"/>
      <c r="AK52" s="135"/>
      <c r="AL52" s="135"/>
      <c r="AM52" s="135"/>
    </row>
    <row r="53" spans="1:39" ht="30" customHeight="1" x14ac:dyDescent="0.25">
      <c r="A53" s="75" t="s">
        <v>712</v>
      </c>
      <c r="B53" s="148"/>
      <c r="C53" s="44" t="s">
        <v>4</v>
      </c>
      <c r="D53" s="44" t="s">
        <v>769</v>
      </c>
      <c r="E53" s="44" t="s">
        <v>768</v>
      </c>
      <c r="F53" s="44" t="s">
        <v>768</v>
      </c>
      <c r="G53" s="44" t="s">
        <v>768</v>
      </c>
      <c r="H53" s="44">
        <v>5</v>
      </c>
      <c r="I53" s="44">
        <v>5</v>
      </c>
      <c r="J53" s="44">
        <v>3</v>
      </c>
      <c r="K53" s="44">
        <v>5</v>
      </c>
      <c r="L53" s="44">
        <v>4</v>
      </c>
      <c r="M53" s="44">
        <v>5</v>
      </c>
      <c r="N53" s="44">
        <v>5</v>
      </c>
      <c r="O53" s="44">
        <v>5</v>
      </c>
      <c r="P53" s="44">
        <v>5</v>
      </c>
      <c r="Q53" s="44">
        <v>0.5</v>
      </c>
      <c r="R53" s="44">
        <v>5</v>
      </c>
      <c r="S53" s="44">
        <v>5</v>
      </c>
      <c r="T53" s="44">
        <v>4</v>
      </c>
      <c r="U53" s="44">
        <v>4</v>
      </c>
      <c r="V53" s="44">
        <v>5</v>
      </c>
      <c r="W53" s="44">
        <v>5</v>
      </c>
      <c r="X53" s="44">
        <v>3</v>
      </c>
      <c r="Y53" s="44">
        <v>5</v>
      </c>
      <c r="Z53" s="44">
        <v>0</v>
      </c>
      <c r="AA53" s="44">
        <v>5</v>
      </c>
      <c r="AB53" s="44">
        <v>5</v>
      </c>
      <c r="AC53" s="44">
        <v>0</v>
      </c>
      <c r="AD53" s="44">
        <v>5</v>
      </c>
      <c r="AE53" s="44">
        <v>0.5</v>
      </c>
      <c r="AF53" s="44">
        <v>5</v>
      </c>
      <c r="AG53" s="44">
        <v>5</v>
      </c>
      <c r="AH53" s="44">
        <v>5</v>
      </c>
      <c r="AI53" s="142"/>
      <c r="AJ53" s="136"/>
      <c r="AK53" s="136"/>
      <c r="AL53" s="136"/>
      <c r="AM53" s="136"/>
    </row>
    <row r="54" spans="1:39" ht="30" customHeight="1" x14ac:dyDescent="0.25">
      <c r="A54" s="75" t="s">
        <v>379</v>
      </c>
      <c r="B54" s="196" t="s">
        <v>442</v>
      </c>
      <c r="C54" s="42" t="s">
        <v>7</v>
      </c>
      <c r="D54" s="43" t="s">
        <v>769</v>
      </c>
      <c r="E54" s="43" t="s">
        <v>768</v>
      </c>
      <c r="F54" s="43" t="s">
        <v>768</v>
      </c>
      <c r="G54" s="43" t="s">
        <v>768</v>
      </c>
      <c r="H54" s="43">
        <v>0</v>
      </c>
      <c r="I54" s="43">
        <v>4</v>
      </c>
      <c r="J54" s="43">
        <v>4</v>
      </c>
      <c r="K54" s="43">
        <v>4</v>
      </c>
      <c r="L54" s="43">
        <v>4</v>
      </c>
      <c r="M54" s="43">
        <v>4</v>
      </c>
      <c r="N54" s="43">
        <v>4</v>
      </c>
      <c r="O54" s="43">
        <v>4</v>
      </c>
      <c r="P54" s="43">
        <v>4</v>
      </c>
      <c r="Q54" s="43">
        <v>4</v>
      </c>
      <c r="R54" s="43">
        <v>4</v>
      </c>
      <c r="S54" s="43">
        <v>4</v>
      </c>
      <c r="T54" s="43">
        <v>4</v>
      </c>
      <c r="U54" s="43">
        <v>4</v>
      </c>
      <c r="V54" s="43">
        <v>4</v>
      </c>
      <c r="W54" s="43">
        <v>4</v>
      </c>
      <c r="X54" s="43">
        <v>4</v>
      </c>
      <c r="Y54" s="43">
        <v>4</v>
      </c>
      <c r="Z54" s="43">
        <v>4</v>
      </c>
      <c r="AA54" s="43">
        <v>4</v>
      </c>
      <c r="AB54" s="43">
        <v>4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140"/>
      <c r="AJ54" s="134">
        <f t="shared" ref="AJ54" si="66">SUM(D54:H55,K54:O55,R54:V55,Y54:AC55,AF54:AH55)/8</f>
        <v>14</v>
      </c>
      <c r="AK54" s="134">
        <f t="shared" ref="AK54" si="67">SUM(D56:H56,K56:O56,R56:V56,Y56:AC56,AF56:AH56)/8</f>
        <v>8.25</v>
      </c>
      <c r="AL54" s="134">
        <f t="shared" ref="AL54" si="68">SUM(I54:J56,P54:Q56,W54:X56,AD54:AE56)/8</f>
        <v>8.375</v>
      </c>
      <c r="AM54" s="134">
        <f t="shared" ref="AM54" si="69">ROUND(SUM(D54:AI56)/8,2)</f>
        <v>30.63</v>
      </c>
    </row>
    <row r="55" spans="1:39" ht="30" customHeight="1" x14ac:dyDescent="0.25">
      <c r="A55" s="75" t="s">
        <v>378</v>
      </c>
      <c r="B55" s="197"/>
      <c r="C55" s="42" t="s">
        <v>8</v>
      </c>
      <c r="D55" s="43" t="s">
        <v>769</v>
      </c>
      <c r="E55" s="43" t="s">
        <v>768</v>
      </c>
      <c r="F55" s="43" t="s">
        <v>768</v>
      </c>
      <c r="G55" s="43" t="s">
        <v>768</v>
      </c>
      <c r="H55" s="43">
        <v>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4</v>
      </c>
      <c r="O55" s="43">
        <v>4</v>
      </c>
      <c r="P55" s="43">
        <v>4</v>
      </c>
      <c r="Q55" s="43">
        <v>4</v>
      </c>
      <c r="R55" s="43">
        <v>4</v>
      </c>
      <c r="S55" s="43">
        <v>4</v>
      </c>
      <c r="T55" s="43">
        <v>4</v>
      </c>
      <c r="U55" s="43">
        <v>4</v>
      </c>
      <c r="V55" s="43">
        <v>4</v>
      </c>
      <c r="W55" s="43">
        <v>4</v>
      </c>
      <c r="X55" s="43">
        <v>4</v>
      </c>
      <c r="Y55" s="43">
        <v>4</v>
      </c>
      <c r="Z55" s="43">
        <v>4</v>
      </c>
      <c r="AA55" s="43">
        <v>4</v>
      </c>
      <c r="AB55" s="43">
        <v>4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141"/>
      <c r="AJ55" s="135"/>
      <c r="AK55" s="135"/>
      <c r="AL55" s="135"/>
      <c r="AM55" s="135"/>
    </row>
    <row r="56" spans="1:39" ht="30" customHeight="1" x14ac:dyDescent="0.25">
      <c r="A56" s="75" t="s">
        <v>378</v>
      </c>
      <c r="B56" s="198"/>
      <c r="C56" s="44" t="s">
        <v>4</v>
      </c>
      <c r="D56" s="44" t="s">
        <v>769</v>
      </c>
      <c r="E56" s="44" t="s">
        <v>768</v>
      </c>
      <c r="F56" s="44" t="s">
        <v>768</v>
      </c>
      <c r="G56" s="44" t="s">
        <v>768</v>
      </c>
      <c r="H56" s="44">
        <v>0</v>
      </c>
      <c r="I56" s="44">
        <v>5</v>
      </c>
      <c r="J56" s="44">
        <v>3</v>
      </c>
      <c r="K56" s="44">
        <v>4</v>
      </c>
      <c r="L56" s="44">
        <v>4</v>
      </c>
      <c r="M56" s="44">
        <v>5</v>
      </c>
      <c r="N56" s="44">
        <v>5</v>
      </c>
      <c r="O56" s="44">
        <v>5</v>
      </c>
      <c r="P56" s="44">
        <v>5</v>
      </c>
      <c r="Q56" s="44">
        <v>0.5</v>
      </c>
      <c r="R56" s="44">
        <v>5</v>
      </c>
      <c r="S56" s="44">
        <v>5</v>
      </c>
      <c r="T56" s="44">
        <v>4</v>
      </c>
      <c r="U56" s="44">
        <v>4</v>
      </c>
      <c r="V56" s="44">
        <v>5</v>
      </c>
      <c r="W56" s="44">
        <v>5</v>
      </c>
      <c r="X56" s="44">
        <v>0.5</v>
      </c>
      <c r="Y56" s="44">
        <v>5</v>
      </c>
      <c r="Z56" s="44">
        <v>5</v>
      </c>
      <c r="AA56" s="44">
        <v>5</v>
      </c>
      <c r="AB56" s="44">
        <v>5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142"/>
      <c r="AJ56" s="136"/>
      <c r="AK56" s="136"/>
      <c r="AL56" s="136"/>
      <c r="AM56" s="136"/>
    </row>
    <row r="57" spans="1:39" ht="30" customHeight="1" x14ac:dyDescent="0.25">
      <c r="A57" s="75" t="s">
        <v>387</v>
      </c>
      <c r="B57" s="146" t="s">
        <v>386</v>
      </c>
      <c r="C57" s="42" t="s">
        <v>7</v>
      </c>
      <c r="D57" s="43" t="s">
        <v>769</v>
      </c>
      <c r="E57" s="43">
        <v>4</v>
      </c>
      <c r="F57" s="43">
        <v>0</v>
      </c>
      <c r="G57" s="43">
        <v>0</v>
      </c>
      <c r="H57" s="43">
        <v>4</v>
      </c>
      <c r="I57" s="43">
        <v>3.5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>
        <v>4</v>
      </c>
      <c r="U57" s="43">
        <v>4</v>
      </c>
      <c r="V57" s="43">
        <v>4</v>
      </c>
      <c r="W57" s="43">
        <v>4</v>
      </c>
      <c r="X57" s="43">
        <v>4</v>
      </c>
      <c r="Y57" s="43">
        <v>4</v>
      </c>
      <c r="Z57" s="43">
        <v>4</v>
      </c>
      <c r="AA57" s="43">
        <v>4</v>
      </c>
      <c r="AB57" s="43">
        <v>4</v>
      </c>
      <c r="AC57" s="43">
        <v>3.5</v>
      </c>
      <c r="AD57" s="43">
        <v>4</v>
      </c>
      <c r="AE57" s="43">
        <v>4</v>
      </c>
      <c r="AF57" s="43">
        <v>4</v>
      </c>
      <c r="AG57" s="43">
        <v>4</v>
      </c>
      <c r="AH57" s="43">
        <v>4</v>
      </c>
      <c r="AI57" s="140"/>
      <c r="AJ57" s="134">
        <f t="shared" ref="AJ57" si="70">SUM(D57:H58,K57:O58,R57:V58,Y57:AC58,AF57:AH58)/8</f>
        <v>19.9375</v>
      </c>
      <c r="AK57" s="134">
        <f t="shared" ref="AK57" si="71">SUM(D59:H59,K59:O59,R59:V59,Y59:AC59,AF59:AH59)/8</f>
        <v>10.0625</v>
      </c>
      <c r="AL57" s="134">
        <f t="shared" ref="AL57" si="72">SUM(I57:J59,P57:Q59,W57:X59,AD57:AE59)/8</f>
        <v>11.125</v>
      </c>
      <c r="AM57" s="134">
        <f t="shared" ref="AM57" si="73">ROUND(SUM(D57:AI59)/8,2)</f>
        <v>41.13</v>
      </c>
    </row>
    <row r="58" spans="1:39" ht="30" customHeight="1" x14ac:dyDescent="0.25">
      <c r="A58" s="75" t="s">
        <v>387</v>
      </c>
      <c r="B58" s="147"/>
      <c r="C58" s="42" t="s">
        <v>8</v>
      </c>
      <c r="D58" s="43" t="s">
        <v>769</v>
      </c>
      <c r="E58" s="43">
        <v>4</v>
      </c>
      <c r="F58" s="43">
        <v>0</v>
      </c>
      <c r="G58" s="43">
        <v>0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4</v>
      </c>
      <c r="Q58" s="43">
        <v>4</v>
      </c>
      <c r="R58" s="43">
        <v>4</v>
      </c>
      <c r="S58" s="43">
        <v>4</v>
      </c>
      <c r="T58" s="43">
        <v>4</v>
      </c>
      <c r="U58" s="43">
        <v>4</v>
      </c>
      <c r="V58" s="43">
        <v>4</v>
      </c>
      <c r="W58" s="43">
        <v>4</v>
      </c>
      <c r="X58" s="43">
        <v>4</v>
      </c>
      <c r="Y58" s="43">
        <v>4</v>
      </c>
      <c r="Z58" s="43">
        <v>4</v>
      </c>
      <c r="AA58" s="43">
        <v>4</v>
      </c>
      <c r="AB58" s="43">
        <v>4</v>
      </c>
      <c r="AC58" s="43">
        <v>4</v>
      </c>
      <c r="AD58" s="43">
        <v>4</v>
      </c>
      <c r="AE58" s="43">
        <v>4</v>
      </c>
      <c r="AF58" s="43">
        <v>4</v>
      </c>
      <c r="AG58" s="43">
        <v>4</v>
      </c>
      <c r="AH58" s="43">
        <v>4</v>
      </c>
      <c r="AI58" s="141"/>
      <c r="AJ58" s="135"/>
      <c r="AK58" s="135"/>
      <c r="AL58" s="135"/>
      <c r="AM58" s="135"/>
    </row>
    <row r="59" spans="1:39" ht="30" customHeight="1" x14ac:dyDescent="0.25">
      <c r="A59" s="75" t="s">
        <v>387</v>
      </c>
      <c r="B59" s="148"/>
      <c r="C59" s="44" t="s">
        <v>4</v>
      </c>
      <c r="D59" s="44" t="s">
        <v>769</v>
      </c>
      <c r="E59" s="44">
        <v>0.5</v>
      </c>
      <c r="F59" s="44">
        <v>0</v>
      </c>
      <c r="G59" s="44">
        <v>0</v>
      </c>
      <c r="H59" s="44">
        <v>5</v>
      </c>
      <c r="I59" s="44">
        <v>5</v>
      </c>
      <c r="J59" s="44">
        <v>3</v>
      </c>
      <c r="K59" s="44">
        <v>3</v>
      </c>
      <c r="L59" s="44">
        <v>4</v>
      </c>
      <c r="M59" s="44">
        <v>5</v>
      </c>
      <c r="N59" s="44">
        <v>0.5</v>
      </c>
      <c r="O59" s="44">
        <v>5</v>
      </c>
      <c r="P59" s="44">
        <v>5</v>
      </c>
      <c r="Q59" s="44">
        <v>0.5</v>
      </c>
      <c r="R59" s="44">
        <v>5</v>
      </c>
      <c r="S59" s="44">
        <v>5</v>
      </c>
      <c r="T59" s="44">
        <v>4</v>
      </c>
      <c r="U59" s="44">
        <v>5</v>
      </c>
      <c r="V59" s="44">
        <v>5</v>
      </c>
      <c r="W59" s="44">
        <v>6</v>
      </c>
      <c r="X59" s="44">
        <v>0.5</v>
      </c>
      <c r="Y59" s="44">
        <v>3</v>
      </c>
      <c r="Z59" s="44">
        <v>5</v>
      </c>
      <c r="AA59" s="44">
        <v>5</v>
      </c>
      <c r="AB59" s="44">
        <v>5</v>
      </c>
      <c r="AC59" s="44">
        <v>0.5</v>
      </c>
      <c r="AD59" s="44">
        <v>5</v>
      </c>
      <c r="AE59" s="44">
        <v>0.5</v>
      </c>
      <c r="AF59" s="44">
        <v>5</v>
      </c>
      <c r="AG59" s="44">
        <v>5</v>
      </c>
      <c r="AH59" s="44">
        <v>5</v>
      </c>
      <c r="AI59" s="142"/>
      <c r="AJ59" s="136"/>
      <c r="AK59" s="136"/>
      <c r="AL59" s="136"/>
      <c r="AM59" s="136"/>
    </row>
    <row r="60" spans="1:39" ht="30" customHeight="1" x14ac:dyDescent="0.25">
      <c r="A60" s="75" t="s">
        <v>902</v>
      </c>
      <c r="B60" s="171" t="s">
        <v>903</v>
      </c>
      <c r="C60" s="42" t="s">
        <v>7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>
        <v>4</v>
      </c>
      <c r="AI60" s="140">
        <v>8.5</v>
      </c>
      <c r="AJ60" s="134">
        <f t="shared" ref="AJ60" si="74">SUM(D60:H61,K60:O61,R60:V61,Y60:AC61,AF60:AH61)/8</f>
        <v>1</v>
      </c>
      <c r="AK60" s="134">
        <f t="shared" ref="AK60" si="75">SUM(D62:H62,K62:O62,R62:V62,Y62:AC62,AF62:AH62)/8</f>
        <v>0.625</v>
      </c>
      <c r="AL60" s="134">
        <f t="shared" ref="AL60" si="76">SUM(I60:J62,P60:Q62,W60:X62,AD60:AE62)/8</f>
        <v>0</v>
      </c>
      <c r="AM60" s="134">
        <f t="shared" ref="AM60" si="77">ROUND(SUM(D60:AI62)/8,2)</f>
        <v>2.69</v>
      </c>
    </row>
    <row r="61" spans="1:39" ht="30" customHeight="1" x14ac:dyDescent="0.25">
      <c r="A61" s="75" t="s">
        <v>902</v>
      </c>
      <c r="B61" s="202"/>
      <c r="C61" s="42" t="s">
        <v>8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>
        <v>4</v>
      </c>
      <c r="AI61" s="141"/>
      <c r="AJ61" s="135"/>
      <c r="AK61" s="135"/>
      <c r="AL61" s="135"/>
      <c r="AM61" s="135"/>
    </row>
    <row r="62" spans="1:39" ht="30" customHeight="1" x14ac:dyDescent="0.25">
      <c r="A62" s="75" t="s">
        <v>902</v>
      </c>
      <c r="B62" s="172"/>
      <c r="C62" s="44" t="s">
        <v>4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>
        <v>5</v>
      </c>
      <c r="AI62" s="142"/>
      <c r="AJ62" s="136"/>
      <c r="AK62" s="136"/>
      <c r="AL62" s="136"/>
      <c r="AM62" s="136"/>
    </row>
    <row r="63" spans="1:39" ht="30" customHeight="1" x14ac:dyDescent="0.25">
      <c r="A63" s="75" t="s">
        <v>607</v>
      </c>
      <c r="B63" s="199" t="s">
        <v>581</v>
      </c>
      <c r="C63" s="42" t="s">
        <v>7</v>
      </c>
      <c r="D63" s="43" t="s">
        <v>769</v>
      </c>
      <c r="E63" s="43" t="s">
        <v>768</v>
      </c>
      <c r="F63" s="43" t="s">
        <v>768</v>
      </c>
      <c r="G63" s="43" t="s">
        <v>768</v>
      </c>
      <c r="H63" s="43">
        <v>2</v>
      </c>
      <c r="I63" s="43">
        <v>4</v>
      </c>
      <c r="J63" s="43">
        <v>4</v>
      </c>
      <c r="K63" s="43">
        <v>4</v>
      </c>
      <c r="L63" s="43">
        <v>4</v>
      </c>
      <c r="M63" s="43">
        <v>4</v>
      </c>
      <c r="N63" s="43">
        <v>4</v>
      </c>
      <c r="O63" s="43">
        <v>4</v>
      </c>
      <c r="P63" s="43">
        <v>4</v>
      </c>
      <c r="Q63" s="43">
        <v>4</v>
      </c>
      <c r="R63" s="43">
        <v>4</v>
      </c>
      <c r="S63" s="43">
        <v>4</v>
      </c>
      <c r="T63" s="43">
        <v>4</v>
      </c>
      <c r="U63" s="43">
        <v>4</v>
      </c>
      <c r="V63" s="43">
        <v>4</v>
      </c>
      <c r="W63" s="43">
        <v>4</v>
      </c>
      <c r="X63" s="43">
        <v>4</v>
      </c>
      <c r="Y63" s="43">
        <v>4</v>
      </c>
      <c r="Z63" s="43">
        <v>4</v>
      </c>
      <c r="AA63" s="43">
        <v>4</v>
      </c>
      <c r="AB63" s="43">
        <v>4</v>
      </c>
      <c r="AC63" s="43">
        <v>4</v>
      </c>
      <c r="AD63" s="43">
        <v>4</v>
      </c>
      <c r="AE63" s="43">
        <v>4</v>
      </c>
      <c r="AF63" s="43">
        <v>4</v>
      </c>
      <c r="AG63" s="43">
        <v>4</v>
      </c>
      <c r="AH63" s="43">
        <v>4</v>
      </c>
      <c r="AI63" s="140"/>
      <c r="AJ63" s="134">
        <f t="shared" ref="AJ63" si="78">SUM(D63:H64,K63:O64,R63:V64,Y63:AC64,AF63:AH64)/8</f>
        <v>18.25</v>
      </c>
      <c r="AK63" s="134">
        <f t="shared" ref="AK63" si="79">SUM(D65:H65,K65:O65,R65:V65,Y65:AC65,AF65:AH65)/8</f>
        <v>10.1875</v>
      </c>
      <c r="AL63" s="134">
        <f t="shared" ref="AL63" si="80">SUM(I63:J65,P63:Q65,W63:X65,AD63:AE65)/8</f>
        <v>11.375</v>
      </c>
      <c r="AM63" s="134">
        <f t="shared" ref="AM63" si="81">ROUND(SUM(D63:AI65)/8,2)</f>
        <v>39.81</v>
      </c>
    </row>
    <row r="64" spans="1:39" ht="30" customHeight="1" x14ac:dyDescent="0.25">
      <c r="A64" s="75" t="s">
        <v>607</v>
      </c>
      <c r="B64" s="200"/>
      <c r="C64" s="42" t="s">
        <v>8</v>
      </c>
      <c r="D64" s="43" t="s">
        <v>769</v>
      </c>
      <c r="E64" s="43" t="s">
        <v>768</v>
      </c>
      <c r="F64" s="43" t="s">
        <v>768</v>
      </c>
      <c r="G64" s="43" t="s">
        <v>768</v>
      </c>
      <c r="H64" s="43">
        <v>0</v>
      </c>
      <c r="I64" s="43">
        <v>4</v>
      </c>
      <c r="J64" s="43">
        <v>4</v>
      </c>
      <c r="K64" s="43">
        <v>4</v>
      </c>
      <c r="L64" s="43">
        <v>4</v>
      </c>
      <c r="M64" s="43">
        <v>4</v>
      </c>
      <c r="N64" s="43">
        <v>4</v>
      </c>
      <c r="O64" s="43">
        <v>4</v>
      </c>
      <c r="P64" s="43">
        <v>4</v>
      </c>
      <c r="Q64" s="43">
        <v>4</v>
      </c>
      <c r="R64" s="43">
        <v>4</v>
      </c>
      <c r="S64" s="43">
        <v>4</v>
      </c>
      <c r="T64" s="43">
        <v>4</v>
      </c>
      <c r="U64" s="43">
        <v>4</v>
      </c>
      <c r="V64" s="43">
        <v>4</v>
      </c>
      <c r="W64" s="43">
        <v>4</v>
      </c>
      <c r="X64" s="43">
        <v>4</v>
      </c>
      <c r="Y64" s="43">
        <v>4</v>
      </c>
      <c r="Z64" s="43">
        <v>4</v>
      </c>
      <c r="AA64" s="43">
        <v>4</v>
      </c>
      <c r="AB64" s="43">
        <v>4</v>
      </c>
      <c r="AC64" s="43">
        <v>4</v>
      </c>
      <c r="AD64" s="43">
        <v>4</v>
      </c>
      <c r="AE64" s="43">
        <v>4</v>
      </c>
      <c r="AF64" s="43">
        <v>4</v>
      </c>
      <c r="AG64" s="43">
        <v>4</v>
      </c>
      <c r="AH64" s="43">
        <v>4</v>
      </c>
      <c r="AI64" s="141"/>
      <c r="AJ64" s="135"/>
      <c r="AK64" s="135"/>
      <c r="AL64" s="135"/>
      <c r="AM64" s="135"/>
    </row>
    <row r="65" spans="1:39" ht="30" customHeight="1" x14ac:dyDescent="0.25">
      <c r="A65" s="75" t="s">
        <v>607</v>
      </c>
      <c r="B65" s="201"/>
      <c r="C65" s="44" t="s">
        <v>4</v>
      </c>
      <c r="D65" s="44" t="s">
        <v>769</v>
      </c>
      <c r="E65" s="44" t="s">
        <v>768</v>
      </c>
      <c r="F65" s="44" t="s">
        <v>768</v>
      </c>
      <c r="G65" s="44" t="s">
        <v>768</v>
      </c>
      <c r="H65" s="44">
        <v>0</v>
      </c>
      <c r="I65" s="44">
        <v>5</v>
      </c>
      <c r="J65" s="44">
        <v>3</v>
      </c>
      <c r="K65" s="44">
        <v>5</v>
      </c>
      <c r="L65" s="44">
        <v>4</v>
      </c>
      <c r="M65" s="44">
        <v>5</v>
      </c>
      <c r="N65" s="44">
        <v>5</v>
      </c>
      <c r="O65" s="44">
        <v>5</v>
      </c>
      <c r="P65" s="44">
        <v>5</v>
      </c>
      <c r="Q65" s="44">
        <v>0.5</v>
      </c>
      <c r="R65" s="44">
        <v>5</v>
      </c>
      <c r="S65" s="44">
        <v>5</v>
      </c>
      <c r="T65" s="44">
        <v>4</v>
      </c>
      <c r="U65" s="44">
        <v>4</v>
      </c>
      <c r="V65" s="44">
        <v>5</v>
      </c>
      <c r="W65" s="44">
        <v>5</v>
      </c>
      <c r="X65" s="44">
        <v>3</v>
      </c>
      <c r="Y65" s="44">
        <v>3</v>
      </c>
      <c r="Z65" s="44">
        <v>5</v>
      </c>
      <c r="AA65" s="44">
        <v>5</v>
      </c>
      <c r="AB65" s="44">
        <v>5</v>
      </c>
      <c r="AC65" s="44">
        <v>6</v>
      </c>
      <c r="AD65" s="44">
        <v>5</v>
      </c>
      <c r="AE65" s="44">
        <v>0.5</v>
      </c>
      <c r="AF65" s="44">
        <v>5</v>
      </c>
      <c r="AG65" s="44">
        <v>5</v>
      </c>
      <c r="AH65" s="44">
        <v>0.5</v>
      </c>
      <c r="AI65" s="142"/>
      <c r="AJ65" s="136"/>
      <c r="AK65" s="136"/>
      <c r="AL65" s="136"/>
      <c r="AM65" s="136"/>
    </row>
    <row r="66" spans="1:39" ht="30" customHeight="1" x14ac:dyDescent="0.25">
      <c r="A66" s="75" t="s">
        <v>608</v>
      </c>
      <c r="B66" s="199" t="s">
        <v>585</v>
      </c>
      <c r="C66" s="42" t="s">
        <v>7</v>
      </c>
      <c r="D66" s="43" t="s">
        <v>769</v>
      </c>
      <c r="E66" s="43" t="s">
        <v>768</v>
      </c>
      <c r="F66" s="43" t="s">
        <v>768</v>
      </c>
      <c r="G66" s="43" t="s">
        <v>768</v>
      </c>
      <c r="H66" s="43">
        <v>4</v>
      </c>
      <c r="I66" s="43">
        <v>4</v>
      </c>
      <c r="J66" s="43">
        <v>4</v>
      </c>
      <c r="K66" s="43">
        <v>4</v>
      </c>
      <c r="L66" s="43">
        <v>4</v>
      </c>
      <c r="M66" s="43">
        <v>4</v>
      </c>
      <c r="N66" s="43">
        <v>4</v>
      </c>
      <c r="O66" s="43">
        <v>4</v>
      </c>
      <c r="P66" s="43">
        <v>4</v>
      </c>
      <c r="Q66" s="43">
        <v>4</v>
      </c>
      <c r="R66" s="43">
        <v>4</v>
      </c>
      <c r="S66" s="43">
        <v>4</v>
      </c>
      <c r="T66" s="43">
        <v>4</v>
      </c>
      <c r="U66" s="43">
        <v>4</v>
      </c>
      <c r="V66" s="43">
        <v>4</v>
      </c>
      <c r="W66" s="43">
        <v>4</v>
      </c>
      <c r="X66" s="43" t="s">
        <v>793</v>
      </c>
      <c r="Y66" s="132" t="s">
        <v>796</v>
      </c>
      <c r="Z66" s="43"/>
      <c r="AA66" s="43"/>
      <c r="AB66" s="43"/>
      <c r="AC66" s="43"/>
      <c r="AD66" s="43"/>
      <c r="AE66" s="43"/>
      <c r="AF66" s="43"/>
      <c r="AG66" s="43"/>
      <c r="AH66" s="43"/>
      <c r="AI66" s="140"/>
      <c r="AJ66" s="134">
        <f t="shared" ref="AJ66" si="82">SUM(D66:H67,K66:O67,R66:V67,Y66:AC67,AF66:AH67)/8</f>
        <v>11</v>
      </c>
      <c r="AK66" s="134">
        <f t="shared" ref="AK66" si="83">SUM(D68:H68,K68:O68,R68:V68,Y68:AC68,AF68:AH68)/8</f>
        <v>6.5</v>
      </c>
      <c r="AL66" s="134">
        <f t="shared" ref="AL66" si="84">SUM(I66:J68,P66:Q68,W66:X68,AD66:AE68)/8</f>
        <v>7.3125</v>
      </c>
      <c r="AM66" s="134">
        <f t="shared" ref="AM66" si="85">ROUND(SUM(D66:AI68)/8,2)</f>
        <v>24.81</v>
      </c>
    </row>
    <row r="67" spans="1:39" ht="30" customHeight="1" x14ac:dyDescent="0.25">
      <c r="A67" s="75" t="s">
        <v>608</v>
      </c>
      <c r="B67" s="200"/>
      <c r="C67" s="42" t="s">
        <v>8</v>
      </c>
      <c r="D67" s="43" t="s">
        <v>769</v>
      </c>
      <c r="E67" s="43" t="s">
        <v>768</v>
      </c>
      <c r="F67" s="43" t="s">
        <v>768</v>
      </c>
      <c r="G67" s="43" t="s">
        <v>768</v>
      </c>
      <c r="H67" s="43">
        <v>4</v>
      </c>
      <c r="I67" s="43">
        <v>4</v>
      </c>
      <c r="J67" s="43">
        <v>4</v>
      </c>
      <c r="K67" s="43">
        <v>4</v>
      </c>
      <c r="L67" s="43">
        <v>4</v>
      </c>
      <c r="M67" s="43">
        <v>4</v>
      </c>
      <c r="N67" s="43">
        <v>4</v>
      </c>
      <c r="O67" s="43">
        <v>4</v>
      </c>
      <c r="P67" s="43">
        <v>4</v>
      </c>
      <c r="Q67" s="43">
        <v>4</v>
      </c>
      <c r="R67" s="43">
        <v>4</v>
      </c>
      <c r="S67" s="43">
        <v>4</v>
      </c>
      <c r="T67" s="43">
        <v>4</v>
      </c>
      <c r="U67" s="43">
        <v>4</v>
      </c>
      <c r="V67" s="43">
        <v>4</v>
      </c>
      <c r="W67" s="43">
        <v>4</v>
      </c>
      <c r="X67" s="43" t="s">
        <v>793</v>
      </c>
      <c r="Y67" s="132"/>
      <c r="Z67" s="43"/>
      <c r="AA67" s="43"/>
      <c r="AB67" s="43"/>
      <c r="AC67" s="43"/>
      <c r="AD67" s="43"/>
      <c r="AE67" s="43"/>
      <c r="AF67" s="43"/>
      <c r="AG67" s="43"/>
      <c r="AH67" s="43"/>
      <c r="AI67" s="141"/>
      <c r="AJ67" s="135"/>
      <c r="AK67" s="135"/>
      <c r="AL67" s="135"/>
      <c r="AM67" s="135"/>
    </row>
    <row r="68" spans="1:39" ht="30" customHeight="1" x14ac:dyDescent="0.25">
      <c r="A68" s="75" t="s">
        <v>608</v>
      </c>
      <c r="B68" s="201"/>
      <c r="C68" s="44" t="s">
        <v>4</v>
      </c>
      <c r="D68" s="44" t="s">
        <v>769</v>
      </c>
      <c r="E68" s="44" t="s">
        <v>768</v>
      </c>
      <c r="F68" s="44" t="s">
        <v>768</v>
      </c>
      <c r="G68" s="44" t="s">
        <v>768</v>
      </c>
      <c r="H68" s="44">
        <v>5</v>
      </c>
      <c r="I68" s="44">
        <v>5</v>
      </c>
      <c r="J68" s="44">
        <v>3</v>
      </c>
      <c r="K68" s="44">
        <v>5</v>
      </c>
      <c r="L68" s="44">
        <v>4</v>
      </c>
      <c r="M68" s="44">
        <v>5</v>
      </c>
      <c r="N68" s="44">
        <v>5</v>
      </c>
      <c r="O68" s="44">
        <v>5</v>
      </c>
      <c r="P68" s="44">
        <v>5</v>
      </c>
      <c r="Q68" s="44">
        <v>0.5</v>
      </c>
      <c r="R68" s="44">
        <v>5</v>
      </c>
      <c r="S68" s="44">
        <v>5</v>
      </c>
      <c r="T68" s="44">
        <v>4</v>
      </c>
      <c r="U68" s="44">
        <v>4</v>
      </c>
      <c r="V68" s="44">
        <v>5</v>
      </c>
      <c r="W68" s="44">
        <v>5</v>
      </c>
      <c r="X68" s="44" t="s">
        <v>793</v>
      </c>
      <c r="Y68" s="132"/>
      <c r="Z68" s="44"/>
      <c r="AA68" s="44"/>
      <c r="AB68" s="44"/>
      <c r="AC68" s="44"/>
      <c r="AD68" s="44"/>
      <c r="AE68" s="44"/>
      <c r="AF68" s="44"/>
      <c r="AG68" s="44"/>
      <c r="AH68" s="44"/>
      <c r="AI68" s="142"/>
      <c r="AJ68" s="136"/>
      <c r="AK68" s="136"/>
      <c r="AL68" s="136"/>
      <c r="AM68" s="136"/>
    </row>
    <row r="69" spans="1:39" ht="30" customHeight="1" x14ac:dyDescent="0.25">
      <c r="A69" s="75" t="s">
        <v>408</v>
      </c>
      <c r="B69" s="199" t="s">
        <v>564</v>
      </c>
      <c r="C69" s="42" t="s">
        <v>7</v>
      </c>
      <c r="D69" s="43" t="s">
        <v>769</v>
      </c>
      <c r="E69" s="43">
        <v>4</v>
      </c>
      <c r="F69" s="43" t="s">
        <v>768</v>
      </c>
      <c r="G69" s="43" t="s">
        <v>768</v>
      </c>
      <c r="H69" s="132">
        <v>0</v>
      </c>
      <c r="I69" s="43"/>
      <c r="J69" s="43"/>
      <c r="K69" s="43"/>
      <c r="L69" s="43"/>
      <c r="M69" s="43"/>
      <c r="N69" s="43"/>
      <c r="O69" s="43"/>
      <c r="P69" s="43"/>
      <c r="Q69" s="44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140"/>
      <c r="AJ69" s="134">
        <f t="shared" ref="AJ69" si="86">SUM(D69:H70,K69:O70,R69:V70,Y69:AC70,AF69:AH70)/8</f>
        <v>0.5</v>
      </c>
      <c r="AK69" s="134">
        <f>SUM(D71:H71,K71:O71,R71:V71,Y71:AC71,AF71:AH71)/8</f>
        <v>0</v>
      </c>
      <c r="AL69" s="134">
        <f t="shared" ref="AL69" si="87">SUM(I69:J71,P69:Q71,W69:X71,AD69:AE71)/8</f>
        <v>0</v>
      </c>
      <c r="AM69" s="134">
        <f t="shared" ref="AM69" si="88">ROUND(SUM(D69:AI71)/8,2)</f>
        <v>0.5</v>
      </c>
    </row>
    <row r="70" spans="1:39" ht="30" customHeight="1" x14ac:dyDescent="0.25">
      <c r="A70" s="75" t="s">
        <v>408</v>
      </c>
      <c r="B70" s="200"/>
      <c r="C70" s="42" t="s">
        <v>8</v>
      </c>
      <c r="D70" s="43" t="s">
        <v>769</v>
      </c>
      <c r="E70" s="43">
        <v>0</v>
      </c>
      <c r="F70" s="43" t="s">
        <v>768</v>
      </c>
      <c r="G70" s="43" t="s">
        <v>768</v>
      </c>
      <c r="H70" s="132">
        <v>0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141"/>
      <c r="AJ70" s="135"/>
      <c r="AK70" s="135"/>
      <c r="AL70" s="135"/>
      <c r="AM70" s="135"/>
    </row>
    <row r="71" spans="1:39" ht="30" customHeight="1" x14ac:dyDescent="0.25">
      <c r="A71" s="75" t="s">
        <v>408</v>
      </c>
      <c r="B71" s="201"/>
      <c r="C71" s="44" t="s">
        <v>4</v>
      </c>
      <c r="D71" s="44" t="s">
        <v>769</v>
      </c>
      <c r="E71" s="44">
        <v>0</v>
      </c>
      <c r="F71" s="44" t="s">
        <v>768</v>
      </c>
      <c r="G71" s="44" t="s">
        <v>768</v>
      </c>
      <c r="H71" s="132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142"/>
      <c r="AJ71" s="136"/>
      <c r="AK71" s="136"/>
      <c r="AL71" s="136"/>
      <c r="AM71" s="136"/>
    </row>
    <row r="72" spans="1:39" ht="21" customHeight="1" x14ac:dyDescent="0.25">
      <c r="B72" s="64" t="s">
        <v>9</v>
      </c>
      <c r="C72" s="2"/>
      <c r="D72" s="2">
        <f t="shared" ref="D72:AH72" si="89">SUM(D6:D71)</f>
        <v>0</v>
      </c>
      <c r="E72" s="2">
        <f t="shared" si="89"/>
        <v>161</v>
      </c>
      <c r="F72" s="2">
        <f t="shared" si="89"/>
        <v>136.5</v>
      </c>
      <c r="G72" s="2">
        <f t="shared" si="89"/>
        <v>148</v>
      </c>
      <c r="H72" s="2">
        <f t="shared" si="89"/>
        <v>235</v>
      </c>
      <c r="I72" s="2">
        <f t="shared" si="89"/>
        <v>242.5</v>
      </c>
      <c r="J72" s="2">
        <f t="shared" si="89"/>
        <v>199</v>
      </c>
      <c r="K72" s="2">
        <f t="shared" si="89"/>
        <v>223.5</v>
      </c>
      <c r="L72" s="2">
        <f t="shared" si="89"/>
        <v>212.5</v>
      </c>
      <c r="M72" s="2">
        <f t="shared" si="89"/>
        <v>247</v>
      </c>
      <c r="N72" s="2">
        <f t="shared" si="89"/>
        <v>241.5</v>
      </c>
      <c r="O72" s="2">
        <f t="shared" si="89"/>
        <v>246</v>
      </c>
      <c r="P72" s="2">
        <f t="shared" si="89"/>
        <v>245.5</v>
      </c>
      <c r="Q72" s="2">
        <f t="shared" si="89"/>
        <v>153</v>
      </c>
      <c r="R72" s="2">
        <f t="shared" si="89"/>
        <v>233</v>
      </c>
      <c r="S72" s="2">
        <f t="shared" si="89"/>
        <v>245</v>
      </c>
      <c r="T72" s="2">
        <f t="shared" si="89"/>
        <v>216</v>
      </c>
      <c r="U72" s="2">
        <f t="shared" si="89"/>
        <v>220</v>
      </c>
      <c r="V72" s="2">
        <f t="shared" si="89"/>
        <v>234</v>
      </c>
      <c r="W72" s="2">
        <f t="shared" si="89"/>
        <v>238</v>
      </c>
      <c r="X72" s="2">
        <f t="shared" si="89"/>
        <v>180.5</v>
      </c>
      <c r="Y72" s="2">
        <f t="shared" si="89"/>
        <v>216</v>
      </c>
      <c r="Z72" s="2">
        <f t="shared" si="89"/>
        <v>208</v>
      </c>
      <c r="AA72" s="2">
        <f t="shared" si="89"/>
        <v>221</v>
      </c>
      <c r="AB72" s="2">
        <f t="shared" si="89"/>
        <v>221</v>
      </c>
      <c r="AC72" s="2">
        <f t="shared" si="89"/>
        <v>181</v>
      </c>
      <c r="AD72" s="2">
        <f t="shared" si="89"/>
        <v>207</v>
      </c>
      <c r="AE72" s="2">
        <f t="shared" si="89"/>
        <v>120</v>
      </c>
      <c r="AF72" s="2">
        <f t="shared" si="89"/>
        <v>216.5</v>
      </c>
      <c r="AG72" s="2">
        <f t="shared" si="89"/>
        <v>221</v>
      </c>
      <c r="AH72" s="2">
        <f t="shared" si="89"/>
        <v>211</v>
      </c>
      <c r="AI72" s="2"/>
      <c r="AJ72" s="3">
        <f>SUM(D72:AH72)</f>
        <v>6280</v>
      </c>
      <c r="AK72" s="3"/>
      <c r="AL72" s="3"/>
      <c r="AM72" s="3"/>
    </row>
    <row r="73" spans="1:39" s="61" customFormat="1" ht="24" customHeight="1" x14ac:dyDescent="0.25">
      <c r="A73" s="56"/>
      <c r="B73" s="57" t="s">
        <v>208</v>
      </c>
      <c r="C73" s="58"/>
      <c r="D73" s="59"/>
      <c r="E73" s="59">
        <v>15</v>
      </c>
      <c r="F73" s="59">
        <v>11</v>
      </c>
      <c r="G73" s="59">
        <v>12</v>
      </c>
      <c r="H73" s="59">
        <v>19</v>
      </c>
      <c r="I73" s="59">
        <v>19</v>
      </c>
      <c r="J73" s="59">
        <v>19</v>
      </c>
      <c r="K73" s="59">
        <v>18</v>
      </c>
      <c r="L73" s="59">
        <v>18</v>
      </c>
      <c r="M73" s="59">
        <v>19</v>
      </c>
      <c r="N73" s="59">
        <v>19</v>
      </c>
      <c r="O73" s="59">
        <v>19</v>
      </c>
      <c r="P73" s="59">
        <v>19</v>
      </c>
      <c r="Q73" s="59">
        <v>18</v>
      </c>
      <c r="R73" s="59">
        <v>18</v>
      </c>
      <c r="S73" s="59">
        <v>19</v>
      </c>
      <c r="T73" s="59">
        <v>18</v>
      </c>
      <c r="U73" s="59">
        <v>18</v>
      </c>
      <c r="V73" s="59">
        <v>18</v>
      </c>
      <c r="W73" s="59">
        <v>18</v>
      </c>
      <c r="X73" s="59">
        <v>17</v>
      </c>
      <c r="Y73" s="59">
        <v>17</v>
      </c>
      <c r="Z73" s="59">
        <v>16</v>
      </c>
      <c r="AA73" s="59">
        <v>17</v>
      </c>
      <c r="AB73" s="59">
        <v>17</v>
      </c>
      <c r="AC73" s="59">
        <v>15</v>
      </c>
      <c r="AD73" s="59">
        <v>16</v>
      </c>
      <c r="AE73" s="59">
        <v>14</v>
      </c>
      <c r="AF73" s="59">
        <v>17</v>
      </c>
      <c r="AG73" s="59">
        <v>17</v>
      </c>
      <c r="AH73" s="59">
        <v>17</v>
      </c>
      <c r="AI73" s="59"/>
      <c r="AJ73" s="60"/>
      <c r="AK73" s="60"/>
      <c r="AL73" s="60"/>
      <c r="AM73" s="60"/>
    </row>
    <row r="74" spans="1:39" ht="21" customHeight="1" x14ac:dyDescent="0.25">
      <c r="B74" s="204" t="s">
        <v>10</v>
      </c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6"/>
    </row>
    <row r="75" spans="1:39" ht="21" customHeight="1" x14ac:dyDescent="0.35">
      <c r="B75" s="66"/>
      <c r="C75" s="51"/>
      <c r="D75" s="51"/>
      <c r="E75" s="51"/>
      <c r="F75" s="51"/>
      <c r="G75" s="51"/>
      <c r="H75" s="51"/>
      <c r="I75" s="51"/>
      <c r="J75" s="51"/>
      <c r="K75" s="51"/>
      <c r="L75" s="69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</row>
    <row r="84" spans="1:45" x14ac:dyDescent="0.35">
      <c r="AP84" s="1">
        <f>30+11+14+46.5+9+96</f>
        <v>206.5</v>
      </c>
    </row>
    <row r="94" spans="1:45" s="4" customFormat="1" x14ac:dyDescent="0.35">
      <c r="A94" s="20"/>
      <c r="B94" s="65"/>
      <c r="AJ94" s="5"/>
      <c r="AK94" s="5"/>
      <c r="AL94" s="5"/>
      <c r="AM94" s="5"/>
      <c r="AN94" s="1"/>
      <c r="AO94" s="1"/>
      <c r="AP94" s="1"/>
      <c r="AQ94" s="1"/>
      <c r="AR94" s="1"/>
      <c r="AS94" s="1"/>
    </row>
    <row r="97" spans="1:45" s="4" customFormat="1" x14ac:dyDescent="0.35">
      <c r="A97" s="20"/>
      <c r="B97" s="65"/>
      <c r="AF97" s="15"/>
      <c r="AJ97" s="5"/>
      <c r="AK97" s="5"/>
      <c r="AL97" s="5"/>
      <c r="AM97" s="5"/>
      <c r="AN97" s="1"/>
      <c r="AO97" s="1"/>
      <c r="AP97" s="1"/>
      <c r="AQ97" s="1"/>
      <c r="AR97" s="1"/>
      <c r="AS97" s="1"/>
    </row>
  </sheetData>
  <mergeCells count="143">
    <mergeCell ref="G1:AM1"/>
    <mergeCell ref="B4:B5"/>
    <mergeCell ref="AI4:AI5"/>
    <mergeCell ref="AJ4:AJ5"/>
    <mergeCell ref="AK4:AK5"/>
    <mergeCell ref="AL4:AL5"/>
    <mergeCell ref="AM4:AM5"/>
    <mergeCell ref="AJ15:AJ17"/>
    <mergeCell ref="AK18:AK20"/>
    <mergeCell ref="AJ18:AJ20"/>
    <mergeCell ref="AI12:AI14"/>
    <mergeCell ref="B2:C3"/>
    <mergeCell ref="D2:X3"/>
    <mergeCell ref="Y2:AM3"/>
    <mergeCell ref="AJ9:AJ11"/>
    <mergeCell ref="AK9:AK11"/>
    <mergeCell ref="AM9:AM11"/>
    <mergeCell ref="AK6:AK8"/>
    <mergeCell ref="AI6:AI8"/>
    <mergeCell ref="AM6:AM8"/>
    <mergeCell ref="AL6:AL8"/>
    <mergeCell ref="B6:B8"/>
    <mergeCell ref="AL15:AL17"/>
    <mergeCell ref="AJ6:AJ8"/>
    <mergeCell ref="B74:AM74"/>
    <mergeCell ref="B21:B23"/>
    <mergeCell ref="AI21:AI23"/>
    <mergeCell ref="AJ21:AJ23"/>
    <mergeCell ref="B24:B26"/>
    <mergeCell ref="AM30:AM32"/>
    <mergeCell ref="AJ30:AJ32"/>
    <mergeCell ref="AL24:AL26"/>
    <mergeCell ref="AM24:AM26"/>
    <mergeCell ref="AI30:AI32"/>
    <mergeCell ref="B30:B32"/>
    <mergeCell ref="AK30:AK32"/>
    <mergeCell ref="AJ33:AJ35"/>
    <mergeCell ref="AK33:AK35"/>
    <mergeCell ref="AM39:AM41"/>
    <mergeCell ref="AI39:AI41"/>
    <mergeCell ref="AJ39:AJ41"/>
    <mergeCell ref="AM42:AM44"/>
    <mergeCell ref="AJ36:AJ38"/>
    <mergeCell ref="AJ24:AJ26"/>
    <mergeCell ref="B39:B41"/>
    <mergeCell ref="AL63:AL65"/>
    <mergeCell ref="AI24:AI26"/>
    <mergeCell ref="AI33:AI35"/>
    <mergeCell ref="AM15:AM17"/>
    <mergeCell ref="AL9:AL11"/>
    <mergeCell ref="B9:B11"/>
    <mergeCell ref="AI9:AI11"/>
    <mergeCell ref="AL12:AL14"/>
    <mergeCell ref="B15:B17"/>
    <mergeCell ref="AI15:AI17"/>
    <mergeCell ref="B18:B20"/>
    <mergeCell ref="B12:B14"/>
    <mergeCell ref="AJ12:AJ14"/>
    <mergeCell ref="AI18:AI20"/>
    <mergeCell ref="AK12:AK14"/>
    <mergeCell ref="AL18:AL20"/>
    <mergeCell ref="AK15:AK17"/>
    <mergeCell ref="AM12:AM14"/>
    <mergeCell ref="AM18:AM20"/>
    <mergeCell ref="AM21:AM23"/>
    <mergeCell ref="AL36:AL38"/>
    <mergeCell ref="AM33:AM35"/>
    <mergeCell ref="AK42:AK44"/>
    <mergeCell ref="AL42:AL44"/>
    <mergeCell ref="AM36:AM38"/>
    <mergeCell ref="AK21:AK23"/>
    <mergeCell ref="AK36:AK38"/>
    <mergeCell ref="AK24:AK26"/>
    <mergeCell ref="AM27:AM29"/>
    <mergeCell ref="AL21:AL23"/>
    <mergeCell ref="AK39:AK41"/>
    <mergeCell ref="AL39:AL41"/>
    <mergeCell ref="AL33:AL35"/>
    <mergeCell ref="AK27:AK29"/>
    <mergeCell ref="AL27:AL29"/>
    <mergeCell ref="B66:B68"/>
    <mergeCell ref="AI66:AI68"/>
    <mergeCell ref="AJ66:AJ68"/>
    <mergeCell ref="B63:B65"/>
    <mergeCell ref="AI63:AI65"/>
    <mergeCell ref="B54:B56"/>
    <mergeCell ref="AI54:AI56"/>
    <mergeCell ref="AJ63:AJ65"/>
    <mergeCell ref="AJ27:AJ29"/>
    <mergeCell ref="AJ42:AJ44"/>
    <mergeCell ref="AI27:AI29"/>
    <mergeCell ref="B57:B59"/>
    <mergeCell ref="AI57:AI59"/>
    <mergeCell ref="B45:B47"/>
    <mergeCell ref="AI45:AI47"/>
    <mergeCell ref="AJ45:AJ47"/>
    <mergeCell ref="AI36:AI38"/>
    <mergeCell ref="B27:B29"/>
    <mergeCell ref="AJ54:AJ56"/>
    <mergeCell ref="AJ57:AJ59"/>
    <mergeCell ref="B60:B62"/>
    <mergeCell ref="AI60:AI62"/>
    <mergeCell ref="AK63:AK65"/>
    <mergeCell ref="AM63:AM65"/>
    <mergeCell ref="AL54:AL56"/>
    <mergeCell ref="AM54:AM56"/>
    <mergeCell ref="AJ69:AJ71"/>
    <mergeCell ref="AM57:AM59"/>
    <mergeCell ref="AL69:AL71"/>
    <mergeCell ref="AK69:AK71"/>
    <mergeCell ref="AL57:AL59"/>
    <mergeCell ref="AK54:AK56"/>
    <mergeCell ref="AK57:AK59"/>
    <mergeCell ref="AK66:AK68"/>
    <mergeCell ref="AL66:AL68"/>
    <mergeCell ref="AJ60:AJ62"/>
    <mergeCell ref="AK60:AK62"/>
    <mergeCell ref="AL60:AL62"/>
    <mergeCell ref="AM60:AM62"/>
    <mergeCell ref="AM45:AM47"/>
    <mergeCell ref="AK45:AK47"/>
    <mergeCell ref="AL45:AL47"/>
    <mergeCell ref="AM69:AM71"/>
    <mergeCell ref="AL30:AL32"/>
    <mergeCell ref="B51:B53"/>
    <mergeCell ref="AI51:AI53"/>
    <mergeCell ref="AJ51:AJ53"/>
    <mergeCell ref="AK51:AK53"/>
    <mergeCell ref="AL51:AL53"/>
    <mergeCell ref="AM51:AM53"/>
    <mergeCell ref="B42:B44"/>
    <mergeCell ref="AI42:AI44"/>
    <mergeCell ref="B33:B35"/>
    <mergeCell ref="B36:B38"/>
    <mergeCell ref="AK48:AK50"/>
    <mergeCell ref="AL48:AL50"/>
    <mergeCell ref="AM48:AM50"/>
    <mergeCell ref="B48:B50"/>
    <mergeCell ref="AI48:AI50"/>
    <mergeCell ref="AJ48:AJ50"/>
    <mergeCell ref="B69:B71"/>
    <mergeCell ref="AI69:AI71"/>
    <mergeCell ref="AM66:AM68"/>
  </mergeCells>
  <phoneticPr fontId="4" type="noConversion"/>
  <conditionalFormatting sqref="A60:A62">
    <cfRule type="duplicateValues" dxfId="150" priority="1"/>
  </conditionalFormatting>
  <conditionalFormatting sqref="D4:AH5">
    <cfRule type="expression" dxfId="149" priority="110">
      <formula>WEEKDAY(#REF!,2)&gt;5</formula>
    </cfRule>
    <cfRule type="expression" dxfId="148" priority="111">
      <formula>WEEKDAY(#REF!,2)&gt;5</formula>
    </cfRule>
    <cfRule type="expression" dxfId="147" priority="112">
      <formula>weeday(#REF!,2)&gt;5</formula>
    </cfRule>
    <cfRule type="expression" dxfId="146" priority="113">
      <formula>weeday(#REF!,2)&gt;5</formula>
    </cfRule>
  </conditionalFormatting>
  <conditionalFormatting sqref="D4:AH71">
    <cfRule type="expression" dxfId="145" priority="7">
      <formula>WEEKDAY(D$4,2)&gt;5</formula>
    </cfRule>
  </conditionalFormatting>
  <conditionalFormatting sqref="E6:H71">
    <cfRule type="expression" dxfId="144" priority="8">
      <formula>weeday(E$4,2)&gt;5</formula>
    </cfRule>
  </conditionalFormatting>
  <conditionalFormatting sqref="AE60:AF62">
    <cfRule type="expression" dxfId="143" priority="2">
      <formula>WEEKDAY(AE$4,2)&gt;5</formula>
    </cfRule>
  </conditionalFormatting>
  <conditionalFormatting sqref="AE66:AF68">
    <cfRule type="expression" dxfId="142" priority="5">
      <formula>WEEKDAY(AE$4,2)&gt;5</formula>
    </cfRule>
  </conditionalFormatting>
  <printOptions horizontalCentered="1"/>
  <pageMargins left="0" right="0" top="0" bottom="0" header="0" footer="0"/>
  <pageSetup paperSize="9" scale="55" fitToHeight="0" orientation="landscape" r:id="rId1"/>
  <rowBreaks count="1" manualBreakCount="1">
    <brk id="41" max="3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0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95"/>
  <sheetViews>
    <sheetView zoomScale="90" zoomScaleNormal="90" zoomScaleSheetLayoutView="85" workbookViewId="0">
      <pane xSplit="3" ySplit="5" topLeftCell="D17" activePane="bottomRight" state="frozen"/>
      <selection activeCell="B1" sqref="B1"/>
      <selection pane="topRight" activeCell="D1" sqref="D1"/>
      <selection pane="bottomLeft" activeCell="B6" sqref="B6"/>
      <selection pane="bottomRight" activeCell="AH86" sqref="AH86"/>
    </sheetView>
  </sheetViews>
  <sheetFormatPr defaultColWidth="9" defaultRowHeight="16" x14ac:dyDescent="0.35"/>
  <cols>
    <col min="1" max="1" width="11.25" style="20" customWidth="1"/>
    <col min="2" max="2" width="9.83203125" style="65" customWidth="1"/>
    <col min="3" max="3" width="7.25" style="4" customWidth="1"/>
    <col min="4" max="7" width="5.83203125" style="4" customWidth="1"/>
    <col min="8" max="8" width="6.25" style="4" customWidth="1"/>
    <col min="9" max="18" width="5.83203125" style="4" customWidth="1"/>
    <col min="19" max="19" width="5.75" style="4" customWidth="1"/>
    <col min="20" max="22" width="5.83203125" style="4" customWidth="1"/>
    <col min="23" max="23" width="5.58203125" style="4" customWidth="1"/>
    <col min="24" max="24" width="5.83203125" style="4" customWidth="1"/>
    <col min="25" max="26" width="6.33203125" style="4" customWidth="1"/>
    <col min="27" max="27" width="5.83203125" style="4" customWidth="1"/>
    <col min="28" max="28" width="6.5" style="4" customWidth="1"/>
    <col min="29" max="31" width="5.83203125" style="4" customWidth="1"/>
    <col min="32" max="32" width="6.08203125" style="4" customWidth="1"/>
    <col min="33" max="34" width="5.83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271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55" t="s">
        <v>174</v>
      </c>
      <c r="B6" s="196" t="s">
        <v>37</v>
      </c>
      <c r="C6" s="16" t="s">
        <v>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>SUM(D6:H7,K6:O7,R6:V7,Y6:AC7,AF6:AH7)/8</f>
        <v>22</v>
      </c>
      <c r="AK6" s="134">
        <f>SUM(D8:H8,K8:O8,R8:V8,Y8:AC8,AF8:AH8)/8</f>
        <v>12.9375</v>
      </c>
      <c r="AL6" s="134">
        <f>SUM(I6:J8,P6:Q8,W6:X8,AD6:AE8)/8</f>
        <v>12.3125</v>
      </c>
      <c r="AM6" s="134">
        <f>ROUND(SUM(D6:AI8)/8,2)</f>
        <v>47.25</v>
      </c>
    </row>
    <row r="7" spans="1:39" ht="30" customHeight="1" x14ac:dyDescent="0.25">
      <c r="A7" s="55" t="s">
        <v>174</v>
      </c>
      <c r="B7" s="197"/>
      <c r="C7" s="16" t="s">
        <v>8</v>
      </c>
      <c r="D7" s="43" t="s">
        <v>769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55" t="s">
        <v>174</v>
      </c>
      <c r="B8" s="198"/>
      <c r="C8" s="17" t="s">
        <v>4</v>
      </c>
      <c r="D8" s="44" t="s">
        <v>769</v>
      </c>
      <c r="E8" s="44">
        <v>5</v>
      </c>
      <c r="F8" s="44">
        <v>5</v>
      </c>
      <c r="G8" s="44">
        <v>5</v>
      </c>
      <c r="H8" s="44">
        <v>6</v>
      </c>
      <c r="I8" s="44">
        <v>6</v>
      </c>
      <c r="J8" s="44">
        <v>3</v>
      </c>
      <c r="K8" s="44">
        <v>6</v>
      </c>
      <c r="L8" s="44">
        <v>6</v>
      </c>
      <c r="M8" s="44">
        <v>6</v>
      </c>
      <c r="N8" s="44">
        <v>6</v>
      </c>
      <c r="O8" s="44">
        <v>6</v>
      </c>
      <c r="P8" s="44">
        <v>6</v>
      </c>
      <c r="Q8" s="44">
        <v>5</v>
      </c>
      <c r="R8" s="44">
        <v>6</v>
      </c>
      <c r="S8" s="44">
        <v>4</v>
      </c>
      <c r="T8" s="44">
        <v>5</v>
      </c>
      <c r="U8" s="44">
        <v>6</v>
      </c>
      <c r="V8" s="44">
        <v>6</v>
      </c>
      <c r="W8" s="44">
        <v>6</v>
      </c>
      <c r="X8" s="44">
        <v>5</v>
      </c>
      <c r="Y8" s="44">
        <v>6</v>
      </c>
      <c r="Z8" s="44">
        <v>5</v>
      </c>
      <c r="AA8" s="44">
        <v>5</v>
      </c>
      <c r="AB8" s="44">
        <v>5</v>
      </c>
      <c r="AC8" s="44">
        <v>3</v>
      </c>
      <c r="AD8" s="44">
        <v>3</v>
      </c>
      <c r="AE8" s="44">
        <v>0.5</v>
      </c>
      <c r="AF8" s="44">
        <v>0.5</v>
      </c>
      <c r="AG8" s="44">
        <v>0.5</v>
      </c>
      <c r="AH8" s="44">
        <v>0.5</v>
      </c>
      <c r="AI8" s="142"/>
      <c r="AJ8" s="136"/>
      <c r="AK8" s="136"/>
      <c r="AL8" s="136"/>
      <c r="AM8" s="136"/>
    </row>
    <row r="9" spans="1:39" ht="30" customHeight="1" x14ac:dyDescent="0.25">
      <c r="A9" s="48" t="s">
        <v>65</v>
      </c>
      <c r="B9" s="146" t="s">
        <v>106</v>
      </c>
      <c r="C9" s="16" t="s">
        <v>7</v>
      </c>
      <c r="D9" s="43" t="s">
        <v>769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4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>
        <v>4</v>
      </c>
      <c r="AG9" s="43">
        <v>4</v>
      </c>
      <c r="AH9" s="43">
        <v>4</v>
      </c>
      <c r="AI9" s="140"/>
      <c r="AJ9" s="134">
        <f>SUM(D9:H10,K9:O10,R9:V10,Y9:AC10,AF9:AH10)/8</f>
        <v>22</v>
      </c>
      <c r="AK9" s="134">
        <f>SUM(D11:H11,K11:O11,R11:V11,Y11:AC11,AF11:AH11)/8</f>
        <v>13.1875</v>
      </c>
      <c r="AL9" s="134">
        <f>SUM(I9:J11,P9:Q11,W9:X11,AD9:AE11)/8</f>
        <v>12.4375</v>
      </c>
      <c r="AM9" s="134">
        <f>ROUND(SUM(D9:AI11)/8,2)</f>
        <v>47.63</v>
      </c>
    </row>
    <row r="10" spans="1:39" ht="30" customHeight="1" x14ac:dyDescent="0.25">
      <c r="A10" s="48" t="s">
        <v>65</v>
      </c>
      <c r="B10" s="147"/>
      <c r="C10" s="16" t="s">
        <v>8</v>
      </c>
      <c r="D10" s="43" t="s">
        <v>769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4</v>
      </c>
      <c r="AG10" s="43">
        <v>4</v>
      </c>
      <c r="AH10" s="43">
        <v>4</v>
      </c>
      <c r="AI10" s="141"/>
      <c r="AJ10" s="135"/>
      <c r="AK10" s="135"/>
      <c r="AL10" s="135"/>
      <c r="AM10" s="135"/>
    </row>
    <row r="11" spans="1:39" ht="30" customHeight="1" x14ac:dyDescent="0.25">
      <c r="A11" s="48" t="s">
        <v>65</v>
      </c>
      <c r="B11" s="148"/>
      <c r="C11" s="17" t="s">
        <v>4</v>
      </c>
      <c r="D11" s="44" t="s">
        <v>769</v>
      </c>
      <c r="E11" s="44">
        <v>5</v>
      </c>
      <c r="F11" s="44">
        <v>5</v>
      </c>
      <c r="G11" s="44">
        <v>5</v>
      </c>
      <c r="H11" s="44">
        <v>6</v>
      </c>
      <c r="I11" s="44">
        <v>6</v>
      </c>
      <c r="J11" s="44">
        <v>4</v>
      </c>
      <c r="K11" s="44">
        <v>6</v>
      </c>
      <c r="L11" s="44">
        <v>6</v>
      </c>
      <c r="M11" s="44">
        <v>6</v>
      </c>
      <c r="N11" s="44">
        <v>6</v>
      </c>
      <c r="O11" s="44">
        <v>6</v>
      </c>
      <c r="P11" s="44">
        <v>6</v>
      </c>
      <c r="Q11" s="44">
        <v>5</v>
      </c>
      <c r="R11" s="44">
        <v>6</v>
      </c>
      <c r="S11" s="44">
        <v>4</v>
      </c>
      <c r="T11" s="44">
        <v>6</v>
      </c>
      <c r="U11" s="44">
        <v>6</v>
      </c>
      <c r="V11" s="44">
        <v>6</v>
      </c>
      <c r="W11" s="44">
        <v>6</v>
      </c>
      <c r="X11" s="44">
        <v>5</v>
      </c>
      <c r="Y11" s="44">
        <v>6</v>
      </c>
      <c r="Z11" s="44">
        <v>6</v>
      </c>
      <c r="AA11" s="44">
        <v>5</v>
      </c>
      <c r="AB11" s="44">
        <v>5</v>
      </c>
      <c r="AC11" s="44">
        <v>3</v>
      </c>
      <c r="AD11" s="44">
        <v>3</v>
      </c>
      <c r="AE11" s="44">
        <v>0.5</v>
      </c>
      <c r="AF11" s="44">
        <v>0.5</v>
      </c>
      <c r="AG11" s="44">
        <v>0.5</v>
      </c>
      <c r="AH11" s="44">
        <v>0.5</v>
      </c>
      <c r="AI11" s="142"/>
      <c r="AJ11" s="136"/>
      <c r="AK11" s="136"/>
      <c r="AL11" s="136"/>
      <c r="AM11" s="136"/>
    </row>
    <row r="12" spans="1:39" ht="30" customHeight="1" x14ac:dyDescent="0.25">
      <c r="A12" s="20">
        <v>2010051</v>
      </c>
      <c r="B12" s="146" t="s">
        <v>28</v>
      </c>
      <c r="C12" s="42" t="s">
        <v>7</v>
      </c>
      <c r="D12" s="43" t="s">
        <v>769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>SUM(D12:H13,K12:O13,R12:V13,Y12:AC13,AF12:AH13)/8</f>
        <v>22</v>
      </c>
      <c r="AK12" s="134">
        <f>SUM(D14:H14,K14:O14,R14:V14,Y14:AC14,AF14:AH14)/8</f>
        <v>12.3125</v>
      </c>
      <c r="AL12" s="134">
        <f>SUM(I12:J14,P12:Q14,W12:X14,AD12:AE14)/8</f>
        <v>12.25</v>
      </c>
      <c r="AM12" s="134">
        <f>ROUND(SUM(D12:AI14)/8,2)</f>
        <v>46.56</v>
      </c>
    </row>
    <row r="13" spans="1:39" ht="30" customHeight="1" x14ac:dyDescent="0.25">
      <c r="A13" s="20">
        <v>2010051</v>
      </c>
      <c r="B13" s="147"/>
      <c r="C13" s="42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20">
        <v>2010051</v>
      </c>
      <c r="B14" s="148"/>
      <c r="C14" s="44" t="s">
        <v>4</v>
      </c>
      <c r="D14" s="44" t="s">
        <v>769</v>
      </c>
      <c r="E14" s="44">
        <v>5</v>
      </c>
      <c r="F14" s="44">
        <v>3.5</v>
      </c>
      <c r="G14" s="44">
        <v>5</v>
      </c>
      <c r="H14" s="44">
        <v>6</v>
      </c>
      <c r="I14" s="44">
        <v>6</v>
      </c>
      <c r="J14" s="44">
        <v>3</v>
      </c>
      <c r="K14" s="44">
        <v>5</v>
      </c>
      <c r="L14" s="44">
        <v>6</v>
      </c>
      <c r="M14" s="44">
        <v>6</v>
      </c>
      <c r="N14" s="44">
        <v>5.5</v>
      </c>
      <c r="O14" s="44">
        <v>6</v>
      </c>
      <c r="P14" s="44">
        <v>6</v>
      </c>
      <c r="Q14" s="44">
        <v>5</v>
      </c>
      <c r="R14" s="44">
        <v>5</v>
      </c>
      <c r="S14" s="44">
        <v>4</v>
      </c>
      <c r="T14" s="44">
        <v>6</v>
      </c>
      <c r="U14" s="44">
        <v>5.5</v>
      </c>
      <c r="V14" s="44">
        <v>6</v>
      </c>
      <c r="W14" s="44">
        <v>6</v>
      </c>
      <c r="X14" s="44">
        <v>5</v>
      </c>
      <c r="Y14" s="44">
        <v>6</v>
      </c>
      <c r="Z14" s="44">
        <v>5.5</v>
      </c>
      <c r="AA14" s="44">
        <v>0.5</v>
      </c>
      <c r="AB14" s="44">
        <v>5</v>
      </c>
      <c r="AC14" s="44">
        <v>3</v>
      </c>
      <c r="AD14" s="44">
        <v>2.5</v>
      </c>
      <c r="AE14" s="44">
        <v>0.5</v>
      </c>
      <c r="AF14" s="44">
        <v>0.5</v>
      </c>
      <c r="AG14" s="44">
        <v>2.5</v>
      </c>
      <c r="AH14" s="44">
        <v>1</v>
      </c>
      <c r="AI14" s="142"/>
      <c r="AJ14" s="136"/>
      <c r="AK14" s="136"/>
      <c r="AL14" s="136"/>
      <c r="AM14" s="136"/>
    </row>
    <row r="15" spans="1:39" ht="30" customHeight="1" x14ac:dyDescent="0.25">
      <c r="A15" s="20" t="s">
        <v>281</v>
      </c>
      <c r="B15" s="152" t="s">
        <v>313</v>
      </c>
      <c r="C15" s="42" t="s">
        <v>7</v>
      </c>
      <c r="D15" s="43" t="s">
        <v>769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3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>SUM(D15:H16,K15:O16,R15:V16,Y15:AC16,AF15:AH16)/8</f>
        <v>22</v>
      </c>
      <c r="AK15" s="134">
        <f>SUM(D17:H17,K17:O17,R17:V17,Y17:AC17,AF17:AH17)/8</f>
        <v>13.0625</v>
      </c>
      <c r="AL15" s="134">
        <f>SUM(I15:J17,P15:Q17,W15:X17,AD15:AE17)/8</f>
        <v>12.1875</v>
      </c>
      <c r="AM15" s="134">
        <f>ROUND(SUM(D15:AI17)/8,2)</f>
        <v>47.25</v>
      </c>
    </row>
    <row r="16" spans="1:39" ht="30" customHeight="1" x14ac:dyDescent="0.25">
      <c r="A16" s="20" t="s">
        <v>281</v>
      </c>
      <c r="B16" s="153"/>
      <c r="C16" s="42" t="s">
        <v>8</v>
      </c>
      <c r="D16" s="43" t="s">
        <v>769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39" ht="30" customHeight="1" x14ac:dyDescent="0.25">
      <c r="A17" s="20" t="s">
        <v>281</v>
      </c>
      <c r="B17" s="154"/>
      <c r="C17" s="44" t="s">
        <v>4</v>
      </c>
      <c r="D17" s="44" t="s">
        <v>769</v>
      </c>
      <c r="E17" s="44">
        <v>5</v>
      </c>
      <c r="F17" s="44">
        <v>5</v>
      </c>
      <c r="G17" s="44">
        <v>5</v>
      </c>
      <c r="H17" s="44">
        <v>6</v>
      </c>
      <c r="I17" s="44">
        <v>6</v>
      </c>
      <c r="J17" s="44">
        <v>3</v>
      </c>
      <c r="K17" s="44">
        <v>6</v>
      </c>
      <c r="L17" s="44">
        <v>6</v>
      </c>
      <c r="M17" s="44">
        <v>6</v>
      </c>
      <c r="N17" s="44">
        <v>6</v>
      </c>
      <c r="O17" s="44">
        <v>6</v>
      </c>
      <c r="P17" s="44">
        <v>6</v>
      </c>
      <c r="Q17" s="44">
        <v>5</v>
      </c>
      <c r="R17" s="44">
        <v>6</v>
      </c>
      <c r="S17" s="44">
        <v>4</v>
      </c>
      <c r="T17" s="44">
        <v>6</v>
      </c>
      <c r="U17" s="44">
        <v>6</v>
      </c>
      <c r="V17" s="44">
        <v>6</v>
      </c>
      <c r="W17" s="44">
        <v>6</v>
      </c>
      <c r="X17" s="44">
        <v>5</v>
      </c>
      <c r="Y17" s="44">
        <v>6</v>
      </c>
      <c r="Z17" s="44">
        <v>5</v>
      </c>
      <c r="AA17" s="44">
        <v>5</v>
      </c>
      <c r="AB17" s="44">
        <v>5</v>
      </c>
      <c r="AC17" s="44">
        <v>3</v>
      </c>
      <c r="AD17" s="44">
        <v>3</v>
      </c>
      <c r="AE17" s="44">
        <v>0.5</v>
      </c>
      <c r="AF17" s="44">
        <v>0.5</v>
      </c>
      <c r="AG17" s="44">
        <v>0.5</v>
      </c>
      <c r="AH17" s="44">
        <v>0.5</v>
      </c>
      <c r="AI17" s="142"/>
      <c r="AJ17" s="136"/>
      <c r="AK17" s="136"/>
      <c r="AL17" s="136"/>
      <c r="AM17" s="136"/>
    </row>
    <row r="18" spans="1:39" ht="30.75" customHeight="1" x14ac:dyDescent="0.25">
      <c r="A18" s="41" t="s">
        <v>110</v>
      </c>
      <c r="B18" s="146" t="s">
        <v>107</v>
      </c>
      <c r="C18" s="42" t="s">
        <v>7</v>
      </c>
      <c r="D18" s="43" t="s">
        <v>769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4</v>
      </c>
      <c r="S18" s="43">
        <v>4</v>
      </c>
      <c r="T18" s="43">
        <v>4</v>
      </c>
      <c r="U18" s="43">
        <v>4</v>
      </c>
      <c r="V18" s="43">
        <v>4</v>
      </c>
      <c r="W18" s="43">
        <v>4</v>
      </c>
      <c r="X18" s="43">
        <v>4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4</v>
      </c>
      <c r="AF18" s="43">
        <v>4</v>
      </c>
      <c r="AG18" s="43">
        <v>4</v>
      </c>
      <c r="AH18" s="43">
        <v>4</v>
      </c>
      <c r="AI18" s="140"/>
      <c r="AJ18" s="134">
        <f>SUM(D18:H19,K18:O19,R18:V19,Y18:AC19,AF18:AH19)/8</f>
        <v>22</v>
      </c>
      <c r="AK18" s="134">
        <f>SUM(D20:H20,K20:O20,R20:V20,Y20:AC20,AF20:AH20)/8</f>
        <v>14.5</v>
      </c>
      <c r="AL18" s="134">
        <f>SUM(I18:J20,P18:Q20,W18:X20,AD18:AE20)/8</f>
        <v>12.6875</v>
      </c>
      <c r="AM18" s="134">
        <f>ROUND(SUM(D18:AI20)/8,2)</f>
        <v>49.19</v>
      </c>
    </row>
    <row r="19" spans="1:39" ht="30.75" customHeight="1" x14ac:dyDescent="0.25">
      <c r="A19" s="41" t="s">
        <v>110</v>
      </c>
      <c r="B19" s="147"/>
      <c r="C19" s="42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4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4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4</v>
      </c>
      <c r="AF19" s="43">
        <v>4</v>
      </c>
      <c r="AG19" s="43">
        <v>4</v>
      </c>
      <c r="AH19" s="43">
        <v>4</v>
      </c>
      <c r="AI19" s="141"/>
      <c r="AJ19" s="135"/>
      <c r="AK19" s="135"/>
      <c r="AL19" s="135"/>
      <c r="AM19" s="135"/>
    </row>
    <row r="20" spans="1:39" ht="30.75" customHeight="1" x14ac:dyDescent="0.25">
      <c r="A20" s="41" t="s">
        <v>110</v>
      </c>
      <c r="B20" s="148"/>
      <c r="C20" s="44" t="s">
        <v>4</v>
      </c>
      <c r="D20" s="44" t="s">
        <v>769</v>
      </c>
      <c r="E20" s="44">
        <v>5</v>
      </c>
      <c r="F20" s="44">
        <v>5</v>
      </c>
      <c r="G20" s="44">
        <v>5</v>
      </c>
      <c r="H20" s="44">
        <v>6</v>
      </c>
      <c r="I20" s="44">
        <v>6</v>
      </c>
      <c r="J20" s="44">
        <v>3</v>
      </c>
      <c r="K20" s="44">
        <v>6</v>
      </c>
      <c r="L20" s="44">
        <v>6</v>
      </c>
      <c r="M20" s="44">
        <v>6</v>
      </c>
      <c r="N20" s="44">
        <v>6</v>
      </c>
      <c r="O20" s="44">
        <v>6</v>
      </c>
      <c r="P20" s="44">
        <v>6</v>
      </c>
      <c r="Q20" s="44">
        <v>5</v>
      </c>
      <c r="R20" s="44">
        <v>6</v>
      </c>
      <c r="S20" s="44">
        <v>4</v>
      </c>
      <c r="T20" s="44">
        <v>6</v>
      </c>
      <c r="U20" s="44">
        <v>6.5</v>
      </c>
      <c r="V20" s="44">
        <v>6</v>
      </c>
      <c r="W20" s="44">
        <v>6</v>
      </c>
      <c r="X20" s="44">
        <v>7</v>
      </c>
      <c r="Y20" s="44">
        <v>6</v>
      </c>
      <c r="Z20" s="44">
        <v>5</v>
      </c>
      <c r="AA20" s="44">
        <v>5</v>
      </c>
      <c r="AB20" s="44">
        <v>7</v>
      </c>
      <c r="AC20" s="44">
        <v>5</v>
      </c>
      <c r="AD20" s="44">
        <v>4</v>
      </c>
      <c r="AE20" s="44">
        <v>0.5</v>
      </c>
      <c r="AF20" s="44">
        <v>3</v>
      </c>
      <c r="AG20" s="44">
        <v>5</v>
      </c>
      <c r="AH20" s="44">
        <v>0.5</v>
      </c>
      <c r="AI20" s="142"/>
      <c r="AJ20" s="136"/>
      <c r="AK20" s="136"/>
      <c r="AL20" s="136"/>
      <c r="AM20" s="136"/>
    </row>
    <row r="21" spans="1:39" ht="30.75" customHeight="1" x14ac:dyDescent="0.25">
      <c r="A21" s="20">
        <v>2003344</v>
      </c>
      <c r="B21" s="146" t="s">
        <v>39</v>
      </c>
      <c r="C21" s="16" t="s">
        <v>7</v>
      </c>
      <c r="D21" s="43" t="s">
        <v>769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4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>
        <v>4</v>
      </c>
      <c r="AF21" s="43">
        <v>4</v>
      </c>
      <c r="AG21" s="43">
        <v>4</v>
      </c>
      <c r="AH21" s="43">
        <v>4</v>
      </c>
      <c r="AI21" s="140"/>
      <c r="AJ21" s="134">
        <f>SUM(D21:H22,K21:O22,R21:V22,Y21:AC22,AF21:AH22)/8</f>
        <v>22</v>
      </c>
      <c r="AK21" s="134">
        <f>SUM(D23:H23,K23:O23,R23:V23,Y23:AC23,AF23:AH23)/8</f>
        <v>13.375</v>
      </c>
      <c r="AL21" s="134">
        <f>SUM(I21:J23,P21:Q23,W21:X23,AD21:AE23)/8</f>
        <v>12.3125</v>
      </c>
      <c r="AM21" s="134">
        <f>ROUND(SUM(D21:AI23)/8,2)</f>
        <v>47.69</v>
      </c>
    </row>
    <row r="22" spans="1:39" ht="30.75" customHeight="1" x14ac:dyDescent="0.25">
      <c r="A22" s="20">
        <v>2003344</v>
      </c>
      <c r="B22" s="147"/>
      <c r="C22" s="16" t="s">
        <v>8</v>
      </c>
      <c r="D22" s="43" t="s">
        <v>769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>
        <v>4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>
        <v>4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</row>
    <row r="23" spans="1:39" ht="30.75" customHeight="1" x14ac:dyDescent="0.25">
      <c r="A23" s="20">
        <v>2003344</v>
      </c>
      <c r="B23" s="148"/>
      <c r="C23" s="17" t="s">
        <v>4</v>
      </c>
      <c r="D23" s="44" t="s">
        <v>769</v>
      </c>
      <c r="E23" s="44">
        <v>5</v>
      </c>
      <c r="F23" s="44">
        <v>5</v>
      </c>
      <c r="G23" s="44">
        <v>5</v>
      </c>
      <c r="H23" s="44">
        <v>6</v>
      </c>
      <c r="I23" s="44">
        <v>6</v>
      </c>
      <c r="J23" s="44">
        <v>3</v>
      </c>
      <c r="K23" s="44">
        <v>6</v>
      </c>
      <c r="L23" s="44">
        <v>6</v>
      </c>
      <c r="M23" s="44">
        <v>6</v>
      </c>
      <c r="N23" s="44">
        <v>6</v>
      </c>
      <c r="O23" s="44">
        <v>6</v>
      </c>
      <c r="P23" s="44">
        <v>6</v>
      </c>
      <c r="Q23" s="44">
        <v>5</v>
      </c>
      <c r="R23" s="44">
        <v>6</v>
      </c>
      <c r="S23" s="44">
        <v>4</v>
      </c>
      <c r="T23" s="44">
        <v>6</v>
      </c>
      <c r="U23" s="44">
        <v>6</v>
      </c>
      <c r="V23" s="44">
        <v>6</v>
      </c>
      <c r="W23" s="44">
        <v>6</v>
      </c>
      <c r="X23" s="44">
        <v>5</v>
      </c>
      <c r="Y23" s="44">
        <v>6</v>
      </c>
      <c r="Z23" s="44">
        <v>5</v>
      </c>
      <c r="AA23" s="44">
        <v>5</v>
      </c>
      <c r="AB23" s="44">
        <v>5</v>
      </c>
      <c r="AC23" s="44">
        <v>3</v>
      </c>
      <c r="AD23" s="44">
        <v>3</v>
      </c>
      <c r="AE23" s="44">
        <v>0.5</v>
      </c>
      <c r="AF23" s="44">
        <v>0.5</v>
      </c>
      <c r="AG23" s="44">
        <v>3</v>
      </c>
      <c r="AH23" s="44">
        <v>0.5</v>
      </c>
      <c r="AI23" s="142"/>
      <c r="AJ23" s="136"/>
      <c r="AK23" s="136"/>
      <c r="AL23" s="136"/>
      <c r="AM23" s="136"/>
    </row>
    <row r="24" spans="1:39" ht="30.75" customHeight="1" x14ac:dyDescent="0.25">
      <c r="A24" s="41">
        <v>2005078</v>
      </c>
      <c r="B24" s="146" t="s">
        <v>108</v>
      </c>
      <c r="C24" s="42" t="s">
        <v>7</v>
      </c>
      <c r="D24" s="43" t="s">
        <v>769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140"/>
      <c r="AJ24" s="134">
        <f>SUM(D24:H25,K24:O25,R24:V25,Y24:AC25,AF24:AH25)/8</f>
        <v>0</v>
      </c>
      <c r="AK24" s="134">
        <f>SUM(D26:H26,K26:O26,R26:V26,Y26:AC26,AF26:AH26)/8</f>
        <v>0</v>
      </c>
      <c r="AL24" s="134">
        <f>SUM(I24:J26,P24:Q26,W24:X26,AD24:AE26)/8</f>
        <v>0</v>
      </c>
      <c r="AM24" s="134">
        <f>ROUND(SUM(D24:AI26)/8,2)</f>
        <v>0</v>
      </c>
    </row>
    <row r="25" spans="1:39" ht="30.75" customHeight="1" x14ac:dyDescent="0.25">
      <c r="A25" s="41">
        <v>2005078</v>
      </c>
      <c r="B25" s="147"/>
      <c r="C25" s="42" t="s">
        <v>8</v>
      </c>
      <c r="D25" s="43" t="s">
        <v>769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141"/>
      <c r="AJ25" s="135"/>
      <c r="AK25" s="135"/>
      <c r="AL25" s="135"/>
      <c r="AM25" s="135"/>
    </row>
    <row r="26" spans="1:39" ht="30.75" customHeight="1" x14ac:dyDescent="0.25">
      <c r="A26" s="41">
        <v>2005078</v>
      </c>
      <c r="B26" s="148"/>
      <c r="C26" s="44" t="s">
        <v>4</v>
      </c>
      <c r="D26" s="44" t="s">
        <v>769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142"/>
      <c r="AJ26" s="136"/>
      <c r="AK26" s="136"/>
      <c r="AL26" s="136"/>
      <c r="AM26" s="136"/>
    </row>
    <row r="27" spans="1:39" ht="30" customHeight="1" x14ac:dyDescent="0.25">
      <c r="A27" s="20" t="s">
        <v>206</v>
      </c>
      <c r="B27" s="146" t="s">
        <v>224</v>
      </c>
      <c r="C27" s="42" t="s">
        <v>7</v>
      </c>
      <c r="D27" s="43" t="s">
        <v>769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4</v>
      </c>
      <c r="AD27" s="43">
        <v>4</v>
      </c>
      <c r="AE27" s="43">
        <v>4</v>
      </c>
      <c r="AF27" s="43">
        <v>4</v>
      </c>
      <c r="AG27" s="43">
        <v>4</v>
      </c>
      <c r="AH27" s="43">
        <v>4</v>
      </c>
      <c r="AI27" s="140"/>
      <c r="AJ27" s="134">
        <f>SUM(D27:H28,K27:O28,R27:V28,Y27:AC28,AF27:AH28)/8</f>
        <v>22</v>
      </c>
      <c r="AK27" s="134">
        <f>SUM(D29:H29,K29:O29,R29:V29,Y29:AC29,AF29:AH29)/8</f>
        <v>12.375</v>
      </c>
      <c r="AL27" s="134">
        <f>SUM(I27:J29,P27:Q29,W27:X29,AD27:AE29)/8</f>
        <v>12.1875</v>
      </c>
      <c r="AM27" s="134">
        <f>ROUND(SUM(D27:AI29)/8,2)</f>
        <v>46.56</v>
      </c>
    </row>
    <row r="28" spans="1:39" ht="30" customHeight="1" x14ac:dyDescent="0.25">
      <c r="A28" s="20" t="s">
        <v>206</v>
      </c>
      <c r="B28" s="147"/>
      <c r="C28" s="42" t="s">
        <v>8</v>
      </c>
      <c r="D28" s="43" t="s">
        <v>769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4</v>
      </c>
      <c r="AD28" s="43">
        <v>4</v>
      </c>
      <c r="AE28" s="43">
        <v>4</v>
      </c>
      <c r="AF28" s="43">
        <v>4</v>
      </c>
      <c r="AG28" s="43">
        <v>4</v>
      </c>
      <c r="AH28" s="43">
        <v>4</v>
      </c>
      <c r="AI28" s="141"/>
      <c r="AJ28" s="135"/>
      <c r="AK28" s="135"/>
      <c r="AL28" s="135"/>
      <c r="AM28" s="135"/>
    </row>
    <row r="29" spans="1:39" ht="30" customHeight="1" x14ac:dyDescent="0.25">
      <c r="A29" s="20" t="s">
        <v>206</v>
      </c>
      <c r="B29" s="148"/>
      <c r="C29" s="44" t="s">
        <v>4</v>
      </c>
      <c r="D29" s="44" t="s">
        <v>769</v>
      </c>
      <c r="E29" s="44">
        <v>5</v>
      </c>
      <c r="F29" s="44">
        <v>5</v>
      </c>
      <c r="G29" s="44">
        <v>5</v>
      </c>
      <c r="H29" s="44">
        <v>6</v>
      </c>
      <c r="I29" s="44">
        <v>6</v>
      </c>
      <c r="J29" s="44">
        <v>3</v>
      </c>
      <c r="K29" s="44">
        <v>6</v>
      </c>
      <c r="L29" s="44">
        <v>6</v>
      </c>
      <c r="M29" s="44">
        <v>6</v>
      </c>
      <c r="N29" s="44">
        <v>6</v>
      </c>
      <c r="O29" s="44">
        <v>6</v>
      </c>
      <c r="P29" s="44">
        <v>6</v>
      </c>
      <c r="Q29" s="44">
        <v>5</v>
      </c>
      <c r="R29" s="44">
        <v>6</v>
      </c>
      <c r="S29" s="44">
        <v>4</v>
      </c>
      <c r="T29" s="44">
        <v>6</v>
      </c>
      <c r="U29" s="44">
        <v>6</v>
      </c>
      <c r="V29" s="44">
        <v>6</v>
      </c>
      <c r="W29" s="44">
        <v>6</v>
      </c>
      <c r="X29" s="44">
        <v>4</v>
      </c>
      <c r="Y29" s="44">
        <v>0.5</v>
      </c>
      <c r="Z29" s="44">
        <v>5</v>
      </c>
      <c r="AA29" s="44">
        <v>5</v>
      </c>
      <c r="AB29" s="44">
        <v>5</v>
      </c>
      <c r="AC29" s="44">
        <v>3</v>
      </c>
      <c r="AD29" s="44">
        <v>3</v>
      </c>
      <c r="AE29" s="44">
        <v>0.5</v>
      </c>
      <c r="AF29" s="44">
        <v>0.5</v>
      </c>
      <c r="AG29" s="44">
        <v>0.5</v>
      </c>
      <c r="AH29" s="44">
        <v>0.5</v>
      </c>
      <c r="AI29" s="142"/>
      <c r="AJ29" s="136"/>
      <c r="AK29" s="136"/>
      <c r="AL29" s="136"/>
      <c r="AM29" s="136"/>
    </row>
    <row r="30" spans="1:39" ht="30" customHeight="1" x14ac:dyDescent="0.25">
      <c r="A30" s="20" t="s">
        <v>284</v>
      </c>
      <c r="B30" s="152" t="s">
        <v>314</v>
      </c>
      <c r="C30" s="42" t="s">
        <v>7</v>
      </c>
      <c r="D30" s="43" t="s">
        <v>769</v>
      </c>
      <c r="E30" s="43">
        <v>4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4</v>
      </c>
      <c r="U30" s="43">
        <v>4</v>
      </c>
      <c r="V30" s="43">
        <v>4</v>
      </c>
      <c r="W30" s="43">
        <v>4</v>
      </c>
      <c r="X30" s="43">
        <v>4</v>
      </c>
      <c r="Y30" s="43">
        <v>4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4</v>
      </c>
      <c r="AG30" s="43">
        <v>4</v>
      </c>
      <c r="AH30" s="43">
        <v>4</v>
      </c>
      <c r="AI30" s="140"/>
      <c r="AJ30" s="134">
        <f>SUM(D30:H31,K30:O31,R30:V31,Y30:AC31,AF30:AH31)/8</f>
        <v>22</v>
      </c>
      <c r="AK30" s="134">
        <f>SUM(D32:H32,K32:O32,R32:V32,Y32:AC32,AF32:AH32)/8</f>
        <v>13.0625</v>
      </c>
      <c r="AL30" s="134">
        <f>SUM(I30:J32,P30:Q32,W30:X32,AD30:AE32)/8</f>
        <v>12.3125</v>
      </c>
      <c r="AM30" s="134">
        <f>ROUND(SUM(D30:AI32)/8,2)</f>
        <v>47.38</v>
      </c>
    </row>
    <row r="31" spans="1:39" ht="30" customHeight="1" x14ac:dyDescent="0.25">
      <c r="A31" s="20" t="s">
        <v>284</v>
      </c>
      <c r="B31" s="153"/>
      <c r="C31" s="42" t="s">
        <v>8</v>
      </c>
      <c r="D31" s="43" t="s">
        <v>769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4</v>
      </c>
      <c r="U31" s="43">
        <v>4</v>
      </c>
      <c r="V31" s="43">
        <v>4</v>
      </c>
      <c r="W31" s="43">
        <v>4</v>
      </c>
      <c r="X31" s="43">
        <v>4</v>
      </c>
      <c r="Y31" s="43">
        <v>4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</row>
    <row r="32" spans="1:39" ht="30" customHeight="1" x14ac:dyDescent="0.25">
      <c r="A32" s="20" t="s">
        <v>284</v>
      </c>
      <c r="B32" s="154"/>
      <c r="C32" s="44" t="s">
        <v>4</v>
      </c>
      <c r="D32" s="44" t="s">
        <v>769</v>
      </c>
      <c r="E32" s="44">
        <v>5</v>
      </c>
      <c r="F32" s="44">
        <v>5</v>
      </c>
      <c r="G32" s="44">
        <v>5</v>
      </c>
      <c r="H32" s="44">
        <v>6</v>
      </c>
      <c r="I32" s="44">
        <v>6</v>
      </c>
      <c r="J32" s="44">
        <v>3</v>
      </c>
      <c r="K32" s="44">
        <v>6</v>
      </c>
      <c r="L32" s="44">
        <v>6</v>
      </c>
      <c r="M32" s="44">
        <v>6</v>
      </c>
      <c r="N32" s="44">
        <v>6</v>
      </c>
      <c r="O32" s="44">
        <v>6</v>
      </c>
      <c r="P32" s="44">
        <v>6</v>
      </c>
      <c r="Q32" s="44">
        <v>5</v>
      </c>
      <c r="R32" s="44">
        <v>6</v>
      </c>
      <c r="S32" s="44">
        <v>4</v>
      </c>
      <c r="T32" s="44">
        <v>6</v>
      </c>
      <c r="U32" s="44">
        <v>6</v>
      </c>
      <c r="V32" s="44">
        <v>6</v>
      </c>
      <c r="W32" s="44">
        <v>6</v>
      </c>
      <c r="X32" s="44">
        <v>5</v>
      </c>
      <c r="Y32" s="44">
        <v>6</v>
      </c>
      <c r="Z32" s="44">
        <v>5</v>
      </c>
      <c r="AA32" s="44">
        <v>5</v>
      </c>
      <c r="AB32" s="44">
        <v>5</v>
      </c>
      <c r="AC32" s="44">
        <v>3</v>
      </c>
      <c r="AD32" s="44">
        <v>3</v>
      </c>
      <c r="AE32" s="44">
        <v>0.5</v>
      </c>
      <c r="AF32" s="44">
        <v>0.5</v>
      </c>
      <c r="AG32" s="44">
        <v>0.5</v>
      </c>
      <c r="AH32" s="44">
        <v>0.5</v>
      </c>
      <c r="AI32" s="142"/>
      <c r="AJ32" s="136"/>
      <c r="AK32" s="136"/>
      <c r="AL32" s="136"/>
      <c r="AM32" s="136"/>
    </row>
    <row r="33" spans="1:39" ht="32.25" customHeight="1" x14ac:dyDescent="0.25">
      <c r="A33" s="20" t="s">
        <v>198</v>
      </c>
      <c r="B33" s="196" t="s">
        <v>124</v>
      </c>
      <c r="C33" s="16" t="s">
        <v>7</v>
      </c>
      <c r="D33" s="43" t="s">
        <v>769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4</v>
      </c>
      <c r="U33" s="43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>SUM(D33:H34,K33:O34,R33:V34,Y33:AC34,AF33:AH34)/8</f>
        <v>22</v>
      </c>
      <c r="AK33" s="134">
        <f>SUM(D35:H35,K35:O35,R35:V35,Y35:AC35,AF35:AH35)/8</f>
        <v>13.0625</v>
      </c>
      <c r="AL33" s="134">
        <f>SUM(I33:J35,P33:Q35,W33:X35,AD33:AE35)/8</f>
        <v>11.75</v>
      </c>
      <c r="AM33" s="134">
        <f>ROUND(SUM(D33:AI35)/8,2)</f>
        <v>46.81</v>
      </c>
    </row>
    <row r="34" spans="1:39" ht="30.75" customHeight="1" x14ac:dyDescent="0.25">
      <c r="A34" s="20">
        <v>2102260</v>
      </c>
      <c r="B34" s="197"/>
      <c r="C34" s="16" t="s">
        <v>8</v>
      </c>
      <c r="D34" s="43" t="s">
        <v>769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4</v>
      </c>
      <c r="U34" s="43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43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</row>
    <row r="35" spans="1:39" ht="30.75" customHeight="1" x14ac:dyDescent="0.25">
      <c r="A35" s="20">
        <v>2102260</v>
      </c>
      <c r="B35" s="198"/>
      <c r="C35" s="17" t="s">
        <v>4</v>
      </c>
      <c r="D35" s="44" t="s">
        <v>769</v>
      </c>
      <c r="E35" s="44">
        <v>5</v>
      </c>
      <c r="F35" s="44">
        <v>5</v>
      </c>
      <c r="G35" s="44">
        <v>5</v>
      </c>
      <c r="H35" s="44">
        <v>6</v>
      </c>
      <c r="I35" s="44">
        <v>6</v>
      </c>
      <c r="J35" s="44">
        <v>3</v>
      </c>
      <c r="K35" s="44">
        <v>6</v>
      </c>
      <c r="L35" s="44">
        <v>6</v>
      </c>
      <c r="M35" s="44">
        <v>6</v>
      </c>
      <c r="N35" s="44">
        <v>6</v>
      </c>
      <c r="O35" s="44">
        <v>6</v>
      </c>
      <c r="P35" s="44">
        <v>6</v>
      </c>
      <c r="Q35" s="44">
        <v>0.5</v>
      </c>
      <c r="R35" s="44">
        <v>6</v>
      </c>
      <c r="S35" s="44">
        <v>4</v>
      </c>
      <c r="T35" s="44">
        <v>6</v>
      </c>
      <c r="U35" s="44">
        <v>6</v>
      </c>
      <c r="V35" s="44">
        <v>6</v>
      </c>
      <c r="W35" s="44">
        <v>6</v>
      </c>
      <c r="X35" s="44">
        <v>5</v>
      </c>
      <c r="Y35" s="44">
        <v>6</v>
      </c>
      <c r="Z35" s="44">
        <v>5</v>
      </c>
      <c r="AA35" s="44">
        <v>5</v>
      </c>
      <c r="AB35" s="44">
        <v>5</v>
      </c>
      <c r="AC35" s="44">
        <v>3</v>
      </c>
      <c r="AD35" s="44">
        <v>3</v>
      </c>
      <c r="AE35" s="44">
        <v>0.5</v>
      </c>
      <c r="AF35" s="44">
        <v>0.5</v>
      </c>
      <c r="AG35" s="44">
        <v>0.5</v>
      </c>
      <c r="AH35" s="44">
        <v>0.5</v>
      </c>
      <c r="AI35" s="142"/>
      <c r="AJ35" s="136"/>
      <c r="AK35" s="136"/>
      <c r="AL35" s="136"/>
      <c r="AM35" s="136"/>
    </row>
    <row r="36" spans="1:39" ht="30.75" customHeight="1" x14ac:dyDescent="0.25">
      <c r="A36" s="20" t="s">
        <v>285</v>
      </c>
      <c r="B36" s="196" t="s">
        <v>315</v>
      </c>
      <c r="C36" s="16" t="s">
        <v>7</v>
      </c>
      <c r="D36" s="43" t="s">
        <v>769</v>
      </c>
      <c r="E36" s="43">
        <v>4</v>
      </c>
      <c r="F36" s="43">
        <v>4</v>
      </c>
      <c r="G36" s="43">
        <v>4</v>
      </c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>
        <v>4</v>
      </c>
      <c r="T36" s="43">
        <v>4</v>
      </c>
      <c r="U36" s="43">
        <v>4</v>
      </c>
      <c r="V36" s="43">
        <v>4</v>
      </c>
      <c r="W36" s="43">
        <v>4</v>
      </c>
      <c r="X36" s="43">
        <v>4</v>
      </c>
      <c r="Y36" s="43">
        <v>4</v>
      </c>
      <c r="Z36" s="43">
        <v>4</v>
      </c>
      <c r="AA36" s="43">
        <v>4</v>
      </c>
      <c r="AB36" s="43">
        <v>4</v>
      </c>
      <c r="AC36" s="43">
        <v>4</v>
      </c>
      <c r="AD36" s="43">
        <v>4</v>
      </c>
      <c r="AE36" s="43">
        <v>4</v>
      </c>
      <c r="AF36" s="43">
        <v>4</v>
      </c>
      <c r="AG36" s="43">
        <v>4</v>
      </c>
      <c r="AH36" s="43">
        <v>4</v>
      </c>
      <c r="AI36" s="140"/>
      <c r="AJ36" s="134">
        <f>SUM(D36:H37,K36:O37,R36:V37,Y36:AC37,AF36:AH37)/8</f>
        <v>22</v>
      </c>
      <c r="AK36" s="134">
        <f>SUM(D38:H38,K38:O38,R38:V38,Y38:AC38,AF38:AH38)/8</f>
        <v>13.0625</v>
      </c>
      <c r="AL36" s="134">
        <f>SUM(I36:J38,P36:Q38,W36:X38,AD36:AE38)/8</f>
        <v>12</v>
      </c>
      <c r="AM36" s="134">
        <f>ROUND(SUM(D36:AI38)/8,2)</f>
        <v>47.06</v>
      </c>
    </row>
    <row r="37" spans="1:39" ht="30.75" customHeight="1" x14ac:dyDescent="0.25">
      <c r="A37" s="20" t="s">
        <v>285</v>
      </c>
      <c r="B37" s="197"/>
      <c r="C37" s="16" t="s">
        <v>8</v>
      </c>
      <c r="D37" s="43" t="s">
        <v>769</v>
      </c>
      <c r="E37" s="43">
        <v>4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>
        <v>4</v>
      </c>
      <c r="T37" s="43">
        <v>4</v>
      </c>
      <c r="U37" s="43">
        <v>4</v>
      </c>
      <c r="V37" s="43">
        <v>4</v>
      </c>
      <c r="W37" s="43">
        <v>4</v>
      </c>
      <c r="X37" s="43">
        <v>4</v>
      </c>
      <c r="Y37" s="43">
        <v>4</v>
      </c>
      <c r="Z37" s="43">
        <v>4</v>
      </c>
      <c r="AA37" s="43">
        <v>4</v>
      </c>
      <c r="AB37" s="43">
        <v>4</v>
      </c>
      <c r="AC37" s="43">
        <v>4</v>
      </c>
      <c r="AD37" s="43">
        <v>4</v>
      </c>
      <c r="AE37" s="43">
        <v>4</v>
      </c>
      <c r="AF37" s="43">
        <v>4</v>
      </c>
      <c r="AG37" s="43">
        <v>4</v>
      </c>
      <c r="AH37" s="43">
        <v>4</v>
      </c>
      <c r="AI37" s="141"/>
      <c r="AJ37" s="135"/>
      <c r="AK37" s="135"/>
      <c r="AL37" s="135"/>
      <c r="AM37" s="135"/>
    </row>
    <row r="38" spans="1:39" ht="30.75" customHeight="1" x14ac:dyDescent="0.25">
      <c r="A38" s="20" t="s">
        <v>285</v>
      </c>
      <c r="B38" s="198"/>
      <c r="C38" s="17" t="s">
        <v>4</v>
      </c>
      <c r="D38" s="44" t="s">
        <v>769</v>
      </c>
      <c r="E38" s="44">
        <v>5</v>
      </c>
      <c r="F38" s="44">
        <v>5</v>
      </c>
      <c r="G38" s="44">
        <v>5</v>
      </c>
      <c r="H38" s="44">
        <v>6</v>
      </c>
      <c r="I38" s="44">
        <v>6</v>
      </c>
      <c r="J38" s="44">
        <v>3</v>
      </c>
      <c r="K38" s="44">
        <v>6</v>
      </c>
      <c r="L38" s="44">
        <v>6</v>
      </c>
      <c r="M38" s="44">
        <v>6</v>
      </c>
      <c r="N38" s="44">
        <v>6</v>
      </c>
      <c r="O38" s="44">
        <v>6</v>
      </c>
      <c r="P38" s="44">
        <v>6</v>
      </c>
      <c r="Q38" s="44">
        <v>5</v>
      </c>
      <c r="R38" s="44">
        <v>6</v>
      </c>
      <c r="S38" s="44">
        <v>4</v>
      </c>
      <c r="T38" s="44">
        <v>6</v>
      </c>
      <c r="U38" s="44">
        <v>6</v>
      </c>
      <c r="V38" s="44">
        <v>6</v>
      </c>
      <c r="W38" s="44">
        <v>6</v>
      </c>
      <c r="X38" s="44">
        <v>5</v>
      </c>
      <c r="Y38" s="44">
        <v>6</v>
      </c>
      <c r="Z38" s="44">
        <v>5</v>
      </c>
      <c r="AA38" s="44">
        <v>5</v>
      </c>
      <c r="AB38" s="44">
        <v>5</v>
      </c>
      <c r="AC38" s="44">
        <v>3</v>
      </c>
      <c r="AD38" s="44">
        <v>0.5</v>
      </c>
      <c r="AE38" s="44">
        <v>0.5</v>
      </c>
      <c r="AF38" s="44">
        <v>0.5</v>
      </c>
      <c r="AG38" s="44">
        <v>0.5</v>
      </c>
      <c r="AH38" s="44">
        <v>0.5</v>
      </c>
      <c r="AI38" s="142"/>
      <c r="AJ38" s="136"/>
      <c r="AK38" s="136"/>
      <c r="AL38" s="136"/>
      <c r="AM38" s="136"/>
    </row>
    <row r="39" spans="1:39" ht="30" customHeight="1" x14ac:dyDescent="0.25">
      <c r="A39" s="20" t="s">
        <v>202</v>
      </c>
      <c r="B39" s="196" t="s">
        <v>34</v>
      </c>
      <c r="C39" s="16" t="s">
        <v>7</v>
      </c>
      <c r="D39" s="43" t="s">
        <v>769</v>
      </c>
      <c r="E39" s="43">
        <v>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2</v>
      </c>
      <c r="R39" s="43">
        <v>4</v>
      </c>
      <c r="S39" s="43">
        <v>4</v>
      </c>
      <c r="T39" s="43">
        <v>4</v>
      </c>
      <c r="U39" s="43">
        <v>0</v>
      </c>
      <c r="V39" s="43">
        <v>0</v>
      </c>
      <c r="W39" s="43">
        <v>4</v>
      </c>
      <c r="X39" s="43">
        <v>4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3.5</v>
      </c>
      <c r="AE39" s="43">
        <v>4</v>
      </c>
      <c r="AF39" s="43">
        <v>0</v>
      </c>
      <c r="AG39" s="43">
        <v>0</v>
      </c>
      <c r="AH39" s="43">
        <v>4</v>
      </c>
      <c r="AI39" s="140"/>
      <c r="AJ39" s="134">
        <f>SUM(D39:H40,K39:O40,R39:V40,Y39:AC40,AF39:AH40)/8</f>
        <v>18</v>
      </c>
      <c r="AK39" s="134">
        <f>SUM(D41:H41,K41:O41,R41:V41,Y41:AC41,AF41:AH41)/8</f>
        <v>10</v>
      </c>
      <c r="AL39" s="134">
        <f>SUM(I39:J41,P39:Q41,W39:X41,AD39:AE41)/8</f>
        <v>11.875</v>
      </c>
      <c r="AM39" s="134">
        <f>ROUND(SUM(D39:AI41)/8,2)</f>
        <v>39.880000000000003</v>
      </c>
    </row>
    <row r="40" spans="1:39" ht="30" customHeight="1" x14ac:dyDescent="0.25">
      <c r="A40" s="20">
        <v>2004088</v>
      </c>
      <c r="B40" s="197"/>
      <c r="C40" s="16" t="s">
        <v>8</v>
      </c>
      <c r="D40" s="43" t="s">
        <v>769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  <c r="U40" s="43">
        <v>0</v>
      </c>
      <c r="V40" s="43">
        <v>0</v>
      </c>
      <c r="W40" s="43">
        <v>4</v>
      </c>
      <c r="X40" s="43">
        <v>4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>
        <v>4</v>
      </c>
      <c r="AF40" s="43">
        <v>0</v>
      </c>
      <c r="AG40" s="43">
        <v>0</v>
      </c>
      <c r="AH40" s="43">
        <v>4</v>
      </c>
      <c r="AI40" s="141"/>
      <c r="AJ40" s="135"/>
      <c r="AK40" s="135"/>
      <c r="AL40" s="135"/>
      <c r="AM40" s="135"/>
    </row>
    <row r="41" spans="1:39" ht="30" customHeight="1" x14ac:dyDescent="0.25">
      <c r="A41" s="20">
        <v>2004088</v>
      </c>
      <c r="B41" s="198"/>
      <c r="C41" s="17" t="s">
        <v>4</v>
      </c>
      <c r="D41" s="44" t="s">
        <v>769</v>
      </c>
      <c r="E41" s="44">
        <v>5</v>
      </c>
      <c r="F41" s="44">
        <v>5</v>
      </c>
      <c r="G41" s="44">
        <v>5</v>
      </c>
      <c r="H41" s="44">
        <v>6</v>
      </c>
      <c r="I41" s="44">
        <v>6</v>
      </c>
      <c r="J41" s="44">
        <v>3</v>
      </c>
      <c r="K41" s="44">
        <v>6</v>
      </c>
      <c r="L41" s="44">
        <v>6</v>
      </c>
      <c r="M41" s="44">
        <v>6</v>
      </c>
      <c r="N41" s="44">
        <v>6</v>
      </c>
      <c r="O41" s="44">
        <v>4</v>
      </c>
      <c r="P41" s="44">
        <v>6</v>
      </c>
      <c r="Q41" s="44">
        <v>5</v>
      </c>
      <c r="R41" s="44">
        <v>6</v>
      </c>
      <c r="S41" s="44">
        <v>5</v>
      </c>
      <c r="T41" s="44">
        <v>2</v>
      </c>
      <c r="U41" s="44">
        <v>0</v>
      </c>
      <c r="V41" s="44">
        <v>0</v>
      </c>
      <c r="W41" s="44">
        <v>6</v>
      </c>
      <c r="X41" s="44">
        <v>4</v>
      </c>
      <c r="Y41" s="44">
        <v>0.5</v>
      </c>
      <c r="Z41" s="44">
        <v>5</v>
      </c>
      <c r="AA41" s="44">
        <v>5</v>
      </c>
      <c r="AB41" s="44">
        <v>4</v>
      </c>
      <c r="AC41" s="44">
        <v>3</v>
      </c>
      <c r="AD41" s="44">
        <v>3</v>
      </c>
      <c r="AE41" s="44">
        <v>0.5</v>
      </c>
      <c r="AF41" s="44">
        <v>0</v>
      </c>
      <c r="AG41" s="44">
        <v>0</v>
      </c>
      <c r="AH41" s="44">
        <v>0.5</v>
      </c>
      <c r="AI41" s="142"/>
      <c r="AJ41" s="136"/>
      <c r="AK41" s="136"/>
      <c r="AL41" s="136"/>
      <c r="AM41" s="136"/>
    </row>
    <row r="42" spans="1:39" ht="30" customHeight="1" x14ac:dyDescent="0.25">
      <c r="A42" s="20" t="s">
        <v>312</v>
      </c>
      <c r="B42" s="152" t="s">
        <v>316</v>
      </c>
      <c r="C42" s="42" t="s">
        <v>7</v>
      </c>
      <c r="D42" s="43" t="s">
        <v>769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4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4</v>
      </c>
      <c r="AF42" s="43">
        <v>4</v>
      </c>
      <c r="AG42" s="43">
        <v>4</v>
      </c>
      <c r="AH42" s="43">
        <v>4</v>
      </c>
      <c r="AI42" s="140"/>
      <c r="AJ42" s="134">
        <f>SUM(D42:H43,K42:O43,R42:V43,Y42:AC43,AF42:AH43)/8</f>
        <v>22</v>
      </c>
      <c r="AK42" s="134">
        <f>SUM(D44:H44,K44:O44,R44:V44,Y44:AC44,AF44:AH44)/8</f>
        <v>13.0625</v>
      </c>
      <c r="AL42" s="134">
        <f>SUM(I42:J44,P42:Q44,W42:X44,AD42:AE44)/8</f>
        <v>12.3125</v>
      </c>
      <c r="AM42" s="134">
        <f>ROUND(SUM(D42:AI44)/8,2)</f>
        <v>47.38</v>
      </c>
    </row>
    <row r="43" spans="1:39" ht="30" customHeight="1" x14ac:dyDescent="0.25">
      <c r="A43" s="20" t="s">
        <v>311</v>
      </c>
      <c r="B43" s="153"/>
      <c r="C43" s="42" t="s">
        <v>8</v>
      </c>
      <c r="D43" s="43" t="s">
        <v>769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4</v>
      </c>
      <c r="AF43" s="43">
        <v>4</v>
      </c>
      <c r="AG43" s="43">
        <v>4</v>
      </c>
      <c r="AH43" s="43">
        <v>4</v>
      </c>
      <c r="AI43" s="141"/>
      <c r="AJ43" s="135"/>
      <c r="AK43" s="135"/>
      <c r="AL43" s="135"/>
      <c r="AM43" s="135"/>
    </row>
    <row r="44" spans="1:39" ht="30" customHeight="1" x14ac:dyDescent="0.25">
      <c r="A44" s="20" t="s">
        <v>311</v>
      </c>
      <c r="B44" s="154"/>
      <c r="C44" s="44" t="s">
        <v>4</v>
      </c>
      <c r="D44" s="44" t="s">
        <v>769</v>
      </c>
      <c r="E44" s="44">
        <v>5</v>
      </c>
      <c r="F44" s="44">
        <v>5</v>
      </c>
      <c r="G44" s="44">
        <v>5</v>
      </c>
      <c r="H44" s="44">
        <v>6</v>
      </c>
      <c r="I44" s="44">
        <v>6</v>
      </c>
      <c r="J44" s="44">
        <v>3</v>
      </c>
      <c r="K44" s="44">
        <v>6</v>
      </c>
      <c r="L44" s="44">
        <v>6</v>
      </c>
      <c r="M44" s="44">
        <v>6</v>
      </c>
      <c r="N44" s="44">
        <v>6</v>
      </c>
      <c r="O44" s="44">
        <v>6</v>
      </c>
      <c r="P44" s="44">
        <v>6</v>
      </c>
      <c r="Q44" s="44">
        <v>5</v>
      </c>
      <c r="R44" s="44">
        <v>6</v>
      </c>
      <c r="S44" s="44">
        <v>4</v>
      </c>
      <c r="T44" s="44">
        <v>6</v>
      </c>
      <c r="U44" s="44">
        <v>6</v>
      </c>
      <c r="V44" s="44">
        <v>6</v>
      </c>
      <c r="W44" s="44">
        <v>6</v>
      </c>
      <c r="X44" s="44">
        <v>5</v>
      </c>
      <c r="Y44" s="44">
        <v>6</v>
      </c>
      <c r="Z44" s="44">
        <v>5</v>
      </c>
      <c r="AA44" s="44">
        <v>5</v>
      </c>
      <c r="AB44" s="44">
        <v>5</v>
      </c>
      <c r="AC44" s="44">
        <v>3</v>
      </c>
      <c r="AD44" s="44">
        <v>3</v>
      </c>
      <c r="AE44" s="44">
        <v>0.5</v>
      </c>
      <c r="AF44" s="44">
        <v>0.5</v>
      </c>
      <c r="AG44" s="44">
        <v>0.5</v>
      </c>
      <c r="AH44" s="44">
        <v>0.5</v>
      </c>
      <c r="AI44" s="142"/>
      <c r="AJ44" s="136"/>
      <c r="AK44" s="136"/>
      <c r="AL44" s="136"/>
      <c r="AM44" s="136"/>
    </row>
    <row r="45" spans="1:39" ht="30" customHeight="1" x14ac:dyDescent="0.25">
      <c r="A45" s="95" t="s">
        <v>401</v>
      </c>
      <c r="B45" s="152" t="s">
        <v>444</v>
      </c>
      <c r="C45" s="42" t="s">
        <v>7</v>
      </c>
      <c r="D45" s="43" t="s">
        <v>769</v>
      </c>
      <c r="E45" s="43">
        <v>4</v>
      </c>
      <c r="F45" s="43">
        <v>4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  <c r="W45" s="43">
        <v>4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5.5</v>
      </c>
      <c r="AD45" s="43">
        <v>4</v>
      </c>
      <c r="AE45" s="43">
        <v>4</v>
      </c>
      <c r="AF45" s="43">
        <v>4</v>
      </c>
      <c r="AG45" s="43">
        <v>4</v>
      </c>
      <c r="AH45" s="43">
        <v>4</v>
      </c>
      <c r="AI45" s="140"/>
      <c r="AJ45" s="134">
        <f>SUM(D45:H46,K45:O46,R45:V46,Y45:AC46,AF45:AH46)/8</f>
        <v>21.6875</v>
      </c>
      <c r="AK45" s="134">
        <f>SUM(D47:H47,K47:O47,R47:V47,Y47:AC47,AF47:AH47)/8</f>
        <v>13.5625</v>
      </c>
      <c r="AL45" s="134">
        <f>SUM(I45:J47,P45:Q47,W45:X47,AD45:AE47)/8</f>
        <v>11.75</v>
      </c>
      <c r="AM45" s="134">
        <f>ROUND(SUM(D45:AI47)/8,2)</f>
        <v>47</v>
      </c>
    </row>
    <row r="46" spans="1:39" ht="30" customHeight="1" x14ac:dyDescent="0.25">
      <c r="A46" s="95" t="s">
        <v>401</v>
      </c>
      <c r="B46" s="153"/>
      <c r="C46" s="42" t="s">
        <v>8</v>
      </c>
      <c r="D46" s="43" t="s">
        <v>769</v>
      </c>
      <c r="E46" s="43">
        <v>4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4</v>
      </c>
      <c r="S46" s="43">
        <v>4</v>
      </c>
      <c r="T46" s="43">
        <v>4</v>
      </c>
      <c r="U46" s="43">
        <v>4</v>
      </c>
      <c r="V46" s="43">
        <v>4</v>
      </c>
      <c r="W46" s="43">
        <v>4</v>
      </c>
      <c r="X46" s="43">
        <v>4</v>
      </c>
      <c r="Y46" s="43">
        <v>4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0</v>
      </c>
      <c r="AG46" s="43">
        <v>4</v>
      </c>
      <c r="AH46" s="43">
        <v>4</v>
      </c>
      <c r="AI46" s="141"/>
      <c r="AJ46" s="135"/>
      <c r="AK46" s="135"/>
      <c r="AL46" s="135"/>
      <c r="AM46" s="135"/>
    </row>
    <row r="47" spans="1:39" ht="30" customHeight="1" x14ac:dyDescent="0.25">
      <c r="A47" s="95" t="s">
        <v>401</v>
      </c>
      <c r="B47" s="154"/>
      <c r="C47" s="44" t="s">
        <v>4</v>
      </c>
      <c r="D47" s="44" t="s">
        <v>769</v>
      </c>
      <c r="E47" s="44">
        <v>5</v>
      </c>
      <c r="F47" s="44">
        <v>5</v>
      </c>
      <c r="G47" s="44">
        <v>5</v>
      </c>
      <c r="H47" s="44">
        <v>6</v>
      </c>
      <c r="I47" s="44">
        <v>6</v>
      </c>
      <c r="J47" s="44">
        <v>3</v>
      </c>
      <c r="K47" s="44">
        <v>6</v>
      </c>
      <c r="L47" s="44">
        <v>6</v>
      </c>
      <c r="M47" s="44">
        <v>6</v>
      </c>
      <c r="N47" s="44">
        <v>6</v>
      </c>
      <c r="O47" s="44">
        <v>6</v>
      </c>
      <c r="P47" s="44">
        <v>6</v>
      </c>
      <c r="Q47" s="44">
        <v>0.5</v>
      </c>
      <c r="R47" s="44">
        <v>6</v>
      </c>
      <c r="S47" s="44">
        <v>5</v>
      </c>
      <c r="T47" s="44">
        <v>6</v>
      </c>
      <c r="U47" s="44">
        <v>6</v>
      </c>
      <c r="V47" s="44">
        <v>6</v>
      </c>
      <c r="W47" s="44">
        <v>6</v>
      </c>
      <c r="X47" s="44">
        <v>5</v>
      </c>
      <c r="Y47" s="44">
        <v>6</v>
      </c>
      <c r="Z47" s="44">
        <v>5</v>
      </c>
      <c r="AA47" s="44">
        <v>3</v>
      </c>
      <c r="AB47" s="44">
        <v>3</v>
      </c>
      <c r="AC47" s="44">
        <v>5</v>
      </c>
      <c r="AD47" s="44">
        <v>3</v>
      </c>
      <c r="AE47" s="44">
        <v>0.5</v>
      </c>
      <c r="AF47" s="44">
        <v>0</v>
      </c>
      <c r="AG47" s="44">
        <v>3.5</v>
      </c>
      <c r="AH47" s="44">
        <v>3</v>
      </c>
      <c r="AI47" s="142"/>
      <c r="AJ47" s="136"/>
      <c r="AK47" s="136"/>
      <c r="AL47" s="136"/>
      <c r="AM47" s="136"/>
    </row>
    <row r="48" spans="1:39" ht="30.75" customHeight="1" x14ac:dyDescent="0.25">
      <c r="A48" s="102" t="s">
        <v>611</v>
      </c>
      <c r="B48" s="146" t="s">
        <v>780</v>
      </c>
      <c r="C48" s="42" t="s">
        <v>7</v>
      </c>
      <c r="D48" s="43" t="s">
        <v>769</v>
      </c>
      <c r="E48" s="43">
        <v>4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0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43">
        <v>4</v>
      </c>
      <c r="AI48" s="140"/>
      <c r="AJ48" s="134">
        <f>SUM(D48:H49,K48:O49,R48:V49,Y48:AC49,AF48:AH49)/8</f>
        <v>21</v>
      </c>
      <c r="AK48" s="134">
        <f>SUM(D50:H50,K50:O50,R50:V50,Y50:AC50,AF50:AH50)/8</f>
        <v>11.6875</v>
      </c>
      <c r="AL48" s="134">
        <f>SUM(I48:J50,P48:Q50,W48:X50,AD48:AE50)/8</f>
        <v>12.3125</v>
      </c>
      <c r="AM48" s="134">
        <f>ROUND(SUM(D48:AI50)/8,2)</f>
        <v>45</v>
      </c>
    </row>
    <row r="49" spans="1:39" ht="30.75" customHeight="1" x14ac:dyDescent="0.25">
      <c r="A49" s="102" t="s">
        <v>611</v>
      </c>
      <c r="B49" s="147"/>
      <c r="C49" s="42" t="s">
        <v>8</v>
      </c>
      <c r="D49" s="43" t="s">
        <v>769</v>
      </c>
      <c r="E49" s="43">
        <v>4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0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43">
        <v>4</v>
      </c>
      <c r="AI49" s="141"/>
      <c r="AJ49" s="135"/>
      <c r="AK49" s="135"/>
      <c r="AL49" s="135"/>
      <c r="AM49" s="135"/>
    </row>
    <row r="50" spans="1:39" ht="31.5" customHeight="1" x14ac:dyDescent="0.25">
      <c r="A50" s="102" t="s">
        <v>611</v>
      </c>
      <c r="B50" s="148"/>
      <c r="C50" s="44" t="s">
        <v>4</v>
      </c>
      <c r="D50" s="44" t="s">
        <v>769</v>
      </c>
      <c r="E50" s="44">
        <v>5</v>
      </c>
      <c r="F50" s="44">
        <v>5</v>
      </c>
      <c r="G50" s="44">
        <v>5</v>
      </c>
      <c r="H50" s="44">
        <v>6</v>
      </c>
      <c r="I50" s="44">
        <v>6</v>
      </c>
      <c r="J50" s="44">
        <v>3</v>
      </c>
      <c r="K50" s="44">
        <v>6</v>
      </c>
      <c r="L50" s="44">
        <v>3</v>
      </c>
      <c r="M50" s="44">
        <v>6</v>
      </c>
      <c r="N50" s="44">
        <v>6</v>
      </c>
      <c r="O50" s="44">
        <v>6</v>
      </c>
      <c r="P50" s="44">
        <v>6</v>
      </c>
      <c r="Q50" s="44">
        <v>5</v>
      </c>
      <c r="R50" s="44">
        <v>6</v>
      </c>
      <c r="S50" s="44">
        <v>4</v>
      </c>
      <c r="T50" s="44">
        <v>6</v>
      </c>
      <c r="U50" s="44">
        <v>4</v>
      </c>
      <c r="V50" s="44">
        <v>6</v>
      </c>
      <c r="W50" s="44">
        <v>6</v>
      </c>
      <c r="X50" s="44">
        <v>5</v>
      </c>
      <c r="Y50" s="44">
        <v>0</v>
      </c>
      <c r="Z50" s="44">
        <v>5</v>
      </c>
      <c r="AA50" s="44">
        <v>5</v>
      </c>
      <c r="AB50" s="44">
        <v>5</v>
      </c>
      <c r="AC50" s="44">
        <v>3</v>
      </c>
      <c r="AD50" s="44">
        <v>3</v>
      </c>
      <c r="AE50" s="44">
        <v>0.5</v>
      </c>
      <c r="AF50" s="44">
        <v>0.5</v>
      </c>
      <c r="AG50" s="44">
        <v>0.5</v>
      </c>
      <c r="AH50" s="44">
        <v>0.5</v>
      </c>
      <c r="AI50" s="142"/>
      <c r="AJ50" s="136"/>
      <c r="AK50" s="136"/>
      <c r="AL50" s="136"/>
      <c r="AM50" s="136"/>
    </row>
    <row r="51" spans="1:39" ht="30.75" customHeight="1" x14ac:dyDescent="0.25">
      <c r="A51" s="102" t="s">
        <v>612</v>
      </c>
      <c r="B51" s="146" t="s">
        <v>781</v>
      </c>
      <c r="C51" s="42" t="s">
        <v>7</v>
      </c>
      <c r="D51" s="43" t="s">
        <v>769</v>
      </c>
      <c r="E51" s="43">
        <v>4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3</v>
      </c>
      <c r="S51" s="43">
        <v>4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4</v>
      </c>
      <c r="Z51" s="43">
        <v>4</v>
      </c>
      <c r="AA51" s="43">
        <v>4</v>
      </c>
      <c r="AB51" s="43">
        <v>4</v>
      </c>
      <c r="AC51" s="43">
        <v>4</v>
      </c>
      <c r="AD51" s="43">
        <v>4</v>
      </c>
      <c r="AE51" s="43">
        <v>4</v>
      </c>
      <c r="AF51" s="43">
        <v>4</v>
      </c>
      <c r="AG51" s="43">
        <v>4</v>
      </c>
      <c r="AH51" s="43">
        <v>4</v>
      </c>
      <c r="AI51" s="140"/>
      <c r="AJ51" s="134">
        <f>SUM(D51:H52,K51:O52,R51:V52,Y51:AC52,AF51:AH52)/8</f>
        <v>17.4375</v>
      </c>
      <c r="AK51" s="134">
        <f>SUM(D53:H53,K53:O53,R53:V53,Y53:AC53,AF53:AH53)/8</f>
        <v>10.1875</v>
      </c>
      <c r="AL51" s="134">
        <f>SUM(I51:J53,P51:Q53,W51:X53,AD51:AE53)/8</f>
        <v>8.9375</v>
      </c>
      <c r="AM51" s="134">
        <f>ROUND(SUM(D51:AI53)/8,2)</f>
        <v>36.56</v>
      </c>
    </row>
    <row r="52" spans="1:39" ht="30.75" customHeight="1" x14ac:dyDescent="0.25">
      <c r="A52" s="102" t="s">
        <v>612</v>
      </c>
      <c r="B52" s="147"/>
      <c r="C52" s="42" t="s">
        <v>8</v>
      </c>
      <c r="D52" s="43" t="s">
        <v>769</v>
      </c>
      <c r="E52" s="43">
        <v>4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0.5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43">
        <v>4</v>
      </c>
      <c r="AI52" s="141"/>
      <c r="AJ52" s="135"/>
      <c r="AK52" s="135"/>
      <c r="AL52" s="135"/>
      <c r="AM52" s="135"/>
    </row>
    <row r="53" spans="1:39" ht="31.5" customHeight="1" x14ac:dyDescent="0.25">
      <c r="A53" s="102" t="s">
        <v>612</v>
      </c>
      <c r="B53" s="148"/>
      <c r="C53" s="44" t="s">
        <v>4</v>
      </c>
      <c r="D53" s="44" t="s">
        <v>769</v>
      </c>
      <c r="E53" s="44">
        <v>5</v>
      </c>
      <c r="F53" s="44">
        <v>5</v>
      </c>
      <c r="G53" s="44">
        <v>5</v>
      </c>
      <c r="H53" s="44">
        <v>6</v>
      </c>
      <c r="I53" s="44">
        <v>6</v>
      </c>
      <c r="J53" s="44">
        <v>3</v>
      </c>
      <c r="K53" s="44">
        <v>6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6</v>
      </c>
      <c r="S53" s="44">
        <v>4</v>
      </c>
      <c r="T53" s="44">
        <v>6</v>
      </c>
      <c r="U53" s="44">
        <v>6</v>
      </c>
      <c r="V53" s="44">
        <v>6</v>
      </c>
      <c r="W53" s="44">
        <v>6</v>
      </c>
      <c r="X53" s="44">
        <v>5</v>
      </c>
      <c r="Y53" s="44">
        <v>6</v>
      </c>
      <c r="Z53" s="44">
        <v>5</v>
      </c>
      <c r="AA53" s="44">
        <v>5</v>
      </c>
      <c r="AB53" s="44">
        <v>5</v>
      </c>
      <c r="AC53" s="44">
        <v>3</v>
      </c>
      <c r="AD53" s="44">
        <v>3</v>
      </c>
      <c r="AE53" s="44">
        <v>0.5</v>
      </c>
      <c r="AF53" s="44">
        <v>0.5</v>
      </c>
      <c r="AG53" s="44">
        <v>1.5</v>
      </c>
      <c r="AH53" s="44">
        <v>0.5</v>
      </c>
      <c r="AI53" s="142"/>
      <c r="AJ53" s="136"/>
      <c r="AK53" s="136"/>
      <c r="AL53" s="136"/>
      <c r="AM53" s="136"/>
    </row>
    <row r="54" spans="1:39" ht="30.75" customHeight="1" x14ac:dyDescent="0.25">
      <c r="A54" s="102" t="s">
        <v>609</v>
      </c>
      <c r="B54" s="146" t="s">
        <v>782</v>
      </c>
      <c r="C54" s="42" t="s">
        <v>7</v>
      </c>
      <c r="D54" s="43" t="s">
        <v>769</v>
      </c>
      <c r="E54" s="43">
        <v>4</v>
      </c>
      <c r="F54" s="43">
        <v>0</v>
      </c>
      <c r="G54" s="43">
        <v>0</v>
      </c>
      <c r="H54" s="43">
        <v>4</v>
      </c>
      <c r="I54" s="43">
        <v>4</v>
      </c>
      <c r="J54" s="43">
        <v>2</v>
      </c>
      <c r="K54" s="43">
        <v>4</v>
      </c>
      <c r="L54" s="43">
        <v>4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4</v>
      </c>
      <c r="T54" s="43">
        <v>4</v>
      </c>
      <c r="U54" s="43">
        <v>3</v>
      </c>
      <c r="V54" s="43">
        <v>4</v>
      </c>
      <c r="W54" s="43">
        <v>4</v>
      </c>
      <c r="X54" s="43">
        <v>4</v>
      </c>
      <c r="Y54" s="43">
        <v>4</v>
      </c>
      <c r="Z54" s="43">
        <v>4</v>
      </c>
      <c r="AA54" s="43">
        <v>4</v>
      </c>
      <c r="AB54" s="43">
        <v>0</v>
      </c>
      <c r="AC54" s="43">
        <v>4</v>
      </c>
      <c r="AD54" s="43">
        <v>4</v>
      </c>
      <c r="AE54" s="43">
        <v>4</v>
      </c>
      <c r="AF54" s="43">
        <v>0</v>
      </c>
      <c r="AG54" s="43">
        <v>4</v>
      </c>
      <c r="AH54" s="43">
        <v>4</v>
      </c>
      <c r="AI54" s="140"/>
      <c r="AJ54" s="134">
        <f>SUM(D54:H55,K54:O55,R54:V55,Y54:AC55,AF54:AH55)/8</f>
        <v>13.875</v>
      </c>
      <c r="AK54" s="134">
        <f>SUM(D56:H56,K56:O56,R56:V56,Y56:AC56,AF56:AH56)/8</f>
        <v>7.625</v>
      </c>
      <c r="AL54" s="134">
        <f>SUM(I54:J56,P54:Q56,W54:X56,AD54:AE56)/8</f>
        <v>7.6875</v>
      </c>
      <c r="AM54" s="134">
        <f>ROUND(SUM(D54:AI56)/8,2)</f>
        <v>29.19</v>
      </c>
    </row>
    <row r="55" spans="1:39" ht="30.75" customHeight="1" x14ac:dyDescent="0.25">
      <c r="A55" s="102" t="s">
        <v>609</v>
      </c>
      <c r="B55" s="147"/>
      <c r="C55" s="42" t="s">
        <v>8</v>
      </c>
      <c r="D55" s="43" t="s">
        <v>769</v>
      </c>
      <c r="E55" s="43">
        <v>4</v>
      </c>
      <c r="F55" s="43">
        <v>0</v>
      </c>
      <c r="G55" s="43">
        <v>0</v>
      </c>
      <c r="H55" s="43">
        <v>4</v>
      </c>
      <c r="I55" s="43">
        <v>4</v>
      </c>
      <c r="J55" s="43">
        <v>4</v>
      </c>
      <c r="K55" s="43">
        <v>4</v>
      </c>
      <c r="L55" s="43">
        <v>4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4</v>
      </c>
      <c r="T55" s="43">
        <v>4</v>
      </c>
      <c r="U55" s="43">
        <v>4</v>
      </c>
      <c r="V55" s="43">
        <v>4</v>
      </c>
      <c r="W55" s="43">
        <v>4</v>
      </c>
      <c r="X55" s="43">
        <v>4</v>
      </c>
      <c r="Y55" s="43">
        <v>4</v>
      </c>
      <c r="Z55" s="43">
        <v>4</v>
      </c>
      <c r="AA55" s="43">
        <v>4</v>
      </c>
      <c r="AB55" s="43">
        <v>0</v>
      </c>
      <c r="AC55" s="43">
        <v>4</v>
      </c>
      <c r="AD55" s="43">
        <v>4</v>
      </c>
      <c r="AE55" s="43">
        <v>4</v>
      </c>
      <c r="AF55" s="43">
        <v>0</v>
      </c>
      <c r="AG55" s="43">
        <v>4</v>
      </c>
      <c r="AH55" s="43">
        <v>4</v>
      </c>
      <c r="AI55" s="141"/>
      <c r="AJ55" s="135"/>
      <c r="AK55" s="135"/>
      <c r="AL55" s="135"/>
      <c r="AM55" s="135"/>
    </row>
    <row r="56" spans="1:39" ht="31.5" customHeight="1" x14ac:dyDescent="0.25">
      <c r="A56" s="102" t="s">
        <v>609</v>
      </c>
      <c r="B56" s="148"/>
      <c r="C56" s="44" t="s">
        <v>4</v>
      </c>
      <c r="D56" s="44" t="s">
        <v>769</v>
      </c>
      <c r="E56" s="44">
        <v>5</v>
      </c>
      <c r="F56" s="44">
        <v>0</v>
      </c>
      <c r="G56" s="44">
        <v>0</v>
      </c>
      <c r="H56" s="44">
        <v>4</v>
      </c>
      <c r="I56" s="44">
        <v>6</v>
      </c>
      <c r="J56" s="44">
        <v>3</v>
      </c>
      <c r="K56" s="44">
        <v>6</v>
      </c>
      <c r="L56" s="44">
        <v>6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4</v>
      </c>
      <c r="T56" s="44">
        <v>6</v>
      </c>
      <c r="U56" s="44">
        <v>6</v>
      </c>
      <c r="V56" s="44">
        <v>6</v>
      </c>
      <c r="W56" s="44">
        <v>0.5</v>
      </c>
      <c r="X56" s="44">
        <v>5</v>
      </c>
      <c r="Y56" s="44">
        <v>6</v>
      </c>
      <c r="Z56" s="44">
        <v>5</v>
      </c>
      <c r="AA56" s="44">
        <v>3</v>
      </c>
      <c r="AB56" s="44">
        <v>0</v>
      </c>
      <c r="AC56" s="44">
        <v>3</v>
      </c>
      <c r="AD56" s="44">
        <v>0.5</v>
      </c>
      <c r="AE56" s="44">
        <v>0.5</v>
      </c>
      <c r="AF56" s="44">
        <v>0</v>
      </c>
      <c r="AG56" s="44">
        <v>0.5</v>
      </c>
      <c r="AH56" s="44">
        <v>0.5</v>
      </c>
      <c r="AI56" s="142"/>
      <c r="AJ56" s="136"/>
      <c r="AK56" s="136"/>
      <c r="AL56" s="136"/>
      <c r="AM56" s="136"/>
    </row>
    <row r="57" spans="1:39" ht="30.75" customHeight="1" x14ac:dyDescent="0.25">
      <c r="A57" s="102" t="s">
        <v>477</v>
      </c>
      <c r="B57" s="143" t="s">
        <v>450</v>
      </c>
      <c r="C57" s="42" t="s">
        <v>7</v>
      </c>
      <c r="D57" s="43" t="s">
        <v>769</v>
      </c>
      <c r="E57" s="43">
        <v>4</v>
      </c>
      <c r="F57" s="43">
        <v>4</v>
      </c>
      <c r="G57" s="43">
        <v>4</v>
      </c>
      <c r="H57" s="43">
        <v>4</v>
      </c>
      <c r="I57" s="43">
        <v>4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>
        <v>4</v>
      </c>
      <c r="U57" s="43">
        <v>4</v>
      </c>
      <c r="V57" s="43">
        <v>4</v>
      </c>
      <c r="W57" s="43">
        <v>4</v>
      </c>
      <c r="X57" s="43">
        <v>4</v>
      </c>
      <c r="Y57" s="43">
        <v>4</v>
      </c>
      <c r="Z57" s="43">
        <v>4</v>
      </c>
      <c r="AA57" s="43">
        <v>4</v>
      </c>
      <c r="AB57" s="43">
        <v>4</v>
      </c>
      <c r="AC57" s="43">
        <v>4</v>
      </c>
      <c r="AD57" s="43">
        <v>4</v>
      </c>
      <c r="AE57" s="43">
        <v>4</v>
      </c>
      <c r="AF57" s="43">
        <v>4</v>
      </c>
      <c r="AG57" s="43">
        <v>4</v>
      </c>
      <c r="AH57" s="43">
        <v>4</v>
      </c>
      <c r="AI57" s="140"/>
      <c r="AJ57" s="134">
        <f>SUM(D57:H58,K57:O58,R57:V58,Y57:AC58,AF57:AH58)/8</f>
        <v>22</v>
      </c>
      <c r="AK57" s="134">
        <f>SUM(D59:H59,K59:O59,R59:V59,Y59:AC59,AF59:AH59)/8</f>
        <v>12.8125</v>
      </c>
      <c r="AL57" s="134">
        <f>SUM(I57:J59,P57:Q59,W57:X59,AD57:AE59)/8</f>
        <v>11.9375</v>
      </c>
      <c r="AM57" s="134">
        <f>ROUND(SUM(D57:AI59)/8,2)</f>
        <v>46.75</v>
      </c>
    </row>
    <row r="58" spans="1:39" ht="30.75" customHeight="1" x14ac:dyDescent="0.25">
      <c r="A58" s="102" t="s">
        <v>477</v>
      </c>
      <c r="B58" s="147"/>
      <c r="C58" s="42" t="s">
        <v>8</v>
      </c>
      <c r="D58" s="43" t="s">
        <v>769</v>
      </c>
      <c r="E58" s="43">
        <v>4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4</v>
      </c>
      <c r="Q58" s="43">
        <v>4</v>
      </c>
      <c r="R58" s="43">
        <v>4</v>
      </c>
      <c r="S58" s="43">
        <v>4</v>
      </c>
      <c r="T58" s="43">
        <v>4</v>
      </c>
      <c r="U58" s="43">
        <v>4</v>
      </c>
      <c r="V58" s="43">
        <v>4</v>
      </c>
      <c r="W58" s="43">
        <v>4</v>
      </c>
      <c r="X58" s="43">
        <v>4</v>
      </c>
      <c r="Y58" s="43">
        <v>4</v>
      </c>
      <c r="Z58" s="43">
        <v>4</v>
      </c>
      <c r="AA58" s="43">
        <v>4</v>
      </c>
      <c r="AB58" s="43">
        <v>4</v>
      </c>
      <c r="AC58" s="43">
        <v>4</v>
      </c>
      <c r="AD58" s="43">
        <v>4</v>
      </c>
      <c r="AE58" s="43">
        <v>4</v>
      </c>
      <c r="AF58" s="43">
        <v>4</v>
      </c>
      <c r="AG58" s="43">
        <v>4</v>
      </c>
      <c r="AH58" s="43">
        <v>4</v>
      </c>
      <c r="AI58" s="141"/>
      <c r="AJ58" s="135"/>
      <c r="AK58" s="135"/>
      <c r="AL58" s="135"/>
      <c r="AM58" s="135"/>
    </row>
    <row r="59" spans="1:39" ht="30.75" customHeight="1" x14ac:dyDescent="0.25">
      <c r="A59" s="102" t="s">
        <v>477</v>
      </c>
      <c r="B59" s="148"/>
      <c r="C59" s="44" t="s">
        <v>4</v>
      </c>
      <c r="D59" s="44" t="s">
        <v>769</v>
      </c>
      <c r="E59" s="44">
        <v>5</v>
      </c>
      <c r="F59" s="44">
        <v>5</v>
      </c>
      <c r="G59" s="44">
        <v>5</v>
      </c>
      <c r="H59" s="44">
        <v>6</v>
      </c>
      <c r="I59" s="44">
        <v>6</v>
      </c>
      <c r="J59" s="44">
        <v>3</v>
      </c>
      <c r="K59" s="44">
        <v>6</v>
      </c>
      <c r="L59" s="44">
        <v>6</v>
      </c>
      <c r="M59" s="44">
        <v>6</v>
      </c>
      <c r="N59" s="44">
        <v>6</v>
      </c>
      <c r="O59" s="44">
        <v>6</v>
      </c>
      <c r="P59" s="44">
        <v>6</v>
      </c>
      <c r="Q59" s="44">
        <v>5</v>
      </c>
      <c r="R59" s="44">
        <v>6</v>
      </c>
      <c r="S59" s="44">
        <v>4</v>
      </c>
      <c r="T59" s="44">
        <v>6</v>
      </c>
      <c r="U59" s="44">
        <v>4</v>
      </c>
      <c r="V59" s="44">
        <v>6</v>
      </c>
      <c r="W59" s="44">
        <v>3</v>
      </c>
      <c r="X59" s="44">
        <v>5</v>
      </c>
      <c r="Y59" s="44">
        <v>6</v>
      </c>
      <c r="Z59" s="44">
        <v>5</v>
      </c>
      <c r="AA59" s="44">
        <v>5</v>
      </c>
      <c r="AB59" s="44">
        <v>5</v>
      </c>
      <c r="AC59" s="44">
        <v>3</v>
      </c>
      <c r="AD59" s="44">
        <v>3</v>
      </c>
      <c r="AE59" s="44">
        <v>0.5</v>
      </c>
      <c r="AF59" s="44">
        <v>0.5</v>
      </c>
      <c r="AG59" s="44">
        <v>0.5</v>
      </c>
      <c r="AH59" s="44">
        <v>0.5</v>
      </c>
      <c r="AI59" s="142"/>
      <c r="AJ59" s="136"/>
      <c r="AK59" s="136"/>
      <c r="AL59" s="136"/>
      <c r="AM59" s="136"/>
    </row>
    <row r="60" spans="1:39" ht="30.75" customHeight="1" x14ac:dyDescent="0.25">
      <c r="A60" s="102" t="s">
        <v>478</v>
      </c>
      <c r="B60" s="143" t="s">
        <v>410</v>
      </c>
      <c r="C60" s="42" t="s">
        <v>7</v>
      </c>
      <c r="D60" s="43" t="s">
        <v>769</v>
      </c>
      <c r="E60" s="43">
        <v>4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3">
        <v>4</v>
      </c>
      <c r="O60" s="43">
        <v>4</v>
      </c>
      <c r="P60" s="43">
        <v>4</v>
      </c>
      <c r="Q60" s="43">
        <v>4</v>
      </c>
      <c r="R60" s="43">
        <v>4</v>
      </c>
      <c r="S60" s="43">
        <v>4</v>
      </c>
      <c r="T60" s="43">
        <v>4</v>
      </c>
      <c r="U60" s="43">
        <v>4</v>
      </c>
      <c r="V60" s="43">
        <v>4</v>
      </c>
      <c r="W60" s="43">
        <v>4</v>
      </c>
      <c r="X60" s="43">
        <v>4</v>
      </c>
      <c r="Y60" s="43">
        <v>4</v>
      </c>
      <c r="Z60" s="43">
        <v>4</v>
      </c>
      <c r="AA60" s="43">
        <v>4</v>
      </c>
      <c r="AB60" s="43">
        <v>4</v>
      </c>
      <c r="AC60" s="43">
        <v>4</v>
      </c>
      <c r="AD60" s="43">
        <v>4</v>
      </c>
      <c r="AE60" s="43">
        <v>4</v>
      </c>
      <c r="AF60" s="43">
        <v>4</v>
      </c>
      <c r="AG60" s="43">
        <v>4</v>
      </c>
      <c r="AH60" s="43">
        <v>4</v>
      </c>
      <c r="AI60" s="140"/>
      <c r="AJ60" s="134">
        <f>SUM(D60:H61,K60:O61,R60:V61,Y60:AC61,AF60:AH61)/8</f>
        <v>22</v>
      </c>
      <c r="AK60" s="134">
        <f>SUM(D62:H62,K62:O62,R62:V62,Y62:AC62,AF62:AH62)/8</f>
        <v>13.0625</v>
      </c>
      <c r="AL60" s="134">
        <f>SUM(I60:J62,P60:Q62,W60:X62,AD60:AE62)/8</f>
        <v>12.4375</v>
      </c>
      <c r="AM60" s="134">
        <f>ROUND(SUM(D60:AI62)/8,2)</f>
        <v>47.5</v>
      </c>
    </row>
    <row r="61" spans="1:39" ht="30.75" customHeight="1" x14ac:dyDescent="0.25">
      <c r="A61" s="102" t="s">
        <v>478</v>
      </c>
      <c r="B61" s="147"/>
      <c r="C61" s="42" t="s">
        <v>8</v>
      </c>
      <c r="D61" s="43" t="s">
        <v>769</v>
      </c>
      <c r="E61" s="43">
        <v>4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3">
        <v>4</v>
      </c>
      <c r="P61" s="43">
        <v>4</v>
      </c>
      <c r="Q61" s="43">
        <v>4</v>
      </c>
      <c r="R61" s="43">
        <v>4</v>
      </c>
      <c r="S61" s="43">
        <v>4</v>
      </c>
      <c r="T61" s="43">
        <v>4</v>
      </c>
      <c r="U61" s="43">
        <v>4</v>
      </c>
      <c r="V61" s="43">
        <v>4</v>
      </c>
      <c r="W61" s="43">
        <v>4</v>
      </c>
      <c r="X61" s="43">
        <v>4</v>
      </c>
      <c r="Y61" s="43">
        <v>4</v>
      </c>
      <c r="Z61" s="43">
        <v>4</v>
      </c>
      <c r="AA61" s="43">
        <v>4</v>
      </c>
      <c r="AB61" s="43">
        <v>4</v>
      </c>
      <c r="AC61" s="43">
        <v>4</v>
      </c>
      <c r="AD61" s="43">
        <v>4</v>
      </c>
      <c r="AE61" s="43">
        <v>4</v>
      </c>
      <c r="AF61" s="43">
        <v>4</v>
      </c>
      <c r="AG61" s="43">
        <v>4</v>
      </c>
      <c r="AH61" s="43">
        <v>4</v>
      </c>
      <c r="AI61" s="141"/>
      <c r="AJ61" s="135"/>
      <c r="AK61" s="135"/>
      <c r="AL61" s="135"/>
      <c r="AM61" s="135"/>
    </row>
    <row r="62" spans="1:39" ht="30.75" customHeight="1" x14ac:dyDescent="0.25">
      <c r="A62" s="102" t="s">
        <v>478</v>
      </c>
      <c r="B62" s="148"/>
      <c r="C62" s="44" t="s">
        <v>4</v>
      </c>
      <c r="D62" s="44" t="s">
        <v>769</v>
      </c>
      <c r="E62" s="44">
        <v>5</v>
      </c>
      <c r="F62" s="44">
        <v>5</v>
      </c>
      <c r="G62" s="44">
        <v>5</v>
      </c>
      <c r="H62" s="44">
        <v>6</v>
      </c>
      <c r="I62" s="44">
        <v>6</v>
      </c>
      <c r="J62" s="44">
        <v>4</v>
      </c>
      <c r="K62" s="44">
        <v>6</v>
      </c>
      <c r="L62" s="44">
        <v>6</v>
      </c>
      <c r="M62" s="44">
        <v>6</v>
      </c>
      <c r="N62" s="44">
        <v>6</v>
      </c>
      <c r="O62" s="44">
        <v>6</v>
      </c>
      <c r="P62" s="44">
        <v>6</v>
      </c>
      <c r="Q62" s="44">
        <v>5</v>
      </c>
      <c r="R62" s="44">
        <v>6</v>
      </c>
      <c r="S62" s="44">
        <v>4</v>
      </c>
      <c r="T62" s="44">
        <v>6</v>
      </c>
      <c r="U62" s="44">
        <v>6</v>
      </c>
      <c r="V62" s="44">
        <v>6</v>
      </c>
      <c r="W62" s="44">
        <v>6</v>
      </c>
      <c r="X62" s="44">
        <v>5</v>
      </c>
      <c r="Y62" s="44">
        <v>6</v>
      </c>
      <c r="Z62" s="44">
        <v>5</v>
      </c>
      <c r="AA62" s="44">
        <v>5</v>
      </c>
      <c r="AB62" s="44">
        <v>5</v>
      </c>
      <c r="AC62" s="44">
        <v>3</v>
      </c>
      <c r="AD62" s="44">
        <v>3</v>
      </c>
      <c r="AE62" s="44">
        <v>0.5</v>
      </c>
      <c r="AF62" s="44">
        <v>0.5</v>
      </c>
      <c r="AG62" s="44">
        <v>0.5</v>
      </c>
      <c r="AH62" s="44">
        <v>0.5</v>
      </c>
      <c r="AI62" s="142"/>
      <c r="AJ62" s="136"/>
      <c r="AK62" s="136"/>
      <c r="AL62" s="136"/>
      <c r="AM62" s="136"/>
    </row>
    <row r="63" spans="1:39" ht="30.75" customHeight="1" x14ac:dyDescent="0.25">
      <c r="A63" s="102" t="s">
        <v>838</v>
      </c>
      <c r="B63" s="143" t="s">
        <v>804</v>
      </c>
      <c r="C63" s="42" t="s">
        <v>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>
        <v>4</v>
      </c>
      <c r="T63" s="43">
        <v>4</v>
      </c>
      <c r="U63" s="43">
        <v>4</v>
      </c>
      <c r="V63" s="43">
        <v>4</v>
      </c>
      <c r="W63" s="43">
        <v>4</v>
      </c>
      <c r="X63" s="43">
        <v>4</v>
      </c>
      <c r="Y63" s="43">
        <v>4</v>
      </c>
      <c r="Z63" s="43">
        <v>4</v>
      </c>
      <c r="AA63" s="43">
        <v>4</v>
      </c>
      <c r="AB63" s="43">
        <v>4</v>
      </c>
      <c r="AC63" s="43">
        <v>4</v>
      </c>
      <c r="AD63" s="43">
        <v>4</v>
      </c>
      <c r="AE63" s="43">
        <v>4</v>
      </c>
      <c r="AF63" s="43">
        <v>4</v>
      </c>
      <c r="AG63" s="43">
        <v>4</v>
      </c>
      <c r="AH63" s="43">
        <v>4</v>
      </c>
      <c r="AI63" s="140">
        <v>7.5</v>
      </c>
      <c r="AJ63" s="134">
        <f>SUM(D63:H64,K63:O64,R63:V64,Y63:AC64,AF63:AH64)/8</f>
        <v>12</v>
      </c>
      <c r="AK63" s="134">
        <f>SUM(D65:H65,K65:O65,R65:V65,Y65:AC65,AF65:AH65)/8</f>
        <v>3.1875</v>
      </c>
      <c r="AL63" s="134">
        <f>SUM(I63:J65,P63:Q65,W63:X65,AD63:AE65)/8</f>
        <v>4.8125</v>
      </c>
      <c r="AM63" s="134">
        <f>ROUND(SUM(D63:AI65)/8,2)</f>
        <v>20.94</v>
      </c>
    </row>
    <row r="64" spans="1:39" ht="30.75" customHeight="1" x14ac:dyDescent="0.25">
      <c r="A64" s="102" t="s">
        <v>838</v>
      </c>
      <c r="B64" s="147"/>
      <c r="C64" s="42" t="s">
        <v>8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>
        <v>4</v>
      </c>
      <c r="T64" s="43">
        <v>4</v>
      </c>
      <c r="U64" s="43">
        <v>4</v>
      </c>
      <c r="V64" s="43">
        <v>4</v>
      </c>
      <c r="W64" s="43">
        <v>4</v>
      </c>
      <c r="X64" s="43">
        <v>4</v>
      </c>
      <c r="Y64" s="43">
        <v>4</v>
      </c>
      <c r="Z64" s="43">
        <v>4</v>
      </c>
      <c r="AA64" s="43">
        <v>4</v>
      </c>
      <c r="AB64" s="43">
        <v>4</v>
      </c>
      <c r="AC64" s="43">
        <v>4</v>
      </c>
      <c r="AD64" s="43">
        <v>4</v>
      </c>
      <c r="AE64" s="43">
        <v>4</v>
      </c>
      <c r="AF64" s="43">
        <v>4</v>
      </c>
      <c r="AG64" s="43">
        <v>4</v>
      </c>
      <c r="AH64" s="43">
        <v>4</v>
      </c>
      <c r="AI64" s="141"/>
      <c r="AJ64" s="135"/>
      <c r="AK64" s="135"/>
      <c r="AL64" s="135"/>
      <c r="AM64" s="135"/>
    </row>
    <row r="65" spans="1:39" ht="31.5" customHeight="1" x14ac:dyDescent="0.25">
      <c r="A65" s="102" t="s">
        <v>838</v>
      </c>
      <c r="B65" s="148"/>
      <c r="C65" s="44" t="s">
        <v>4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>
        <v>4</v>
      </c>
      <c r="T65" s="44">
        <v>0.5</v>
      </c>
      <c r="U65" s="44">
        <v>6</v>
      </c>
      <c r="V65" s="44">
        <v>6</v>
      </c>
      <c r="W65" s="44">
        <v>0.5</v>
      </c>
      <c r="X65" s="44">
        <v>5</v>
      </c>
      <c r="Y65" s="44">
        <v>0.5</v>
      </c>
      <c r="Z65" s="44">
        <v>0.5</v>
      </c>
      <c r="AA65" s="44">
        <v>3</v>
      </c>
      <c r="AB65" s="44">
        <v>3</v>
      </c>
      <c r="AC65" s="44">
        <v>0.5</v>
      </c>
      <c r="AD65" s="44">
        <v>0.5</v>
      </c>
      <c r="AE65" s="44">
        <v>0.5</v>
      </c>
      <c r="AF65" s="44">
        <v>0.5</v>
      </c>
      <c r="AG65" s="44">
        <v>0.5</v>
      </c>
      <c r="AH65" s="44">
        <v>0.5</v>
      </c>
      <c r="AI65" s="142"/>
      <c r="AJ65" s="136"/>
      <c r="AK65" s="136"/>
      <c r="AL65" s="136"/>
      <c r="AM65" s="136"/>
    </row>
    <row r="66" spans="1:39" ht="30.75" customHeight="1" x14ac:dyDescent="0.25">
      <c r="A66" s="102" t="s">
        <v>839</v>
      </c>
      <c r="B66" s="143" t="s">
        <v>805</v>
      </c>
      <c r="C66" s="42" t="s">
        <v>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>
        <v>4</v>
      </c>
      <c r="T66" s="43">
        <v>4</v>
      </c>
      <c r="U66" s="43">
        <v>4</v>
      </c>
      <c r="V66" s="43">
        <v>4</v>
      </c>
      <c r="W66" s="43">
        <v>4</v>
      </c>
      <c r="X66" s="43">
        <v>4</v>
      </c>
      <c r="Y66" s="43">
        <v>4</v>
      </c>
      <c r="Z66" s="43">
        <v>4</v>
      </c>
      <c r="AA66" s="43">
        <v>4</v>
      </c>
      <c r="AB66" s="43">
        <v>4</v>
      </c>
      <c r="AC66" s="43">
        <v>4</v>
      </c>
      <c r="AD66" s="43">
        <v>4</v>
      </c>
      <c r="AE66" s="43">
        <v>4</v>
      </c>
      <c r="AF66" s="43">
        <v>4</v>
      </c>
      <c r="AG66" s="43">
        <v>4</v>
      </c>
      <c r="AH66" s="43">
        <v>4</v>
      </c>
      <c r="AI66" s="140">
        <v>7.5</v>
      </c>
      <c r="AJ66" s="134">
        <f>SUM(D66:H67,K66:O67,R66:V67,Y66:AC67,AF66:AH67)/8</f>
        <v>12</v>
      </c>
      <c r="AK66" s="134">
        <f>SUM(D68:H68,K68:O68,R68:V68,Y68:AC68,AF68:AH68)/8</f>
        <v>5.9375</v>
      </c>
      <c r="AL66" s="134">
        <f>SUM(I66:J68,P66:Q68,W66:X68,AD66:AE68)/8</f>
        <v>5.5</v>
      </c>
      <c r="AM66" s="134">
        <f>ROUND(SUM(D66:AI68)/8,2)</f>
        <v>24.38</v>
      </c>
    </row>
    <row r="67" spans="1:39" ht="30.75" customHeight="1" x14ac:dyDescent="0.25">
      <c r="A67" s="102" t="s">
        <v>839</v>
      </c>
      <c r="B67" s="147"/>
      <c r="C67" s="42" t="s">
        <v>8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>
        <v>4</v>
      </c>
      <c r="T67" s="43">
        <v>4</v>
      </c>
      <c r="U67" s="43">
        <v>4</v>
      </c>
      <c r="V67" s="43">
        <v>4</v>
      </c>
      <c r="W67" s="43">
        <v>4</v>
      </c>
      <c r="X67" s="43">
        <v>4</v>
      </c>
      <c r="Y67" s="43">
        <v>4</v>
      </c>
      <c r="Z67" s="43">
        <v>4</v>
      </c>
      <c r="AA67" s="43">
        <v>4</v>
      </c>
      <c r="AB67" s="43">
        <v>4</v>
      </c>
      <c r="AC67" s="43">
        <v>4</v>
      </c>
      <c r="AD67" s="43">
        <v>4</v>
      </c>
      <c r="AE67" s="43">
        <v>4</v>
      </c>
      <c r="AF67" s="43">
        <v>4</v>
      </c>
      <c r="AG67" s="43">
        <v>4</v>
      </c>
      <c r="AH67" s="43">
        <v>4</v>
      </c>
      <c r="AI67" s="141"/>
      <c r="AJ67" s="135"/>
      <c r="AK67" s="135"/>
      <c r="AL67" s="135"/>
      <c r="AM67" s="135"/>
    </row>
    <row r="68" spans="1:39" ht="31.5" customHeight="1" x14ac:dyDescent="0.25">
      <c r="A68" s="102" t="s">
        <v>839</v>
      </c>
      <c r="B68" s="148"/>
      <c r="C68" s="44" t="s">
        <v>4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>
        <v>4</v>
      </c>
      <c r="T68" s="44">
        <v>6</v>
      </c>
      <c r="U68" s="44">
        <v>6</v>
      </c>
      <c r="V68" s="44">
        <v>6</v>
      </c>
      <c r="W68" s="44">
        <v>6</v>
      </c>
      <c r="X68" s="44">
        <v>5</v>
      </c>
      <c r="Y68" s="44">
        <v>6</v>
      </c>
      <c r="Z68" s="44">
        <v>5</v>
      </c>
      <c r="AA68" s="44">
        <v>5</v>
      </c>
      <c r="AB68" s="44">
        <v>5</v>
      </c>
      <c r="AC68" s="44">
        <v>3</v>
      </c>
      <c r="AD68" s="44">
        <v>0.5</v>
      </c>
      <c r="AE68" s="44">
        <v>0.5</v>
      </c>
      <c r="AF68" s="44">
        <v>0.5</v>
      </c>
      <c r="AG68" s="44">
        <v>0.5</v>
      </c>
      <c r="AH68" s="44">
        <v>0.5</v>
      </c>
      <c r="AI68" s="142"/>
      <c r="AJ68" s="136"/>
      <c r="AK68" s="136"/>
      <c r="AL68" s="136"/>
      <c r="AM68" s="136"/>
    </row>
    <row r="69" spans="1:39" ht="30.75" customHeight="1" x14ac:dyDescent="0.25">
      <c r="A69" s="102" t="s">
        <v>840</v>
      </c>
      <c r="B69" s="143" t="s">
        <v>807</v>
      </c>
      <c r="C69" s="42" t="s">
        <v>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>
        <v>4</v>
      </c>
      <c r="T69" s="43">
        <v>4</v>
      </c>
      <c r="U69" s="43">
        <v>4</v>
      </c>
      <c r="V69" s="43">
        <v>4</v>
      </c>
      <c r="W69" s="43">
        <v>4</v>
      </c>
      <c r="X69" s="43">
        <v>4</v>
      </c>
      <c r="Y69" s="43">
        <v>4</v>
      </c>
      <c r="Z69" s="43">
        <v>4</v>
      </c>
      <c r="AA69" s="43">
        <v>4</v>
      </c>
      <c r="AB69" s="43">
        <v>4</v>
      </c>
      <c r="AC69" s="43">
        <v>4</v>
      </c>
      <c r="AD69" s="43">
        <v>4</v>
      </c>
      <c r="AE69" s="43">
        <v>4</v>
      </c>
      <c r="AF69" s="43">
        <v>4</v>
      </c>
      <c r="AG69" s="43">
        <v>4</v>
      </c>
      <c r="AH69" s="43">
        <v>4</v>
      </c>
      <c r="AI69" s="140">
        <v>7.5</v>
      </c>
      <c r="AJ69" s="134">
        <f>SUM(D69:H70,K69:O70,R69:V70,Y69:AC70,AF69:AH70)/8</f>
        <v>12</v>
      </c>
      <c r="AK69" s="134">
        <f>SUM(D71:H71,K71:O71,R71:V71,Y71:AC71,AF71:AH71)/8</f>
        <v>2.9375</v>
      </c>
      <c r="AL69" s="134">
        <f>SUM(I69:J71,P69:Q71,W69:X71,AD69:AE71)/8</f>
        <v>4.8125</v>
      </c>
      <c r="AM69" s="134">
        <f>ROUND(SUM(D69:AI71)/8,2)</f>
        <v>20.69</v>
      </c>
    </row>
    <row r="70" spans="1:39" ht="30.75" customHeight="1" x14ac:dyDescent="0.25">
      <c r="A70" s="102" t="s">
        <v>840</v>
      </c>
      <c r="B70" s="147"/>
      <c r="C70" s="42" t="s">
        <v>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>
        <v>4</v>
      </c>
      <c r="T70" s="43">
        <v>4</v>
      </c>
      <c r="U70" s="43">
        <v>4</v>
      </c>
      <c r="V70" s="43">
        <v>4</v>
      </c>
      <c r="W70" s="43">
        <v>4</v>
      </c>
      <c r="X70" s="43">
        <v>4</v>
      </c>
      <c r="Y70" s="43">
        <v>4</v>
      </c>
      <c r="Z70" s="43">
        <v>4</v>
      </c>
      <c r="AA70" s="43">
        <v>4</v>
      </c>
      <c r="AB70" s="43">
        <v>4</v>
      </c>
      <c r="AC70" s="43">
        <v>4</v>
      </c>
      <c r="AD70" s="43">
        <v>4</v>
      </c>
      <c r="AE70" s="43">
        <v>4</v>
      </c>
      <c r="AF70" s="43">
        <v>4</v>
      </c>
      <c r="AG70" s="43">
        <v>4</v>
      </c>
      <c r="AH70" s="43">
        <v>4</v>
      </c>
      <c r="AI70" s="141"/>
      <c r="AJ70" s="135"/>
      <c r="AK70" s="135"/>
      <c r="AL70" s="135"/>
      <c r="AM70" s="135"/>
    </row>
    <row r="71" spans="1:39" ht="31.5" customHeight="1" x14ac:dyDescent="0.25">
      <c r="A71" s="102" t="s">
        <v>840</v>
      </c>
      <c r="B71" s="148"/>
      <c r="C71" s="44" t="s">
        <v>4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>
        <v>4</v>
      </c>
      <c r="T71" s="44">
        <v>0.5</v>
      </c>
      <c r="U71" s="44">
        <v>4</v>
      </c>
      <c r="V71" s="44">
        <v>6</v>
      </c>
      <c r="W71" s="44">
        <v>0.5</v>
      </c>
      <c r="X71" s="44">
        <v>5</v>
      </c>
      <c r="Y71" s="44">
        <v>3</v>
      </c>
      <c r="Z71" s="44">
        <v>3</v>
      </c>
      <c r="AA71" s="44">
        <v>0.5</v>
      </c>
      <c r="AB71" s="44">
        <v>0.5</v>
      </c>
      <c r="AC71" s="44">
        <v>0.5</v>
      </c>
      <c r="AD71" s="44">
        <v>0.5</v>
      </c>
      <c r="AE71" s="44">
        <v>0.5</v>
      </c>
      <c r="AF71" s="44">
        <v>0.5</v>
      </c>
      <c r="AG71" s="44">
        <v>0.5</v>
      </c>
      <c r="AH71" s="44">
        <v>0.5</v>
      </c>
      <c r="AI71" s="142"/>
      <c r="AJ71" s="136"/>
      <c r="AK71" s="136"/>
      <c r="AL71" s="136"/>
      <c r="AM71" s="136"/>
    </row>
    <row r="72" spans="1:39" ht="30.75" customHeight="1" x14ac:dyDescent="0.25">
      <c r="A72" s="102" t="s">
        <v>841</v>
      </c>
      <c r="B72" s="143" t="s">
        <v>824</v>
      </c>
      <c r="C72" s="42" t="s">
        <v>7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>
        <v>4</v>
      </c>
      <c r="AB72" s="43">
        <v>4</v>
      </c>
      <c r="AC72" s="43">
        <v>4</v>
      </c>
      <c r="AD72" s="43">
        <v>4</v>
      </c>
      <c r="AE72" s="43">
        <v>4</v>
      </c>
      <c r="AF72" s="43">
        <v>4</v>
      </c>
      <c r="AG72" s="43">
        <v>4</v>
      </c>
      <c r="AH72" s="43">
        <v>4</v>
      </c>
      <c r="AI72" s="140">
        <v>7.5</v>
      </c>
      <c r="AJ72" s="134">
        <f>SUM(D72:H73,K72:O73,R72:V73,Y72:AC73,AF72:AH73)/8</f>
        <v>6</v>
      </c>
      <c r="AK72" s="134">
        <f>SUM(D74:H74,K74:O74,R74:V74,Y74:AC74,AF74:AH74)/8</f>
        <v>1.25</v>
      </c>
      <c r="AL72" s="134">
        <f>SUM(I72:J74,P72:Q74,W72:X74,AD72:AE74)/8</f>
        <v>2.4375</v>
      </c>
      <c r="AM72" s="134">
        <f>ROUND(SUM(D72:AI74)/8,2)</f>
        <v>10.63</v>
      </c>
    </row>
    <row r="73" spans="1:39" ht="30.75" customHeight="1" x14ac:dyDescent="0.25">
      <c r="A73" s="102" t="s">
        <v>841</v>
      </c>
      <c r="B73" s="147"/>
      <c r="C73" s="42" t="s">
        <v>8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>
        <v>4</v>
      </c>
      <c r="AB73" s="43">
        <v>4</v>
      </c>
      <c r="AC73" s="43">
        <v>4</v>
      </c>
      <c r="AD73" s="43">
        <v>4</v>
      </c>
      <c r="AE73" s="43">
        <v>4</v>
      </c>
      <c r="AF73" s="43">
        <v>4</v>
      </c>
      <c r="AG73" s="43">
        <v>4</v>
      </c>
      <c r="AH73" s="43">
        <v>4</v>
      </c>
      <c r="AI73" s="141"/>
      <c r="AJ73" s="135"/>
      <c r="AK73" s="135"/>
      <c r="AL73" s="135"/>
      <c r="AM73" s="135"/>
    </row>
    <row r="74" spans="1:39" ht="31.5" customHeight="1" x14ac:dyDescent="0.25">
      <c r="A74" s="102" t="s">
        <v>841</v>
      </c>
      <c r="B74" s="148"/>
      <c r="C74" s="44" t="s">
        <v>4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>
        <v>0.5</v>
      </c>
      <c r="AB74" s="44">
        <v>5</v>
      </c>
      <c r="AC74" s="44">
        <v>3</v>
      </c>
      <c r="AD74" s="44">
        <v>3</v>
      </c>
      <c r="AE74" s="44">
        <v>0.5</v>
      </c>
      <c r="AF74" s="44">
        <v>0.5</v>
      </c>
      <c r="AG74" s="44">
        <v>0.5</v>
      </c>
      <c r="AH74" s="44">
        <v>0.5</v>
      </c>
      <c r="AI74" s="142"/>
      <c r="AJ74" s="136"/>
      <c r="AK74" s="136"/>
      <c r="AL74" s="136"/>
      <c r="AM74" s="136"/>
    </row>
    <row r="75" spans="1:39" ht="30.75" customHeight="1" x14ac:dyDescent="0.25">
      <c r="A75" s="102" t="s">
        <v>476</v>
      </c>
      <c r="B75" s="143" t="s">
        <v>449</v>
      </c>
      <c r="C75" s="42" t="s">
        <v>7</v>
      </c>
      <c r="D75" s="43" t="s">
        <v>769</v>
      </c>
      <c r="E75" s="43">
        <v>4</v>
      </c>
      <c r="F75" s="43">
        <v>4</v>
      </c>
      <c r="G75" s="43">
        <v>4</v>
      </c>
      <c r="H75" s="43">
        <v>4</v>
      </c>
      <c r="I75" s="43">
        <v>4</v>
      </c>
      <c r="J75" s="43">
        <v>4</v>
      </c>
      <c r="K75" s="43">
        <v>4</v>
      </c>
      <c r="L75" s="43">
        <v>4</v>
      </c>
      <c r="M75" s="43">
        <v>4</v>
      </c>
      <c r="N75" s="43">
        <v>4</v>
      </c>
      <c r="O75" s="43">
        <v>4</v>
      </c>
      <c r="P75" s="43">
        <v>4</v>
      </c>
      <c r="Q75" s="43">
        <v>4</v>
      </c>
      <c r="R75" s="43">
        <v>4</v>
      </c>
      <c r="S75" s="43">
        <v>4</v>
      </c>
      <c r="T75" s="43">
        <v>4</v>
      </c>
      <c r="U75" s="43">
        <v>4</v>
      </c>
      <c r="V75" s="43">
        <v>4</v>
      </c>
      <c r="W75" s="43">
        <v>4</v>
      </c>
      <c r="X75" s="43">
        <v>4</v>
      </c>
      <c r="Y75" s="43">
        <v>4</v>
      </c>
      <c r="Z75" s="43">
        <v>4</v>
      </c>
      <c r="AA75" s="43">
        <v>4</v>
      </c>
      <c r="AB75" s="43">
        <v>4</v>
      </c>
      <c r="AC75" s="43">
        <v>4</v>
      </c>
      <c r="AD75" s="43">
        <v>4</v>
      </c>
      <c r="AE75" s="43">
        <v>4</v>
      </c>
      <c r="AF75" s="43">
        <v>4</v>
      </c>
      <c r="AG75" s="43">
        <v>4</v>
      </c>
      <c r="AH75" s="43">
        <v>4</v>
      </c>
      <c r="AI75" s="140"/>
      <c r="AJ75" s="134">
        <f>SUM(D75:H76,K75:O76,R75:V76,Y75:AC76,AF75:AH76)/8</f>
        <v>22</v>
      </c>
      <c r="AK75" s="134">
        <f>SUM(D77:H77,K77:O77,R77:V77,Y77:AC77,AF77:AH77)/8</f>
        <v>9.5625</v>
      </c>
      <c r="AL75" s="134">
        <f>SUM(I75:J77,P75:Q77,W75:X77,AD75:AE77)/8</f>
        <v>11.1875</v>
      </c>
      <c r="AM75" s="134">
        <f>ROUND(SUM(D75:AI77)/8,2)</f>
        <v>42.75</v>
      </c>
    </row>
    <row r="76" spans="1:39" ht="30.75" customHeight="1" x14ac:dyDescent="0.25">
      <c r="A76" s="102" t="s">
        <v>476</v>
      </c>
      <c r="B76" s="147"/>
      <c r="C76" s="42" t="s">
        <v>8</v>
      </c>
      <c r="D76" s="43" t="s">
        <v>769</v>
      </c>
      <c r="E76" s="43">
        <v>4</v>
      </c>
      <c r="F76" s="43">
        <v>4</v>
      </c>
      <c r="G76" s="43">
        <v>4</v>
      </c>
      <c r="H76" s="43">
        <v>4</v>
      </c>
      <c r="I76" s="43">
        <v>4</v>
      </c>
      <c r="J76" s="43">
        <v>4</v>
      </c>
      <c r="K76" s="43">
        <v>4</v>
      </c>
      <c r="L76" s="43">
        <v>4</v>
      </c>
      <c r="M76" s="43">
        <v>4</v>
      </c>
      <c r="N76" s="43">
        <v>4</v>
      </c>
      <c r="O76" s="43">
        <v>4</v>
      </c>
      <c r="P76" s="43">
        <v>4</v>
      </c>
      <c r="Q76" s="43">
        <v>4</v>
      </c>
      <c r="R76" s="43">
        <v>4</v>
      </c>
      <c r="S76" s="43">
        <v>4</v>
      </c>
      <c r="T76" s="43">
        <v>4</v>
      </c>
      <c r="U76" s="43">
        <v>4</v>
      </c>
      <c r="V76" s="43">
        <v>4</v>
      </c>
      <c r="W76" s="43">
        <v>4</v>
      </c>
      <c r="X76" s="43">
        <v>4</v>
      </c>
      <c r="Y76" s="43">
        <v>4</v>
      </c>
      <c r="Z76" s="43">
        <v>4</v>
      </c>
      <c r="AA76" s="43">
        <v>4</v>
      </c>
      <c r="AB76" s="43">
        <v>4</v>
      </c>
      <c r="AC76" s="43">
        <v>4</v>
      </c>
      <c r="AD76" s="43">
        <v>4</v>
      </c>
      <c r="AE76" s="43">
        <v>4</v>
      </c>
      <c r="AF76" s="43">
        <v>4</v>
      </c>
      <c r="AG76" s="43">
        <v>4</v>
      </c>
      <c r="AH76" s="43">
        <v>4</v>
      </c>
      <c r="AI76" s="141"/>
      <c r="AJ76" s="135"/>
      <c r="AK76" s="135"/>
      <c r="AL76" s="135"/>
      <c r="AM76" s="135"/>
    </row>
    <row r="77" spans="1:39" ht="30.75" customHeight="1" x14ac:dyDescent="0.25">
      <c r="A77" s="102" t="s">
        <v>476</v>
      </c>
      <c r="B77" s="148"/>
      <c r="C77" s="44" t="s">
        <v>4</v>
      </c>
      <c r="D77" s="44" t="s">
        <v>769</v>
      </c>
      <c r="E77" s="44">
        <v>4</v>
      </c>
      <c r="F77" s="44">
        <v>4</v>
      </c>
      <c r="G77" s="44">
        <v>4</v>
      </c>
      <c r="H77" s="44">
        <v>4</v>
      </c>
      <c r="I77" s="44">
        <v>4</v>
      </c>
      <c r="J77" s="44">
        <v>3</v>
      </c>
      <c r="K77" s="44">
        <v>4</v>
      </c>
      <c r="L77" s="44">
        <v>4</v>
      </c>
      <c r="M77" s="44">
        <v>4</v>
      </c>
      <c r="N77" s="44">
        <v>4</v>
      </c>
      <c r="O77" s="44">
        <v>4</v>
      </c>
      <c r="P77" s="44">
        <v>4</v>
      </c>
      <c r="Q77" s="44">
        <v>4</v>
      </c>
      <c r="R77" s="44">
        <v>4</v>
      </c>
      <c r="S77" s="44">
        <v>4</v>
      </c>
      <c r="T77" s="44">
        <v>4</v>
      </c>
      <c r="U77" s="44">
        <v>4</v>
      </c>
      <c r="V77" s="44">
        <v>4</v>
      </c>
      <c r="W77" s="44">
        <v>4</v>
      </c>
      <c r="X77" s="44">
        <v>3</v>
      </c>
      <c r="Y77" s="44">
        <v>4</v>
      </c>
      <c r="Z77" s="44">
        <v>4</v>
      </c>
      <c r="AA77" s="44">
        <v>4</v>
      </c>
      <c r="AB77" s="44">
        <v>4</v>
      </c>
      <c r="AC77" s="44">
        <v>3</v>
      </c>
      <c r="AD77" s="44">
        <v>3</v>
      </c>
      <c r="AE77" s="44">
        <v>0.5</v>
      </c>
      <c r="AF77" s="44">
        <v>0.5</v>
      </c>
      <c r="AG77" s="44">
        <v>0.5</v>
      </c>
      <c r="AH77" s="44">
        <v>0.5</v>
      </c>
      <c r="AI77" s="142"/>
      <c r="AJ77" s="136"/>
      <c r="AK77" s="136"/>
      <c r="AL77" s="136"/>
      <c r="AM77" s="136"/>
    </row>
    <row r="78" spans="1:39" ht="30.75" customHeight="1" x14ac:dyDescent="0.3">
      <c r="A78" s="52" t="s">
        <v>610</v>
      </c>
      <c r="B78" s="146" t="s">
        <v>783</v>
      </c>
      <c r="C78" s="42" t="s">
        <v>7</v>
      </c>
      <c r="D78" s="43" t="s">
        <v>769</v>
      </c>
      <c r="E78" s="43">
        <v>4</v>
      </c>
      <c r="F78" s="43">
        <v>4</v>
      </c>
      <c r="G78" s="43">
        <v>4</v>
      </c>
      <c r="H78" s="43">
        <v>4</v>
      </c>
      <c r="I78" s="43">
        <v>4</v>
      </c>
      <c r="J78" s="43">
        <v>3</v>
      </c>
      <c r="K78" s="43">
        <v>4</v>
      </c>
      <c r="L78" s="43">
        <v>0</v>
      </c>
      <c r="M78" s="43">
        <v>0</v>
      </c>
      <c r="N78" s="43">
        <v>0</v>
      </c>
      <c r="O78" s="43">
        <v>4</v>
      </c>
      <c r="P78" s="43">
        <v>4</v>
      </c>
      <c r="Q78" s="43">
        <v>4</v>
      </c>
      <c r="R78" s="43">
        <v>4</v>
      </c>
      <c r="S78" s="43">
        <v>4</v>
      </c>
      <c r="T78" s="43">
        <v>4</v>
      </c>
      <c r="U78" s="43">
        <v>3</v>
      </c>
      <c r="V78" s="43">
        <v>4</v>
      </c>
      <c r="W78" s="43">
        <v>4</v>
      </c>
      <c r="X78" s="43">
        <v>4</v>
      </c>
      <c r="Y78" s="43">
        <v>4</v>
      </c>
      <c r="Z78" s="43">
        <v>4</v>
      </c>
      <c r="AA78" s="43">
        <v>4</v>
      </c>
      <c r="AB78" s="43">
        <v>0</v>
      </c>
      <c r="AC78" s="43">
        <v>4</v>
      </c>
      <c r="AD78" s="43">
        <v>0</v>
      </c>
      <c r="AE78" s="43">
        <v>4</v>
      </c>
      <c r="AF78" s="132" t="s">
        <v>896</v>
      </c>
      <c r="AG78" s="43"/>
      <c r="AH78" s="43"/>
      <c r="AI78" s="140"/>
      <c r="AJ78" s="134">
        <f>SUM(D78:H79,K78:O79,R78:V79,Y78:AC79,AF78:AH79)/8</f>
        <v>15.375</v>
      </c>
      <c r="AK78" s="134">
        <f>SUM(D80:H80,K80:O80,R80:V80,Y80:AC80,AF80:AH80)/8</f>
        <v>8.8125</v>
      </c>
      <c r="AL78" s="134">
        <f>SUM(I78:J80,P78:Q80,W78:X80,AD78:AE80)/8</f>
        <v>10.8125</v>
      </c>
      <c r="AM78" s="134">
        <f>ROUND(SUM(D78:AI80)/8,2)</f>
        <v>35</v>
      </c>
    </row>
    <row r="79" spans="1:39" ht="30.75" customHeight="1" x14ac:dyDescent="0.3">
      <c r="A79" s="52" t="s">
        <v>610</v>
      </c>
      <c r="B79" s="147"/>
      <c r="C79" s="42" t="s">
        <v>8</v>
      </c>
      <c r="D79" s="43" t="s">
        <v>769</v>
      </c>
      <c r="E79" s="43">
        <v>4</v>
      </c>
      <c r="F79" s="43">
        <v>4</v>
      </c>
      <c r="G79" s="43">
        <v>4</v>
      </c>
      <c r="H79" s="43">
        <v>4</v>
      </c>
      <c r="I79" s="43">
        <v>4</v>
      </c>
      <c r="J79" s="43">
        <v>4</v>
      </c>
      <c r="K79" s="43">
        <v>4</v>
      </c>
      <c r="L79" s="43">
        <v>0</v>
      </c>
      <c r="M79" s="43">
        <v>0</v>
      </c>
      <c r="N79" s="43">
        <v>0</v>
      </c>
      <c r="O79" s="43">
        <v>4</v>
      </c>
      <c r="P79" s="43">
        <v>4</v>
      </c>
      <c r="Q79" s="43">
        <v>4</v>
      </c>
      <c r="R79" s="43">
        <v>4</v>
      </c>
      <c r="S79" s="43">
        <v>4</v>
      </c>
      <c r="T79" s="43">
        <v>4</v>
      </c>
      <c r="U79" s="43">
        <v>4</v>
      </c>
      <c r="V79" s="43">
        <v>4</v>
      </c>
      <c r="W79" s="43">
        <v>4</v>
      </c>
      <c r="X79" s="43">
        <v>4</v>
      </c>
      <c r="Y79" s="43">
        <v>4</v>
      </c>
      <c r="Z79" s="43">
        <v>4</v>
      </c>
      <c r="AA79" s="43">
        <v>4</v>
      </c>
      <c r="AB79" s="43">
        <v>4</v>
      </c>
      <c r="AC79" s="43">
        <v>4</v>
      </c>
      <c r="AD79" s="43">
        <v>0</v>
      </c>
      <c r="AE79" s="43">
        <v>4</v>
      </c>
      <c r="AF79" s="132"/>
      <c r="AG79" s="43"/>
      <c r="AH79" s="43"/>
      <c r="AI79" s="141"/>
      <c r="AJ79" s="135"/>
      <c r="AK79" s="135"/>
      <c r="AL79" s="135"/>
      <c r="AM79" s="135"/>
    </row>
    <row r="80" spans="1:39" ht="31.5" customHeight="1" x14ac:dyDescent="0.3">
      <c r="A80" s="52" t="s">
        <v>610</v>
      </c>
      <c r="B80" s="148"/>
      <c r="C80" s="44" t="s">
        <v>4</v>
      </c>
      <c r="D80" s="44" t="s">
        <v>769</v>
      </c>
      <c r="E80" s="44">
        <v>0.5</v>
      </c>
      <c r="F80" s="44">
        <v>0.5</v>
      </c>
      <c r="G80" s="44">
        <v>5</v>
      </c>
      <c r="H80" s="44">
        <v>6</v>
      </c>
      <c r="I80" s="44">
        <v>6</v>
      </c>
      <c r="J80" s="44">
        <v>3</v>
      </c>
      <c r="K80" s="44">
        <v>6</v>
      </c>
      <c r="L80" s="44">
        <v>0</v>
      </c>
      <c r="M80" s="44">
        <v>0</v>
      </c>
      <c r="N80" s="44">
        <v>0</v>
      </c>
      <c r="O80" s="44">
        <v>6</v>
      </c>
      <c r="P80" s="44">
        <v>6</v>
      </c>
      <c r="Q80" s="44">
        <v>5</v>
      </c>
      <c r="R80" s="44">
        <v>6</v>
      </c>
      <c r="S80" s="44">
        <v>4</v>
      </c>
      <c r="T80" s="44">
        <v>6</v>
      </c>
      <c r="U80" s="44">
        <v>6</v>
      </c>
      <c r="V80" s="44">
        <v>0.5</v>
      </c>
      <c r="W80" s="44">
        <v>6</v>
      </c>
      <c r="X80" s="44">
        <v>5</v>
      </c>
      <c r="Y80" s="44">
        <v>6</v>
      </c>
      <c r="Z80" s="44">
        <v>5</v>
      </c>
      <c r="AA80" s="44">
        <v>5</v>
      </c>
      <c r="AB80" s="44">
        <v>5</v>
      </c>
      <c r="AC80" s="44">
        <v>3</v>
      </c>
      <c r="AD80" s="44">
        <v>0</v>
      </c>
      <c r="AE80" s="44">
        <v>0.5</v>
      </c>
      <c r="AF80" s="132"/>
      <c r="AG80" s="44"/>
      <c r="AH80" s="44"/>
      <c r="AI80" s="142"/>
      <c r="AJ80" s="136"/>
      <c r="AK80" s="136"/>
      <c r="AL80" s="136"/>
      <c r="AM80" s="136"/>
    </row>
    <row r="81" spans="1:39" ht="30.75" customHeight="1" x14ac:dyDescent="0.25">
      <c r="A81" s="102" t="s">
        <v>817</v>
      </c>
      <c r="B81" s="143" t="s">
        <v>816</v>
      </c>
      <c r="C81" s="42" t="s">
        <v>7</v>
      </c>
      <c r="D81" s="43"/>
      <c r="E81" s="43"/>
      <c r="F81" s="43"/>
      <c r="G81" s="43"/>
      <c r="H81" s="43"/>
      <c r="I81" s="43"/>
      <c r="J81" s="43"/>
      <c r="K81" s="43"/>
      <c r="L81" s="43"/>
      <c r="M81" s="43">
        <v>4</v>
      </c>
      <c r="N81" s="43">
        <v>4</v>
      </c>
      <c r="O81" s="43">
        <v>4</v>
      </c>
      <c r="P81" s="43">
        <v>4</v>
      </c>
      <c r="Q81" s="43">
        <v>4</v>
      </c>
      <c r="R81" s="43">
        <v>4</v>
      </c>
      <c r="S81" s="43">
        <v>4</v>
      </c>
      <c r="T81" s="43">
        <v>4</v>
      </c>
      <c r="U81" s="43">
        <v>4</v>
      </c>
      <c r="V81" s="43">
        <v>4</v>
      </c>
      <c r="W81" s="43">
        <v>4</v>
      </c>
      <c r="X81" s="43">
        <v>4</v>
      </c>
      <c r="Y81" s="43">
        <v>4</v>
      </c>
      <c r="Z81" s="43">
        <v>2</v>
      </c>
      <c r="AA81" s="132" t="s">
        <v>828</v>
      </c>
      <c r="AB81" s="43"/>
      <c r="AC81" s="43"/>
      <c r="AD81" s="43"/>
      <c r="AE81" s="43"/>
      <c r="AF81" s="43"/>
      <c r="AG81" s="43"/>
      <c r="AH81" s="43"/>
      <c r="AI81" s="140">
        <v>7.5</v>
      </c>
      <c r="AJ81" s="134">
        <f>SUM(D81:H82,K81:O82,R81:V82,Y81:AC82,AF81:AH82)/8</f>
        <v>9.25</v>
      </c>
      <c r="AK81" s="134">
        <f>SUM(D83:H83,K83:O83,R83:V83,Y83:AC83,AF83:AH83)/8</f>
        <v>3.75</v>
      </c>
      <c r="AL81" s="134">
        <f>SUM(I81:J83,P81:Q83,W81:X83,AD81:AE83)/8</f>
        <v>5.5</v>
      </c>
      <c r="AM81" s="134">
        <f>ROUND(SUM(D81:AI83)/8,2)</f>
        <v>19.440000000000001</v>
      </c>
    </row>
    <row r="82" spans="1:39" ht="30.75" customHeight="1" x14ac:dyDescent="0.25">
      <c r="A82" s="102" t="s">
        <v>817</v>
      </c>
      <c r="B82" s="147"/>
      <c r="C82" s="42" t="s">
        <v>8</v>
      </c>
      <c r="D82" s="43"/>
      <c r="E82" s="43"/>
      <c r="F82" s="43"/>
      <c r="G82" s="43"/>
      <c r="H82" s="43"/>
      <c r="I82" s="43"/>
      <c r="J82" s="43"/>
      <c r="K82" s="43"/>
      <c r="L82" s="43"/>
      <c r="M82" s="43">
        <v>4</v>
      </c>
      <c r="N82" s="43">
        <v>4</v>
      </c>
      <c r="O82" s="43">
        <v>4</v>
      </c>
      <c r="P82" s="43">
        <v>4</v>
      </c>
      <c r="Q82" s="43">
        <v>4</v>
      </c>
      <c r="R82" s="43">
        <v>4</v>
      </c>
      <c r="S82" s="43">
        <v>4</v>
      </c>
      <c r="T82" s="43">
        <v>4</v>
      </c>
      <c r="U82" s="43">
        <v>4</v>
      </c>
      <c r="V82" s="43">
        <v>4</v>
      </c>
      <c r="W82" s="43">
        <v>4</v>
      </c>
      <c r="X82" s="43">
        <v>4</v>
      </c>
      <c r="Y82" s="43">
        <v>4</v>
      </c>
      <c r="Z82" s="43">
        <v>0</v>
      </c>
      <c r="AA82" s="132"/>
      <c r="AB82" s="43"/>
      <c r="AC82" s="43"/>
      <c r="AD82" s="43"/>
      <c r="AE82" s="43"/>
      <c r="AF82" s="43"/>
      <c r="AG82" s="43"/>
      <c r="AH82" s="43"/>
      <c r="AI82" s="141"/>
      <c r="AJ82" s="135"/>
      <c r="AK82" s="135"/>
      <c r="AL82" s="135"/>
      <c r="AM82" s="135"/>
    </row>
    <row r="83" spans="1:39" ht="31.5" customHeight="1" x14ac:dyDescent="0.25">
      <c r="A83" s="102" t="s">
        <v>817</v>
      </c>
      <c r="B83" s="148"/>
      <c r="C83" s="44" t="s">
        <v>4</v>
      </c>
      <c r="D83" s="44"/>
      <c r="E83" s="44"/>
      <c r="F83" s="44"/>
      <c r="G83" s="44"/>
      <c r="H83" s="44"/>
      <c r="I83" s="44"/>
      <c r="J83" s="44"/>
      <c r="K83" s="44"/>
      <c r="L83" s="44"/>
      <c r="M83" s="44">
        <v>0.5</v>
      </c>
      <c r="N83" s="44">
        <v>0.5</v>
      </c>
      <c r="O83" s="44">
        <v>0.5</v>
      </c>
      <c r="P83" s="44">
        <v>0.5</v>
      </c>
      <c r="Q83" s="44">
        <v>0.5</v>
      </c>
      <c r="R83" s="44">
        <v>0.5</v>
      </c>
      <c r="S83" s="44">
        <v>4</v>
      </c>
      <c r="T83" s="44">
        <v>6</v>
      </c>
      <c r="U83" s="44">
        <v>6</v>
      </c>
      <c r="V83" s="44">
        <v>6</v>
      </c>
      <c r="W83" s="44">
        <v>6</v>
      </c>
      <c r="X83" s="44">
        <v>5</v>
      </c>
      <c r="Y83" s="44">
        <v>6</v>
      </c>
      <c r="Z83" s="44">
        <v>0</v>
      </c>
      <c r="AA83" s="132"/>
      <c r="AB83" s="44"/>
      <c r="AC83" s="44"/>
      <c r="AD83" s="44"/>
      <c r="AE83" s="44"/>
      <c r="AF83" s="44"/>
      <c r="AG83" s="44"/>
      <c r="AH83" s="44"/>
      <c r="AI83" s="142"/>
      <c r="AJ83" s="136"/>
      <c r="AK83" s="136"/>
      <c r="AL83" s="136"/>
      <c r="AM83" s="136"/>
    </row>
    <row r="84" spans="1:39" ht="30.75" customHeight="1" x14ac:dyDescent="0.25">
      <c r="A84" s="102" t="s">
        <v>842</v>
      </c>
      <c r="B84" s="143" t="s">
        <v>808</v>
      </c>
      <c r="C84" s="42" t="s">
        <v>7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>
        <v>4</v>
      </c>
      <c r="O84" s="43">
        <v>4</v>
      </c>
      <c r="P84" s="132" t="s">
        <v>772</v>
      </c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40">
        <v>7.5</v>
      </c>
      <c r="AJ84" s="134">
        <f t="shared" ref="AJ84" si="2">SUM(D84:H85,K84:O85,R84:V85,Y84:AC85,AF84:AH85)/8</f>
        <v>2</v>
      </c>
      <c r="AK84" s="134">
        <f t="shared" ref="AK84" si="3">SUM(D86:H86,K86:O86,R86:V86,Y86:AC86,AF86:AH86)/8</f>
        <v>0.6875</v>
      </c>
      <c r="AL84" s="134">
        <f t="shared" ref="AL84" si="4">SUM(I84:J86,P84:Q86,W84:X86,AD84:AE86)/8</f>
        <v>0</v>
      </c>
      <c r="AM84" s="134">
        <f t="shared" ref="AM84" si="5">ROUND(SUM(D84:AI86)/8,2)</f>
        <v>3.63</v>
      </c>
    </row>
    <row r="85" spans="1:39" ht="30.75" customHeight="1" x14ac:dyDescent="0.25">
      <c r="A85" s="102" t="s">
        <v>842</v>
      </c>
      <c r="B85" s="147"/>
      <c r="C85" s="42" t="s">
        <v>8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>
        <v>4</v>
      </c>
      <c r="O85" s="43">
        <v>4</v>
      </c>
      <c r="P85" s="132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41"/>
      <c r="AJ85" s="135"/>
      <c r="AK85" s="135"/>
      <c r="AL85" s="135"/>
      <c r="AM85" s="135"/>
    </row>
    <row r="86" spans="1:39" ht="31.5" customHeight="1" x14ac:dyDescent="0.25">
      <c r="A86" s="102" t="s">
        <v>842</v>
      </c>
      <c r="B86" s="148"/>
      <c r="C86" s="44" t="s">
        <v>4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>
        <v>1.5</v>
      </c>
      <c r="O86" s="44">
        <v>4</v>
      </c>
      <c r="P86" s="132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142"/>
      <c r="AJ86" s="136"/>
      <c r="AK86" s="136"/>
      <c r="AL86" s="136"/>
      <c r="AM86" s="136"/>
    </row>
    <row r="87" spans="1:39" ht="30" customHeight="1" x14ac:dyDescent="0.25">
      <c r="B87" s="64" t="s">
        <v>9</v>
      </c>
      <c r="C87" s="2"/>
      <c r="D87" s="2">
        <f t="shared" ref="D87:AH87" si="6">SUM(D6:D86)</f>
        <v>0</v>
      </c>
      <c r="E87" s="2">
        <f t="shared" si="6"/>
        <v>254.5</v>
      </c>
      <c r="F87" s="2">
        <f t="shared" si="6"/>
        <v>240</v>
      </c>
      <c r="G87" s="2">
        <f t="shared" si="6"/>
        <v>246</v>
      </c>
      <c r="H87" s="2">
        <f t="shared" si="6"/>
        <v>276</v>
      </c>
      <c r="I87" s="2">
        <f t="shared" si="6"/>
        <v>278</v>
      </c>
      <c r="J87" s="2">
        <f t="shared" si="6"/>
        <v>219</v>
      </c>
      <c r="K87" s="2">
        <f t="shared" si="6"/>
        <v>277</v>
      </c>
      <c r="L87" s="2">
        <f t="shared" si="6"/>
        <v>247</v>
      </c>
      <c r="M87" s="2">
        <f t="shared" si="6"/>
        <v>244.5</v>
      </c>
      <c r="N87" s="2">
        <f t="shared" si="6"/>
        <v>253.5</v>
      </c>
      <c r="O87" s="2">
        <f t="shared" si="6"/>
        <v>268.5</v>
      </c>
      <c r="P87" s="2">
        <f t="shared" si="6"/>
        <v>258.5</v>
      </c>
      <c r="Q87" s="2">
        <f t="shared" si="6"/>
        <v>230.5</v>
      </c>
      <c r="R87" s="2">
        <f t="shared" si="6"/>
        <v>267</v>
      </c>
      <c r="S87" s="2">
        <f t="shared" si="6"/>
        <v>290</v>
      </c>
      <c r="T87" s="2">
        <f t="shared" si="6"/>
        <v>318</v>
      </c>
      <c r="U87" s="2">
        <f t="shared" si="6"/>
        <v>312</v>
      </c>
      <c r="V87" s="2">
        <f t="shared" si="6"/>
        <v>314.5</v>
      </c>
      <c r="W87" s="2">
        <f t="shared" si="6"/>
        <v>314.5</v>
      </c>
      <c r="X87" s="2">
        <f t="shared" si="6"/>
        <v>310</v>
      </c>
      <c r="Y87" s="2">
        <f t="shared" si="6"/>
        <v>300.5</v>
      </c>
      <c r="Z87" s="2">
        <f t="shared" si="6"/>
        <v>295</v>
      </c>
      <c r="AA87" s="2">
        <f t="shared" si="6"/>
        <v>291.5</v>
      </c>
      <c r="AB87" s="2">
        <f t="shared" si="6"/>
        <v>286.5</v>
      </c>
      <c r="AC87" s="2">
        <f t="shared" si="6"/>
        <v>264.5</v>
      </c>
      <c r="AD87" s="2">
        <f t="shared" si="6"/>
        <v>239.5</v>
      </c>
      <c r="AE87" s="2">
        <f t="shared" si="6"/>
        <v>204</v>
      </c>
      <c r="AF87" s="2">
        <f t="shared" si="6"/>
        <v>176.5</v>
      </c>
      <c r="AG87" s="2">
        <f t="shared" si="6"/>
        <v>200</v>
      </c>
      <c r="AH87" s="2">
        <f t="shared" si="6"/>
        <v>198.5</v>
      </c>
      <c r="AI87" s="11"/>
      <c r="AJ87" s="3">
        <f>SUM(D87:AH87)</f>
        <v>7875.5</v>
      </c>
      <c r="AK87" s="3"/>
      <c r="AL87" s="3"/>
      <c r="AM87" s="3"/>
    </row>
    <row r="88" spans="1:39" s="63" customFormat="1" ht="30.75" customHeight="1" x14ac:dyDescent="0.25">
      <c r="A88" s="62"/>
      <c r="B88" s="57" t="s">
        <v>208</v>
      </c>
      <c r="C88" s="58"/>
      <c r="D88" s="59"/>
      <c r="E88" s="59">
        <v>20</v>
      </c>
      <c r="F88" s="59">
        <v>19</v>
      </c>
      <c r="G88" s="59">
        <v>19</v>
      </c>
      <c r="H88" s="59">
        <v>20</v>
      </c>
      <c r="I88" s="59">
        <v>20</v>
      </c>
      <c r="J88" s="59">
        <v>20</v>
      </c>
      <c r="K88" s="59">
        <v>20</v>
      </c>
      <c r="L88" s="59">
        <v>18</v>
      </c>
      <c r="M88" s="59">
        <v>18</v>
      </c>
      <c r="N88" s="59">
        <v>19</v>
      </c>
      <c r="O88" s="59">
        <v>20</v>
      </c>
      <c r="P88" s="59">
        <v>19</v>
      </c>
      <c r="Q88" s="59">
        <v>20</v>
      </c>
      <c r="R88" s="59">
        <v>20</v>
      </c>
      <c r="S88" s="59">
        <v>24</v>
      </c>
      <c r="T88" s="59">
        <v>24</v>
      </c>
      <c r="U88" s="59"/>
      <c r="V88" s="59">
        <v>23</v>
      </c>
      <c r="W88" s="59">
        <v>24</v>
      </c>
      <c r="X88" s="59">
        <v>24</v>
      </c>
      <c r="Y88" s="59">
        <v>23</v>
      </c>
      <c r="Z88" s="59">
        <v>24</v>
      </c>
      <c r="AA88" s="59">
        <v>24</v>
      </c>
      <c r="AB88" s="59">
        <v>24</v>
      </c>
      <c r="AC88" s="59">
        <v>24</v>
      </c>
      <c r="AD88" s="59">
        <v>22</v>
      </c>
      <c r="AE88" s="59">
        <v>23</v>
      </c>
      <c r="AF88" s="59">
        <v>21</v>
      </c>
      <c r="AG88" s="59">
        <v>21</v>
      </c>
      <c r="AH88" s="59">
        <v>22</v>
      </c>
      <c r="AI88" s="59"/>
      <c r="AJ88" s="60"/>
      <c r="AK88" s="60"/>
      <c r="AL88" s="60"/>
      <c r="AM88" s="60"/>
    </row>
    <row r="89" spans="1:39" ht="21" customHeight="1" x14ac:dyDescent="0.25">
      <c r="B89" s="204" t="s">
        <v>10</v>
      </c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6"/>
    </row>
    <row r="90" spans="1:39" s="4" customFormat="1" ht="30" customHeight="1" x14ac:dyDescent="0.35">
      <c r="A90" s="20"/>
      <c r="B90" s="65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J90" s="5"/>
      <c r="AK90" s="5"/>
      <c r="AL90" s="5"/>
      <c r="AM90" s="5"/>
    </row>
    <row r="91" spans="1:39" s="4" customFormat="1" ht="21" customHeight="1" x14ac:dyDescent="0.35">
      <c r="A91" s="20"/>
      <c r="B91" s="65"/>
      <c r="AJ91" s="5"/>
      <c r="AK91" s="5"/>
      <c r="AL91" s="5"/>
      <c r="AM91" s="5"/>
    </row>
    <row r="92" spans="1:39" s="4" customFormat="1" ht="21" customHeight="1" x14ac:dyDescent="0.35">
      <c r="A92" s="20"/>
      <c r="B92" s="65" t="s">
        <v>128</v>
      </c>
      <c r="AJ92" s="5"/>
      <c r="AK92" s="5"/>
      <c r="AL92" s="5"/>
      <c r="AM92" s="5"/>
    </row>
    <row r="93" spans="1:39" s="4" customFormat="1" ht="21" customHeight="1" x14ac:dyDescent="0.35">
      <c r="A93" s="20"/>
      <c r="B93" s="65"/>
      <c r="AJ93" s="5"/>
      <c r="AK93" s="5"/>
      <c r="AL93" s="5"/>
      <c r="AM93" s="5"/>
    </row>
    <row r="94" spans="1:39" s="4" customFormat="1" ht="21" customHeight="1" x14ac:dyDescent="0.35">
      <c r="A94" s="20"/>
      <c r="B94" s="65"/>
      <c r="AJ94" s="5"/>
      <c r="AK94" s="5"/>
      <c r="AL94" s="5"/>
      <c r="AM94" s="5"/>
    </row>
    <row r="95" spans="1:39" s="4" customFormat="1" ht="21" customHeight="1" x14ac:dyDescent="0.35">
      <c r="A95" s="20"/>
      <c r="B95" s="65"/>
      <c r="AJ95" s="5"/>
      <c r="AK95" s="5"/>
      <c r="AL95" s="5"/>
      <c r="AM95" s="5"/>
    </row>
  </sheetData>
  <mergeCells count="174">
    <mergeCell ref="AI54:AI56"/>
    <mergeCell ref="AJ54:AJ56"/>
    <mergeCell ref="AK54:AK56"/>
    <mergeCell ref="AL54:AL56"/>
    <mergeCell ref="AM54:AM56"/>
    <mergeCell ref="AM30:AM32"/>
    <mergeCell ref="B6:B8"/>
    <mergeCell ref="AI6:AI8"/>
    <mergeCell ref="AJ6:AJ8"/>
    <mergeCell ref="AK6:AK8"/>
    <mergeCell ref="AL6:AL8"/>
    <mergeCell ref="AM6:AM8"/>
    <mergeCell ref="AM21:AM23"/>
    <mergeCell ref="B27:B29"/>
    <mergeCell ref="AI27:AI29"/>
    <mergeCell ref="AJ27:AJ29"/>
    <mergeCell ref="AK27:AK29"/>
    <mergeCell ref="AL27:AL29"/>
    <mergeCell ref="AJ21:AJ23"/>
    <mergeCell ref="AK21:AK23"/>
    <mergeCell ref="AL21:AL23"/>
    <mergeCell ref="B21:B23"/>
    <mergeCell ref="AM27:AM29"/>
    <mergeCell ref="AJ9:AJ11"/>
    <mergeCell ref="AK9:AK11"/>
    <mergeCell ref="AL9:AL11"/>
    <mergeCell ref="AM9:AM11"/>
    <mergeCell ref="AI9:AI11"/>
    <mergeCell ref="B9:B11"/>
    <mergeCell ref="B30:B32"/>
    <mergeCell ref="AI30:AI32"/>
    <mergeCell ref="AI36:AI38"/>
    <mergeCell ref="B15:B17"/>
    <mergeCell ref="AI15:AI17"/>
    <mergeCell ref="AJ15:AJ17"/>
    <mergeCell ref="AL24:AL26"/>
    <mergeCell ref="B24:B26"/>
    <mergeCell ref="AK36:AK38"/>
    <mergeCell ref="AL36:AL38"/>
    <mergeCell ref="AL15:AL17"/>
    <mergeCell ref="AJ30:AJ32"/>
    <mergeCell ref="AK30:AK32"/>
    <mergeCell ref="AL30:AL32"/>
    <mergeCell ref="AK12:AK14"/>
    <mergeCell ref="AM24:AM26"/>
    <mergeCell ref="B18:B20"/>
    <mergeCell ref="AI18:AI20"/>
    <mergeCell ref="AM12:AM14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AI21:AI23"/>
    <mergeCell ref="AI24:AI26"/>
    <mergeCell ref="AJ24:AJ26"/>
    <mergeCell ref="AK24:AK26"/>
    <mergeCell ref="AJ12:AJ14"/>
    <mergeCell ref="AI12:AI14"/>
    <mergeCell ref="B12:B14"/>
    <mergeCell ref="AK15:AK17"/>
    <mergeCell ref="AM18:AM20"/>
    <mergeCell ref="AM15:AM17"/>
    <mergeCell ref="AJ18:AJ20"/>
    <mergeCell ref="AK18:AK20"/>
    <mergeCell ref="AL18:AL20"/>
    <mergeCell ref="AL12:AL14"/>
    <mergeCell ref="AM33:AM35"/>
    <mergeCell ref="AK33:AK35"/>
    <mergeCell ref="AI33:AI35"/>
    <mergeCell ref="B36:B38"/>
    <mergeCell ref="AM36:AM38"/>
    <mergeCell ref="B33:B35"/>
    <mergeCell ref="AL33:AL35"/>
    <mergeCell ref="AJ33:AJ35"/>
    <mergeCell ref="AM45:AM47"/>
    <mergeCell ref="AJ36:AJ38"/>
    <mergeCell ref="B39:B41"/>
    <mergeCell ref="AI39:AI41"/>
    <mergeCell ref="AK39:AK41"/>
    <mergeCell ref="AM39:AM41"/>
    <mergeCell ref="AL39:AL41"/>
    <mergeCell ref="AJ39:AJ41"/>
    <mergeCell ref="AL42:AL44"/>
    <mergeCell ref="AK42:AK44"/>
    <mergeCell ref="B42:B44"/>
    <mergeCell ref="AI42:AI44"/>
    <mergeCell ref="AJ42:AJ44"/>
    <mergeCell ref="AM42:AM44"/>
    <mergeCell ref="AJ45:AJ47"/>
    <mergeCell ref="AK45:AK47"/>
    <mergeCell ref="B45:B47"/>
    <mergeCell ref="AI45:AI47"/>
    <mergeCell ref="AM75:AM77"/>
    <mergeCell ref="B57:B59"/>
    <mergeCell ref="AI57:AI59"/>
    <mergeCell ref="AJ57:AJ59"/>
    <mergeCell ref="AK57:AK59"/>
    <mergeCell ref="AL57:AL59"/>
    <mergeCell ref="AM57:AM59"/>
    <mergeCell ref="B48:B50"/>
    <mergeCell ref="B75:B77"/>
    <mergeCell ref="AI75:AI77"/>
    <mergeCell ref="AJ75:AJ77"/>
    <mergeCell ref="AK75:AK77"/>
    <mergeCell ref="AL75:AL77"/>
    <mergeCell ref="AL45:AL47"/>
    <mergeCell ref="AI48:AI50"/>
    <mergeCell ref="AJ48:AJ50"/>
    <mergeCell ref="AK48:AK50"/>
    <mergeCell ref="AL48:AL50"/>
    <mergeCell ref="AM48:AM50"/>
    <mergeCell ref="B51:B53"/>
    <mergeCell ref="AI51:AI53"/>
    <mergeCell ref="AJ51:AJ53"/>
    <mergeCell ref="AK51:AK53"/>
    <mergeCell ref="AL51:AL53"/>
    <mergeCell ref="AM51:AM53"/>
    <mergeCell ref="D90:AH90"/>
    <mergeCell ref="B89:AM89"/>
    <mergeCell ref="B60:B62"/>
    <mergeCell ref="AI60:AI62"/>
    <mergeCell ref="AJ60:AJ62"/>
    <mergeCell ref="AK60:AK62"/>
    <mergeCell ref="AL60:AL62"/>
    <mergeCell ref="AM60:AM62"/>
    <mergeCell ref="B78:B80"/>
    <mergeCell ref="AI78:AI80"/>
    <mergeCell ref="AJ78:AJ80"/>
    <mergeCell ref="AK78:AK80"/>
    <mergeCell ref="AL78:AL80"/>
    <mergeCell ref="AM78:AM80"/>
    <mergeCell ref="B84:B86"/>
    <mergeCell ref="AI84:AI86"/>
    <mergeCell ref="AJ84:AJ86"/>
    <mergeCell ref="AK84:AK86"/>
    <mergeCell ref="AL84:AL86"/>
    <mergeCell ref="AM84:AM86"/>
    <mergeCell ref="B54:B56"/>
    <mergeCell ref="B63:B65"/>
    <mergeCell ref="AI63:AI65"/>
    <mergeCell ref="AJ63:AJ65"/>
    <mergeCell ref="AK63:AK65"/>
    <mergeCell ref="AL63:AL65"/>
    <mergeCell ref="AM63:AM65"/>
    <mergeCell ref="B66:B68"/>
    <mergeCell ref="AI66:AI68"/>
    <mergeCell ref="AJ66:AJ68"/>
    <mergeCell ref="AK66:AK68"/>
    <mergeCell ref="AL66:AL68"/>
    <mergeCell ref="AM66:AM68"/>
    <mergeCell ref="B69:B71"/>
    <mergeCell ref="AI69:AI71"/>
    <mergeCell ref="AJ69:AJ71"/>
    <mergeCell ref="AK69:AK71"/>
    <mergeCell ref="AL69:AL71"/>
    <mergeCell ref="AM69:AM71"/>
    <mergeCell ref="B81:B83"/>
    <mergeCell ref="AI81:AI83"/>
    <mergeCell ref="AJ81:AJ83"/>
    <mergeCell ref="AK81:AK83"/>
    <mergeCell ref="AL81:AL83"/>
    <mergeCell ref="AM81:AM83"/>
    <mergeCell ref="B72:B74"/>
    <mergeCell ref="AI72:AI74"/>
    <mergeCell ref="AJ72:AJ74"/>
    <mergeCell ref="AK72:AK74"/>
    <mergeCell ref="AL72:AL74"/>
    <mergeCell ref="AM72:AM74"/>
  </mergeCells>
  <phoneticPr fontId="4" type="noConversion"/>
  <conditionalFormatting sqref="A78:A80">
    <cfRule type="duplicateValues" dxfId="141" priority="19"/>
  </conditionalFormatting>
  <conditionalFormatting sqref="D4:G5 AG4:AH5">
    <cfRule type="expression" dxfId="140" priority="386">
      <formula>WEEKDAY(#REF!,2)&gt;5</formula>
    </cfRule>
    <cfRule type="expression" dxfId="139" priority="387">
      <formula>WEEKDAY(#REF!,2)&gt;5</formula>
    </cfRule>
    <cfRule type="expression" dxfId="138" priority="388">
      <formula>weeday(#REF!,2)&gt;5</formula>
    </cfRule>
    <cfRule type="expression" dxfId="137" priority="389">
      <formula>weeday(#REF!,2)&gt;5</formula>
    </cfRule>
  </conditionalFormatting>
  <conditionalFormatting sqref="D6:G62">
    <cfRule type="expression" dxfId="136" priority="16">
      <formula>weeday(D$4,2)&gt;5</formula>
    </cfRule>
  </conditionalFormatting>
  <conditionalFormatting sqref="D63:I86">
    <cfRule type="expression" dxfId="135" priority="2">
      <formula>weeday(D$4,2)&gt;5</formula>
    </cfRule>
  </conditionalFormatting>
  <conditionalFormatting sqref="D4:AH86">
    <cfRule type="expression" dxfId="134" priority="3">
      <formula>WEEKDAY(D$4,2)&gt;5</formula>
    </cfRule>
  </conditionalFormatting>
  <conditionalFormatting sqref="F54:G56">
    <cfRule type="expression" dxfId="133" priority="8">
      <formula>weeday(F$4,2)&gt;5</formula>
    </cfRule>
  </conditionalFormatting>
  <conditionalFormatting sqref="F24:I26">
    <cfRule type="expression" dxfId="132" priority="5">
      <formula>weeday(F$4,2)&gt;5</formula>
    </cfRule>
  </conditionalFormatting>
  <printOptions horizontalCentered="1"/>
  <pageMargins left="0" right="0" top="0" bottom="0" header="0" footer="0"/>
  <pageSetup paperSize="9"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55"/>
  <sheetViews>
    <sheetView zoomScale="90" zoomScaleNormal="90" zoomScaleSheetLayoutView="85" workbookViewId="0">
      <pane xSplit="3" ySplit="5" topLeftCell="D19" activePane="bottomRight" state="frozen"/>
      <selection activeCell="B1" sqref="B1"/>
      <selection pane="topRight" activeCell="D1" sqref="D1"/>
      <selection pane="bottomLeft" activeCell="B6" sqref="B6"/>
      <selection pane="bottomRight" activeCell="AC34" sqref="AC34"/>
    </sheetView>
  </sheetViews>
  <sheetFormatPr defaultColWidth="9" defaultRowHeight="16" x14ac:dyDescent="0.35"/>
  <cols>
    <col min="1" max="1" width="10" style="20" hidden="1" customWidth="1"/>
    <col min="2" max="2" width="9.83203125" style="65" customWidth="1"/>
    <col min="3" max="3" width="7.25" style="4" customWidth="1"/>
    <col min="4" max="7" width="5.83203125" style="4" customWidth="1"/>
    <col min="8" max="8" width="6.25" style="4" customWidth="1"/>
    <col min="9" max="18" width="5.83203125" style="4" customWidth="1"/>
    <col min="19" max="19" width="5.75" style="4" customWidth="1"/>
    <col min="20" max="22" width="5.83203125" style="4" customWidth="1"/>
    <col min="23" max="23" width="5.58203125" style="4" customWidth="1"/>
    <col min="24" max="25" width="5.83203125" style="4" customWidth="1"/>
    <col min="26" max="26" width="6.33203125" style="4" customWidth="1"/>
    <col min="27" max="27" width="5.83203125" style="4" customWidth="1"/>
    <col min="28" max="28" width="6.5" style="4" customWidth="1"/>
    <col min="29" max="29" width="6.58203125" style="4" customWidth="1"/>
    <col min="30" max="31" width="5.83203125" style="4" customWidth="1"/>
    <col min="32" max="32" width="6" style="4" customWidth="1"/>
    <col min="33" max="33" width="5.83203125" style="4" customWidth="1"/>
    <col min="34" max="34" width="6.08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24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20" t="s">
        <v>396</v>
      </c>
      <c r="B6" s="146" t="s">
        <v>397</v>
      </c>
      <c r="C6" s="42" t="s">
        <v>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 t="shared" ref="AJ6" si="2">SUM(D6:H7,K6:O7,R6:V7,Y6:AC7,AF6:AH7)/8</f>
        <v>22</v>
      </c>
      <c r="AK6" s="134">
        <f>SUM(D8:H8,K8:O8,R8:V8,Y8:AC8,AF8:AH8)/8</f>
        <v>16.125</v>
      </c>
      <c r="AL6" s="134">
        <f t="shared" ref="AL6" si="3">SUM(I6:J8,P6:Q8,W6:X8,AD6:AE8)/8</f>
        <v>11.5625</v>
      </c>
      <c r="AM6" s="134">
        <f t="shared" ref="AM6" si="4">ROUND(SUM(D6:AI8)/8,2)</f>
        <v>49.69</v>
      </c>
    </row>
    <row r="7" spans="1:39" ht="30" customHeight="1" x14ac:dyDescent="0.25">
      <c r="A7" s="20" t="s">
        <v>119</v>
      </c>
      <c r="B7" s="147"/>
      <c r="C7" s="42" t="s">
        <v>8</v>
      </c>
      <c r="D7" s="43" t="s">
        <v>769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20" t="s">
        <v>119</v>
      </c>
      <c r="B8" s="148"/>
      <c r="C8" s="44" t="s">
        <v>4</v>
      </c>
      <c r="D8" s="44" t="s">
        <v>769</v>
      </c>
      <c r="E8" s="44">
        <v>5</v>
      </c>
      <c r="F8" s="44">
        <v>6</v>
      </c>
      <c r="G8" s="44">
        <v>5</v>
      </c>
      <c r="H8" s="44">
        <v>5</v>
      </c>
      <c r="I8" s="44">
        <v>5</v>
      </c>
      <c r="J8" s="44">
        <v>0.5</v>
      </c>
      <c r="K8" s="44">
        <v>5</v>
      </c>
      <c r="L8" s="44">
        <v>6</v>
      </c>
      <c r="M8" s="44">
        <v>6</v>
      </c>
      <c r="N8" s="44">
        <v>6</v>
      </c>
      <c r="O8" s="44">
        <v>7</v>
      </c>
      <c r="P8" s="44">
        <v>6</v>
      </c>
      <c r="Q8" s="44">
        <v>4</v>
      </c>
      <c r="R8" s="44">
        <v>6</v>
      </c>
      <c r="S8" s="44">
        <v>6</v>
      </c>
      <c r="T8" s="44">
        <v>6</v>
      </c>
      <c r="U8" s="44">
        <v>6</v>
      </c>
      <c r="V8" s="44">
        <v>6</v>
      </c>
      <c r="W8" s="44">
        <v>6</v>
      </c>
      <c r="X8" s="44">
        <v>0.5</v>
      </c>
      <c r="Y8" s="44">
        <v>6</v>
      </c>
      <c r="Z8" s="44">
        <v>6</v>
      </c>
      <c r="AA8" s="44">
        <v>6</v>
      </c>
      <c r="AB8" s="44">
        <v>6</v>
      </c>
      <c r="AC8" s="44">
        <v>6</v>
      </c>
      <c r="AD8" s="44">
        <v>6</v>
      </c>
      <c r="AE8" s="44">
        <v>0.5</v>
      </c>
      <c r="AF8" s="44">
        <v>6</v>
      </c>
      <c r="AG8" s="44">
        <v>6</v>
      </c>
      <c r="AH8" s="44">
        <v>6</v>
      </c>
      <c r="AI8" s="142"/>
      <c r="AJ8" s="136"/>
      <c r="AK8" s="136"/>
      <c r="AL8" s="136"/>
      <c r="AM8" s="136"/>
    </row>
    <row r="9" spans="1:39" ht="30" customHeight="1" x14ac:dyDescent="0.25">
      <c r="A9" s="20" t="s">
        <v>83</v>
      </c>
      <c r="B9" s="146" t="s">
        <v>35</v>
      </c>
      <c r="C9" s="42" t="s">
        <v>7</v>
      </c>
      <c r="D9" s="43" t="s">
        <v>769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4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>
        <v>4</v>
      </c>
      <c r="AG9" s="43">
        <v>4</v>
      </c>
      <c r="AH9" s="43">
        <v>4</v>
      </c>
      <c r="AI9" s="140"/>
      <c r="AJ9" s="134">
        <f t="shared" ref="AJ9" si="5">SUM(D9:H10,K9:O10,R9:V10,Y9:AC10,AF9:AH10)/8</f>
        <v>22</v>
      </c>
      <c r="AK9" s="134">
        <f t="shared" ref="AK9" si="6">SUM(D11:H11,K11:O11,R11:V11,Y11:AC11,AF11:AH11)/8</f>
        <v>15.5</v>
      </c>
      <c r="AL9" s="134">
        <f t="shared" ref="AL9" si="7">SUM(I9:J11,P9:Q11,W9:X11,AD9:AE11)/8</f>
        <v>11.875</v>
      </c>
      <c r="AM9" s="134">
        <f t="shared" ref="AM9" si="8">ROUND(SUM(D9:AI11)/8,2)</f>
        <v>49.38</v>
      </c>
    </row>
    <row r="10" spans="1:39" ht="30" customHeight="1" x14ac:dyDescent="0.25">
      <c r="A10" s="20" t="s">
        <v>83</v>
      </c>
      <c r="B10" s="147"/>
      <c r="C10" s="42" t="s">
        <v>8</v>
      </c>
      <c r="D10" s="43" t="s">
        <v>769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4</v>
      </c>
      <c r="AG10" s="43">
        <v>4</v>
      </c>
      <c r="AH10" s="43">
        <v>4</v>
      </c>
      <c r="AI10" s="141"/>
      <c r="AJ10" s="135"/>
      <c r="AK10" s="135"/>
      <c r="AL10" s="135"/>
      <c r="AM10" s="135"/>
    </row>
    <row r="11" spans="1:39" ht="30" customHeight="1" x14ac:dyDescent="0.25">
      <c r="A11" s="20" t="s">
        <v>83</v>
      </c>
      <c r="B11" s="148"/>
      <c r="C11" s="44" t="s">
        <v>4</v>
      </c>
      <c r="D11" s="44" t="s">
        <v>769</v>
      </c>
      <c r="E11" s="44">
        <v>5</v>
      </c>
      <c r="F11" s="44">
        <v>6</v>
      </c>
      <c r="G11" s="44">
        <v>5</v>
      </c>
      <c r="H11" s="44">
        <v>5</v>
      </c>
      <c r="I11" s="44">
        <v>5</v>
      </c>
      <c r="J11" s="44">
        <v>0.5</v>
      </c>
      <c r="K11" s="44">
        <v>5</v>
      </c>
      <c r="L11" s="44">
        <v>6</v>
      </c>
      <c r="M11" s="44">
        <v>6</v>
      </c>
      <c r="N11" s="44">
        <v>6</v>
      </c>
      <c r="O11" s="44">
        <v>7</v>
      </c>
      <c r="P11" s="44">
        <v>6</v>
      </c>
      <c r="Q11" s="44">
        <v>4</v>
      </c>
      <c r="R11" s="44">
        <v>6</v>
      </c>
      <c r="S11" s="44">
        <v>6</v>
      </c>
      <c r="T11" s="44">
        <v>6</v>
      </c>
      <c r="U11" s="44">
        <v>6</v>
      </c>
      <c r="V11" s="44">
        <v>6</v>
      </c>
      <c r="W11" s="44">
        <v>6</v>
      </c>
      <c r="X11" s="44">
        <v>3</v>
      </c>
      <c r="Y11" s="44">
        <v>6</v>
      </c>
      <c r="Z11" s="44">
        <v>6</v>
      </c>
      <c r="AA11" s="44">
        <v>1</v>
      </c>
      <c r="AB11" s="44">
        <v>6</v>
      </c>
      <c r="AC11" s="44">
        <v>6</v>
      </c>
      <c r="AD11" s="44">
        <v>6</v>
      </c>
      <c r="AE11" s="44">
        <v>0.5</v>
      </c>
      <c r="AF11" s="44">
        <v>6</v>
      </c>
      <c r="AG11" s="44">
        <v>6</v>
      </c>
      <c r="AH11" s="44">
        <v>6</v>
      </c>
      <c r="AI11" s="142"/>
      <c r="AJ11" s="136"/>
      <c r="AK11" s="136"/>
      <c r="AL11" s="136"/>
      <c r="AM11" s="136"/>
    </row>
    <row r="12" spans="1:39" ht="30" customHeight="1" x14ac:dyDescent="0.25">
      <c r="A12" s="20">
        <v>1807092</v>
      </c>
      <c r="B12" s="146" t="s">
        <v>30</v>
      </c>
      <c r="C12" s="42" t="s">
        <v>7</v>
      </c>
      <c r="D12" s="43" t="s">
        <v>769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0</v>
      </c>
      <c r="K12" s="43">
        <v>0</v>
      </c>
      <c r="L12" s="43">
        <v>0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3.5</v>
      </c>
      <c r="AF12" s="43">
        <v>4</v>
      </c>
      <c r="AG12" s="43">
        <v>4</v>
      </c>
      <c r="AH12" s="43">
        <v>4</v>
      </c>
      <c r="AI12" s="140"/>
      <c r="AJ12" s="134">
        <f t="shared" ref="AJ12" si="9">SUM(D12:H13,K12:O13,R12:V13,Y12:AC13,AF12:AH13)/8</f>
        <v>20</v>
      </c>
      <c r="AK12" s="134">
        <f t="shared" ref="AK12" si="10">SUM(D14:H14,K14:O14,R14:V14,Y14:AC14,AF14:AH14)/8</f>
        <v>10.25</v>
      </c>
      <c r="AL12" s="134">
        <f t="shared" ref="AL12" si="11">SUM(I12:J14,P12:Q14,W12:X14,AD12:AE14)/8</f>
        <v>9.3125</v>
      </c>
      <c r="AM12" s="134">
        <f t="shared" ref="AM12" si="12">ROUND(SUM(D12:AI14)/8,2)</f>
        <v>39.56</v>
      </c>
    </row>
    <row r="13" spans="1:39" ht="30" customHeight="1" x14ac:dyDescent="0.25">
      <c r="A13" s="20">
        <v>1807092</v>
      </c>
      <c r="B13" s="147"/>
      <c r="C13" s="42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0</v>
      </c>
      <c r="K13" s="43">
        <v>0</v>
      </c>
      <c r="L13" s="43">
        <v>0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3.5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20">
        <v>1807092</v>
      </c>
      <c r="B14" s="148"/>
      <c r="C14" s="44" t="s">
        <v>4</v>
      </c>
      <c r="D14" s="44" t="s">
        <v>769</v>
      </c>
      <c r="E14" s="44">
        <v>4</v>
      </c>
      <c r="F14" s="44">
        <v>4</v>
      </c>
      <c r="G14" s="44">
        <v>4</v>
      </c>
      <c r="H14" s="44">
        <v>4</v>
      </c>
      <c r="I14" s="44">
        <v>4</v>
      </c>
      <c r="J14" s="44">
        <v>0</v>
      </c>
      <c r="K14" s="44">
        <v>0</v>
      </c>
      <c r="L14" s="44">
        <v>0</v>
      </c>
      <c r="M14" s="44">
        <v>4</v>
      </c>
      <c r="N14" s="44">
        <v>4</v>
      </c>
      <c r="O14" s="44">
        <v>5</v>
      </c>
      <c r="P14" s="44">
        <v>5</v>
      </c>
      <c r="Q14" s="44">
        <v>0.5</v>
      </c>
      <c r="R14" s="44">
        <v>4</v>
      </c>
      <c r="S14" s="44">
        <v>5</v>
      </c>
      <c r="T14" s="44">
        <v>4</v>
      </c>
      <c r="U14" s="44">
        <v>4</v>
      </c>
      <c r="V14" s="44">
        <v>4</v>
      </c>
      <c r="W14" s="44">
        <v>4</v>
      </c>
      <c r="X14" s="44">
        <v>0.5</v>
      </c>
      <c r="Y14" s="44">
        <v>4</v>
      </c>
      <c r="Z14" s="44">
        <v>4</v>
      </c>
      <c r="AA14" s="44">
        <v>4</v>
      </c>
      <c r="AB14" s="44">
        <v>4</v>
      </c>
      <c r="AC14" s="44">
        <v>4</v>
      </c>
      <c r="AD14" s="44">
        <v>4</v>
      </c>
      <c r="AE14" s="44">
        <v>1.5</v>
      </c>
      <c r="AF14" s="44">
        <v>4</v>
      </c>
      <c r="AG14" s="44">
        <v>4</v>
      </c>
      <c r="AH14" s="44">
        <v>4</v>
      </c>
      <c r="AI14" s="142"/>
      <c r="AJ14" s="136"/>
      <c r="AK14" s="136"/>
      <c r="AL14" s="136"/>
      <c r="AM14" s="136"/>
    </row>
    <row r="15" spans="1:39" ht="30" customHeight="1" x14ac:dyDescent="0.25">
      <c r="A15" s="20">
        <v>1902561</v>
      </c>
      <c r="B15" s="146" t="s">
        <v>38</v>
      </c>
      <c r="C15" s="42" t="s">
        <v>7</v>
      </c>
      <c r="D15" s="43" t="s">
        <v>769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140"/>
      <c r="AJ15" s="134">
        <f t="shared" ref="AJ15" si="13">SUM(D15:H16,K15:O16,R15:V16,Y15:AC16,AF15:AH16)/8</f>
        <v>14</v>
      </c>
      <c r="AK15" s="134">
        <f t="shared" ref="AK15" si="14">SUM(D17:H17,K17:O17,R17:V17,Y17:AC17,AF17:AH17)/8</f>
        <v>9.4375</v>
      </c>
      <c r="AL15" s="134">
        <f t="shared" ref="AL15" si="15">SUM(I15:J17,P15:Q17,W15:X17,AD15:AE17)/8</f>
        <v>5.9375</v>
      </c>
      <c r="AM15" s="134">
        <f t="shared" ref="AM15" si="16">ROUND(SUM(D15:AI17)/8,2)</f>
        <v>29.38</v>
      </c>
    </row>
    <row r="16" spans="1:39" ht="30" customHeight="1" x14ac:dyDescent="0.25">
      <c r="A16" s="20">
        <v>1902561</v>
      </c>
      <c r="B16" s="147"/>
      <c r="C16" s="42" t="s">
        <v>8</v>
      </c>
      <c r="D16" s="43" t="s">
        <v>769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141"/>
      <c r="AJ16" s="135"/>
      <c r="AK16" s="135"/>
      <c r="AL16" s="135"/>
      <c r="AM16" s="135"/>
    </row>
    <row r="17" spans="1:39" ht="30" customHeight="1" x14ac:dyDescent="0.25">
      <c r="A17" s="20">
        <v>1902561</v>
      </c>
      <c r="B17" s="148"/>
      <c r="C17" s="44" t="s">
        <v>4</v>
      </c>
      <c r="D17" s="44" t="s">
        <v>769</v>
      </c>
      <c r="E17" s="44">
        <v>5</v>
      </c>
      <c r="F17" s="44">
        <v>6</v>
      </c>
      <c r="G17" s="44">
        <v>5</v>
      </c>
      <c r="H17" s="44">
        <v>5</v>
      </c>
      <c r="I17" s="44">
        <v>5</v>
      </c>
      <c r="J17" s="44">
        <v>0.5</v>
      </c>
      <c r="K17" s="44">
        <v>5</v>
      </c>
      <c r="L17" s="44">
        <v>6</v>
      </c>
      <c r="M17" s="44">
        <v>6</v>
      </c>
      <c r="N17" s="44">
        <v>6</v>
      </c>
      <c r="O17" s="44">
        <v>7</v>
      </c>
      <c r="P17" s="44">
        <v>6</v>
      </c>
      <c r="Q17" s="44">
        <v>4</v>
      </c>
      <c r="R17" s="44">
        <v>6</v>
      </c>
      <c r="S17" s="44">
        <v>6</v>
      </c>
      <c r="T17" s="44">
        <v>6</v>
      </c>
      <c r="U17" s="44">
        <v>6</v>
      </c>
      <c r="V17" s="44">
        <v>0.5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142"/>
      <c r="AJ17" s="136"/>
      <c r="AK17" s="136"/>
      <c r="AL17" s="136"/>
      <c r="AM17" s="136"/>
    </row>
    <row r="18" spans="1:39" ht="30" customHeight="1" x14ac:dyDescent="0.25">
      <c r="A18" s="20">
        <v>2007223</v>
      </c>
      <c r="B18" s="146" t="s">
        <v>29</v>
      </c>
      <c r="C18" s="42" t="s">
        <v>7</v>
      </c>
      <c r="D18" s="43" t="s">
        <v>769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4</v>
      </c>
      <c r="S18" s="43">
        <v>4</v>
      </c>
      <c r="T18" s="43">
        <v>4</v>
      </c>
      <c r="U18" s="43">
        <v>4</v>
      </c>
      <c r="V18" s="43">
        <v>4</v>
      </c>
      <c r="W18" s="43">
        <v>4</v>
      </c>
      <c r="X18" s="43">
        <v>4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4</v>
      </c>
      <c r="AF18" s="43">
        <v>0</v>
      </c>
      <c r="AG18" s="43">
        <v>0</v>
      </c>
      <c r="AH18" s="43">
        <v>0</v>
      </c>
      <c r="AI18" s="140"/>
      <c r="AJ18" s="134">
        <f t="shared" ref="AJ18" si="17">SUM(D18:H19,K18:O19,R18:V19,Y18:AC19,AF18:AH19)/8</f>
        <v>18.5</v>
      </c>
      <c r="AK18" s="134">
        <f t="shared" ref="AK18" si="18">SUM(D20:H20,K20:O20,R20:V20,Y20:AC20,AF20:AH20)/8</f>
        <v>12.4375</v>
      </c>
      <c r="AL18" s="134">
        <f t="shared" ref="AL18" si="19">SUM(I18:J20,P18:Q20,W18:X20,AD18:AE20)/8</f>
        <v>11.5625</v>
      </c>
      <c r="AM18" s="134">
        <f t="shared" ref="AM18" si="20">ROUND(SUM(D18:AI20)/8,2)</f>
        <v>42.5</v>
      </c>
    </row>
    <row r="19" spans="1:39" ht="30" customHeight="1" x14ac:dyDescent="0.25">
      <c r="A19" s="20">
        <v>2007223</v>
      </c>
      <c r="B19" s="147"/>
      <c r="C19" s="42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4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4</v>
      </c>
      <c r="Y19" s="43">
        <v>4</v>
      </c>
      <c r="Z19" s="43">
        <v>4</v>
      </c>
      <c r="AA19" s="43">
        <v>4</v>
      </c>
      <c r="AB19" s="43">
        <v>0</v>
      </c>
      <c r="AC19" s="43">
        <v>4</v>
      </c>
      <c r="AD19" s="43">
        <v>4</v>
      </c>
      <c r="AE19" s="43">
        <v>4</v>
      </c>
      <c r="AF19" s="43">
        <v>0</v>
      </c>
      <c r="AG19" s="43">
        <v>0</v>
      </c>
      <c r="AH19" s="43">
        <v>0</v>
      </c>
      <c r="AI19" s="141"/>
      <c r="AJ19" s="135"/>
      <c r="AK19" s="135"/>
      <c r="AL19" s="135"/>
      <c r="AM19" s="135"/>
    </row>
    <row r="20" spans="1:39" ht="30" customHeight="1" x14ac:dyDescent="0.25">
      <c r="A20" s="20">
        <v>2007223</v>
      </c>
      <c r="B20" s="148"/>
      <c r="C20" s="44" t="s">
        <v>4</v>
      </c>
      <c r="D20" s="44" t="s">
        <v>769</v>
      </c>
      <c r="E20" s="44">
        <v>5</v>
      </c>
      <c r="F20" s="44">
        <v>6</v>
      </c>
      <c r="G20" s="44">
        <v>5</v>
      </c>
      <c r="H20" s="44">
        <v>5</v>
      </c>
      <c r="I20" s="44">
        <v>5</v>
      </c>
      <c r="J20" s="44">
        <v>0.5</v>
      </c>
      <c r="K20" s="44">
        <v>5</v>
      </c>
      <c r="L20" s="44">
        <v>6</v>
      </c>
      <c r="M20" s="44">
        <v>6</v>
      </c>
      <c r="N20" s="44">
        <v>6</v>
      </c>
      <c r="O20" s="44">
        <v>7</v>
      </c>
      <c r="P20" s="44">
        <v>6</v>
      </c>
      <c r="Q20" s="44">
        <v>4</v>
      </c>
      <c r="R20" s="44">
        <v>6</v>
      </c>
      <c r="S20" s="44">
        <v>6</v>
      </c>
      <c r="T20" s="44">
        <v>6</v>
      </c>
      <c r="U20" s="44">
        <v>6</v>
      </c>
      <c r="V20" s="44">
        <v>6</v>
      </c>
      <c r="W20" s="44">
        <v>6</v>
      </c>
      <c r="X20" s="44">
        <v>0.5</v>
      </c>
      <c r="Y20" s="44">
        <v>6</v>
      </c>
      <c r="Z20" s="44">
        <v>6</v>
      </c>
      <c r="AA20" s="44">
        <v>0.5</v>
      </c>
      <c r="AB20" s="44">
        <v>0</v>
      </c>
      <c r="AC20" s="44">
        <v>6</v>
      </c>
      <c r="AD20" s="44">
        <v>6</v>
      </c>
      <c r="AE20" s="44">
        <v>0.5</v>
      </c>
      <c r="AF20" s="44">
        <v>0</v>
      </c>
      <c r="AG20" s="44">
        <v>0</v>
      </c>
      <c r="AH20" s="44">
        <v>0</v>
      </c>
      <c r="AI20" s="142"/>
      <c r="AJ20" s="136"/>
      <c r="AK20" s="136"/>
      <c r="AL20" s="136"/>
      <c r="AM20" s="136"/>
    </row>
    <row r="21" spans="1:39" ht="30" customHeight="1" x14ac:dyDescent="0.25">
      <c r="A21" s="20">
        <v>2009334</v>
      </c>
      <c r="B21" s="146" t="s">
        <v>26</v>
      </c>
      <c r="C21" s="42" t="s">
        <v>7</v>
      </c>
      <c r="D21" s="43" t="s">
        <v>769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140"/>
      <c r="AJ21" s="134">
        <f t="shared" ref="AJ21" si="21">SUM(D21:H22,K21:O22,R21:V22,Y21:AC22,AF21:AH22)/8</f>
        <v>0</v>
      </c>
      <c r="AK21" s="134">
        <f t="shared" ref="AK21" si="22">SUM(D23:H23,K23:O23,R23:V23,Y23:AC23,AF23:AH23)/8</f>
        <v>0</v>
      </c>
      <c r="AL21" s="134">
        <f t="shared" ref="AL21" si="23">SUM(I21:J23,P21:Q23,W21:X23,AD21:AE23)/8</f>
        <v>0</v>
      </c>
      <c r="AM21" s="134">
        <f t="shared" ref="AM21" si="24">ROUND(SUM(D21:AI23)/8,2)</f>
        <v>0</v>
      </c>
    </row>
    <row r="22" spans="1:39" ht="30" customHeight="1" x14ac:dyDescent="0.25">
      <c r="A22" s="20">
        <v>2009334</v>
      </c>
      <c r="B22" s="147"/>
      <c r="C22" s="42" t="s">
        <v>8</v>
      </c>
      <c r="D22" s="43" t="s">
        <v>769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141"/>
      <c r="AJ22" s="135"/>
      <c r="AK22" s="135"/>
      <c r="AL22" s="135"/>
      <c r="AM22" s="135"/>
    </row>
    <row r="23" spans="1:39" ht="30" customHeight="1" x14ac:dyDescent="0.25">
      <c r="A23" s="20">
        <v>2009334</v>
      </c>
      <c r="B23" s="148"/>
      <c r="C23" s="44" t="s">
        <v>4</v>
      </c>
      <c r="D23" s="44" t="s">
        <v>769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142"/>
      <c r="AJ23" s="136"/>
      <c r="AK23" s="136"/>
      <c r="AL23" s="136"/>
      <c r="AM23" s="136"/>
    </row>
    <row r="24" spans="1:39" ht="30" customHeight="1" x14ac:dyDescent="0.25">
      <c r="A24" s="20">
        <v>2010189</v>
      </c>
      <c r="B24" s="146" t="s">
        <v>31</v>
      </c>
      <c r="C24" s="42" t="s">
        <v>7</v>
      </c>
      <c r="D24" s="43" t="s">
        <v>769</v>
      </c>
      <c r="E24" s="43">
        <v>2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43">
        <v>4</v>
      </c>
      <c r="O24" s="43">
        <v>4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4</v>
      </c>
      <c r="W24" s="43">
        <v>0.5</v>
      </c>
      <c r="X24" s="43">
        <v>4</v>
      </c>
      <c r="Y24" s="43">
        <v>4</v>
      </c>
      <c r="Z24" s="43">
        <v>4</v>
      </c>
      <c r="AA24" s="43">
        <v>4</v>
      </c>
      <c r="AB24" s="43">
        <v>4</v>
      </c>
      <c r="AC24" s="43">
        <v>4</v>
      </c>
      <c r="AD24" s="43">
        <v>4</v>
      </c>
      <c r="AE24" s="43">
        <v>4</v>
      </c>
      <c r="AF24" s="43">
        <v>4</v>
      </c>
      <c r="AG24" s="43">
        <v>4</v>
      </c>
      <c r="AH24" s="43">
        <v>4</v>
      </c>
      <c r="AI24" s="140"/>
      <c r="AJ24" s="134">
        <f t="shared" ref="AJ24" si="25">SUM(D24:H25,K24:O25,R24:V25,Y24:AC25,AF24:AH25)/8</f>
        <v>21.75</v>
      </c>
      <c r="AK24" s="134">
        <f t="shared" ref="AK24" si="26">SUM(D26:H26,K26:O26,R26:V26,Y26:AC26,AF26:AH26)/8</f>
        <v>14.375</v>
      </c>
      <c r="AL24" s="134">
        <f t="shared" ref="AL24" si="27">SUM(I24:J26,P24:Q26,W24:X26,AD24:AE26)/8</f>
        <v>11.8125</v>
      </c>
      <c r="AM24" s="134">
        <f t="shared" ref="AM24" si="28">ROUND(SUM(D24:AI26)/8,2)</f>
        <v>47.94</v>
      </c>
    </row>
    <row r="25" spans="1:39" ht="30" customHeight="1" x14ac:dyDescent="0.25">
      <c r="A25" s="20">
        <v>2010189</v>
      </c>
      <c r="B25" s="147"/>
      <c r="C25" s="42" t="s">
        <v>8</v>
      </c>
      <c r="D25" s="43" t="s">
        <v>769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3">
        <v>4</v>
      </c>
      <c r="M25" s="43">
        <v>4</v>
      </c>
      <c r="N25" s="43">
        <v>4</v>
      </c>
      <c r="O25" s="43">
        <v>4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4</v>
      </c>
      <c r="W25" s="43">
        <v>4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>
        <v>4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39" ht="30" customHeight="1" x14ac:dyDescent="0.25">
      <c r="A26" s="20">
        <v>2010189</v>
      </c>
      <c r="B26" s="148"/>
      <c r="C26" s="44" t="s">
        <v>4</v>
      </c>
      <c r="D26" s="44" t="s">
        <v>769</v>
      </c>
      <c r="E26" s="44">
        <v>5</v>
      </c>
      <c r="F26" s="44">
        <v>6</v>
      </c>
      <c r="G26" s="44">
        <v>5</v>
      </c>
      <c r="H26" s="44">
        <v>5</v>
      </c>
      <c r="I26" s="44">
        <v>5</v>
      </c>
      <c r="J26" s="44">
        <v>0.5</v>
      </c>
      <c r="K26" s="44">
        <v>5</v>
      </c>
      <c r="L26" s="44">
        <v>6</v>
      </c>
      <c r="M26" s="44">
        <v>6</v>
      </c>
      <c r="N26" s="44">
        <v>6</v>
      </c>
      <c r="O26" s="44">
        <v>6</v>
      </c>
      <c r="P26" s="44">
        <v>6</v>
      </c>
      <c r="Q26" s="44">
        <v>4</v>
      </c>
      <c r="R26" s="44">
        <v>6</v>
      </c>
      <c r="S26" s="44">
        <v>4</v>
      </c>
      <c r="T26" s="44">
        <v>6</v>
      </c>
      <c r="U26" s="44">
        <v>6</v>
      </c>
      <c r="V26" s="44">
        <v>6</v>
      </c>
      <c r="W26" s="44">
        <v>6</v>
      </c>
      <c r="X26" s="44">
        <v>6</v>
      </c>
      <c r="Y26" s="44">
        <v>6</v>
      </c>
      <c r="Z26" s="44">
        <v>6</v>
      </c>
      <c r="AA26" s="44">
        <v>6</v>
      </c>
      <c r="AB26" s="44">
        <v>0.5</v>
      </c>
      <c r="AC26" s="44">
        <v>6</v>
      </c>
      <c r="AD26" s="44">
        <v>6</v>
      </c>
      <c r="AE26" s="44">
        <v>0.5</v>
      </c>
      <c r="AF26" s="44">
        <v>6</v>
      </c>
      <c r="AG26" s="44">
        <v>6</v>
      </c>
      <c r="AH26" s="44">
        <v>0.5</v>
      </c>
      <c r="AI26" s="142"/>
      <c r="AJ26" s="136"/>
      <c r="AK26" s="136"/>
      <c r="AL26" s="136"/>
      <c r="AM26" s="136"/>
    </row>
    <row r="27" spans="1:39" ht="30" customHeight="1" x14ac:dyDescent="0.25">
      <c r="A27" s="20">
        <v>2102038</v>
      </c>
      <c r="B27" s="146" t="s">
        <v>111</v>
      </c>
      <c r="C27" s="42" t="s">
        <v>7</v>
      </c>
      <c r="D27" s="43" t="s">
        <v>769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140"/>
      <c r="AJ27" s="134">
        <f t="shared" ref="AJ27" si="29">SUM(D27:H28,K27:O28,R27:V28,Y27:AC28,AF27:AH28)/8</f>
        <v>0</v>
      </c>
      <c r="AK27" s="134">
        <f>SUM(D29:H29,K29:O29,R29:V29,Y29:AC29,AF29:AH29)/8</f>
        <v>0</v>
      </c>
      <c r="AL27" s="134">
        <f t="shared" ref="AL27" si="30">SUM(I27:J29,P27:Q29,W27:X29,AD27:AE29)/8</f>
        <v>0</v>
      </c>
      <c r="AM27" s="134">
        <f t="shared" ref="AM27" si="31">ROUND(SUM(D27:AI29)/8,2)</f>
        <v>0</v>
      </c>
    </row>
    <row r="28" spans="1:39" ht="30" customHeight="1" x14ac:dyDescent="0.25">
      <c r="A28" s="20">
        <v>2102038</v>
      </c>
      <c r="B28" s="147"/>
      <c r="C28" s="42" t="s">
        <v>8</v>
      </c>
      <c r="D28" s="43" t="s">
        <v>769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141"/>
      <c r="AJ28" s="135"/>
      <c r="AK28" s="135"/>
      <c r="AL28" s="135"/>
      <c r="AM28" s="135"/>
    </row>
    <row r="29" spans="1:39" ht="30" customHeight="1" x14ac:dyDescent="0.25">
      <c r="A29" s="20">
        <v>2102038</v>
      </c>
      <c r="B29" s="148"/>
      <c r="C29" s="44" t="s">
        <v>4</v>
      </c>
      <c r="D29" s="44" t="s">
        <v>769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142"/>
      <c r="AJ29" s="136"/>
      <c r="AK29" s="136"/>
      <c r="AL29" s="136"/>
      <c r="AM29" s="136"/>
    </row>
    <row r="30" spans="1:39" ht="30.75" customHeight="1" x14ac:dyDescent="0.25">
      <c r="A30" s="20" t="s">
        <v>187</v>
      </c>
      <c r="B30" s="196" t="s">
        <v>223</v>
      </c>
      <c r="C30" s="16" t="s">
        <v>7</v>
      </c>
      <c r="D30" s="43" t="s">
        <v>769</v>
      </c>
      <c r="E30" s="43">
        <v>4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0</v>
      </c>
      <c r="M30" s="43">
        <v>4</v>
      </c>
      <c r="N30" s="43">
        <v>4</v>
      </c>
      <c r="O30" s="43">
        <v>4</v>
      </c>
      <c r="P30" s="43">
        <v>4</v>
      </c>
      <c r="Q30" s="43">
        <v>4</v>
      </c>
      <c r="R30" s="43">
        <v>4</v>
      </c>
      <c r="S30" s="43">
        <v>4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4</v>
      </c>
      <c r="AG30" s="43">
        <v>4</v>
      </c>
      <c r="AH30" s="43">
        <v>4</v>
      </c>
      <c r="AI30" s="140"/>
      <c r="AJ30" s="134">
        <f t="shared" ref="AJ30" si="32">SUM(D30:H31,K30:O31,R30:V31,Y30:AC31,AF30:AH31)/8</f>
        <v>17</v>
      </c>
      <c r="AK30" s="134">
        <f t="shared" ref="AK30" si="33">SUM(D32:H32,K32:O32,R32:V32,Y32:AC32,AF32:AH32)/8</f>
        <v>11.75</v>
      </c>
      <c r="AL30" s="134">
        <f t="shared" ref="AL30" si="34">SUM(I30:J32,P30:Q32,W30:X32,AD30:AE32)/8</f>
        <v>8.5</v>
      </c>
      <c r="AM30" s="134">
        <f t="shared" ref="AM30" si="35">ROUND(SUM(D30:AI32)/8,2)</f>
        <v>37.25</v>
      </c>
    </row>
    <row r="31" spans="1:39" ht="30.75" customHeight="1" x14ac:dyDescent="0.25">
      <c r="A31" s="20" t="s">
        <v>196</v>
      </c>
      <c r="B31" s="197"/>
      <c r="C31" s="16" t="s">
        <v>8</v>
      </c>
      <c r="D31" s="43" t="s">
        <v>769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0</v>
      </c>
      <c r="M31" s="43">
        <v>4</v>
      </c>
      <c r="N31" s="43">
        <v>4</v>
      </c>
      <c r="O31" s="43">
        <v>4</v>
      </c>
      <c r="P31" s="43">
        <v>4</v>
      </c>
      <c r="Q31" s="43">
        <v>4</v>
      </c>
      <c r="R31" s="43">
        <v>4</v>
      </c>
      <c r="S31" s="43">
        <v>4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4</v>
      </c>
      <c r="AG31" s="43">
        <v>4</v>
      </c>
      <c r="AH31" s="43">
        <v>4</v>
      </c>
      <c r="AI31" s="141"/>
      <c r="AJ31" s="135"/>
      <c r="AK31" s="135"/>
      <c r="AL31" s="135"/>
      <c r="AM31" s="135"/>
    </row>
    <row r="32" spans="1:39" ht="30.75" customHeight="1" x14ac:dyDescent="0.25">
      <c r="A32" s="20" t="s">
        <v>187</v>
      </c>
      <c r="B32" s="198"/>
      <c r="C32" s="17" t="s">
        <v>4</v>
      </c>
      <c r="D32" s="44" t="s">
        <v>769</v>
      </c>
      <c r="E32" s="44">
        <v>5</v>
      </c>
      <c r="F32" s="44">
        <v>6</v>
      </c>
      <c r="G32" s="44">
        <v>5</v>
      </c>
      <c r="H32" s="44">
        <v>5</v>
      </c>
      <c r="I32" s="44">
        <v>5</v>
      </c>
      <c r="J32" s="44">
        <v>0.5</v>
      </c>
      <c r="K32" s="44">
        <v>3</v>
      </c>
      <c r="L32" s="44">
        <v>0</v>
      </c>
      <c r="M32" s="44">
        <v>3</v>
      </c>
      <c r="N32" s="44">
        <v>6</v>
      </c>
      <c r="O32" s="44">
        <v>7</v>
      </c>
      <c r="P32" s="44">
        <v>6</v>
      </c>
      <c r="Q32" s="44">
        <v>4</v>
      </c>
      <c r="R32" s="44">
        <v>6</v>
      </c>
      <c r="S32" s="44">
        <v>6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6</v>
      </c>
      <c r="AA32" s="44">
        <v>6</v>
      </c>
      <c r="AB32" s="44">
        <v>6</v>
      </c>
      <c r="AC32" s="44">
        <v>6</v>
      </c>
      <c r="AD32" s="44">
        <v>4</v>
      </c>
      <c r="AE32" s="44">
        <v>0.5</v>
      </c>
      <c r="AF32" s="44">
        <v>6</v>
      </c>
      <c r="AG32" s="44">
        <v>6</v>
      </c>
      <c r="AH32" s="44">
        <v>6</v>
      </c>
      <c r="AI32" s="142"/>
      <c r="AJ32" s="136"/>
      <c r="AK32" s="136"/>
      <c r="AL32" s="136"/>
      <c r="AM32" s="136"/>
    </row>
    <row r="33" spans="1:41" ht="30" customHeight="1" x14ac:dyDescent="0.25">
      <c r="A33" s="53" t="s">
        <v>402</v>
      </c>
      <c r="B33" s="149"/>
      <c r="C33" s="42" t="s">
        <v>7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140"/>
      <c r="AJ33" s="134">
        <f t="shared" ref="AJ33" si="36">SUM(D33:H34,K33:O34,R33:V34,Y33:AC34,AF33:AH34)/8</f>
        <v>0</v>
      </c>
      <c r="AK33" s="134">
        <f t="shared" ref="AK33" si="37">SUM(D35:H35,K35:O35,R35:V35,Y35:AC35,AF35:AH35)/8</f>
        <v>0</v>
      </c>
      <c r="AL33" s="134">
        <f t="shared" ref="AL33" si="38">SUM(I33:J35,P33:Q35,W33:X35,AD33:AE35)/8</f>
        <v>0</v>
      </c>
      <c r="AM33" s="134">
        <f t="shared" ref="AM33" si="39">ROUND(SUM(D33:AI35)/8,2)</f>
        <v>0</v>
      </c>
    </row>
    <row r="34" spans="1:41" ht="30" customHeight="1" x14ac:dyDescent="0.25">
      <c r="A34" s="53" t="s">
        <v>402</v>
      </c>
      <c r="B34" s="150"/>
      <c r="C34" s="42" t="s">
        <v>8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141"/>
      <c r="AJ34" s="135"/>
      <c r="AK34" s="135"/>
      <c r="AL34" s="135"/>
      <c r="AM34" s="135"/>
    </row>
    <row r="35" spans="1:41" ht="30" customHeight="1" x14ac:dyDescent="0.25">
      <c r="A35" s="53" t="s">
        <v>402</v>
      </c>
      <c r="B35" s="151"/>
      <c r="C35" s="44" t="s">
        <v>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142"/>
      <c r="AJ35" s="136"/>
      <c r="AK35" s="136"/>
      <c r="AL35" s="136"/>
      <c r="AM35" s="136"/>
    </row>
    <row r="36" spans="1:41" ht="30" customHeight="1" x14ac:dyDescent="0.25">
      <c r="B36" s="64" t="s">
        <v>9</v>
      </c>
      <c r="C36" s="2"/>
      <c r="D36" s="2">
        <f t="shared" ref="D36:AH36" si="40">SUM(D6:D35)</f>
        <v>0</v>
      </c>
      <c r="E36" s="2">
        <f t="shared" ref="E36:J36" si="41">SUM(E6:E35)</f>
        <v>88</v>
      </c>
      <c r="F36" s="2">
        <f t="shared" si="41"/>
        <v>96</v>
      </c>
      <c r="G36" s="2">
        <f t="shared" si="41"/>
        <v>90</v>
      </c>
      <c r="H36" s="2">
        <f t="shared" si="41"/>
        <v>90</v>
      </c>
      <c r="I36" s="2">
        <f t="shared" si="41"/>
        <v>90</v>
      </c>
      <c r="J36" s="2">
        <f t="shared" si="41"/>
        <v>51</v>
      </c>
      <c r="K36" s="2">
        <f t="shared" si="40"/>
        <v>76</v>
      </c>
      <c r="L36" s="2">
        <f t="shared" si="40"/>
        <v>70</v>
      </c>
      <c r="M36" s="2">
        <f t="shared" si="40"/>
        <v>93</v>
      </c>
      <c r="N36" s="2">
        <f t="shared" si="40"/>
        <v>96</v>
      </c>
      <c r="O36" s="2">
        <f t="shared" si="40"/>
        <v>102</v>
      </c>
      <c r="P36" s="2">
        <f t="shared" si="40"/>
        <v>97</v>
      </c>
      <c r="Q36" s="2">
        <f t="shared" si="40"/>
        <v>80.5</v>
      </c>
      <c r="R36" s="2">
        <f t="shared" si="40"/>
        <v>96</v>
      </c>
      <c r="S36" s="2">
        <f t="shared" si="40"/>
        <v>95</v>
      </c>
      <c r="T36" s="2">
        <f t="shared" si="40"/>
        <v>82</v>
      </c>
      <c r="U36" s="2">
        <f t="shared" si="40"/>
        <v>82</v>
      </c>
      <c r="V36" s="2">
        <f t="shared" si="40"/>
        <v>76.5</v>
      </c>
      <c r="W36" s="2">
        <f t="shared" si="40"/>
        <v>64.5</v>
      </c>
      <c r="X36" s="2">
        <f t="shared" si="40"/>
        <v>50.5</v>
      </c>
      <c r="Y36" s="2">
        <f t="shared" si="40"/>
        <v>68</v>
      </c>
      <c r="Z36" s="2">
        <f t="shared" si="40"/>
        <v>82</v>
      </c>
      <c r="AA36" s="2">
        <f t="shared" si="40"/>
        <v>71.5</v>
      </c>
      <c r="AB36" s="2">
        <f t="shared" si="40"/>
        <v>66.5</v>
      </c>
      <c r="AC36" s="2">
        <f t="shared" si="40"/>
        <v>82</v>
      </c>
      <c r="AD36" s="2">
        <f t="shared" si="40"/>
        <v>80</v>
      </c>
      <c r="AE36" s="2">
        <f t="shared" si="40"/>
        <v>51</v>
      </c>
      <c r="AF36" s="2">
        <f t="shared" si="40"/>
        <v>68</v>
      </c>
      <c r="AG36" s="2">
        <f t="shared" si="40"/>
        <v>68</v>
      </c>
      <c r="AH36" s="2">
        <f t="shared" si="40"/>
        <v>62.5</v>
      </c>
      <c r="AI36" s="11"/>
      <c r="AJ36" s="3">
        <f>SUM(D36:AH36)</f>
        <v>2365.5</v>
      </c>
      <c r="AK36" s="3"/>
      <c r="AL36" s="3"/>
      <c r="AM36" s="3"/>
    </row>
    <row r="37" spans="1:41" s="63" customFormat="1" ht="30.75" customHeight="1" x14ac:dyDescent="0.25">
      <c r="A37" s="62"/>
      <c r="B37" s="57" t="s">
        <v>208</v>
      </c>
      <c r="C37" s="58"/>
      <c r="D37" s="59"/>
      <c r="E37" s="59">
        <v>7</v>
      </c>
      <c r="F37" s="59">
        <v>7</v>
      </c>
      <c r="G37" s="59">
        <v>7</v>
      </c>
      <c r="H37" s="59">
        <v>7</v>
      </c>
      <c r="I37" s="59">
        <v>7</v>
      </c>
      <c r="J37" s="59">
        <v>6</v>
      </c>
      <c r="K37" s="59">
        <v>6</v>
      </c>
      <c r="L37" s="59">
        <v>5</v>
      </c>
      <c r="M37" s="59">
        <v>7</v>
      </c>
      <c r="N37" s="59">
        <v>7</v>
      </c>
      <c r="O37" s="59">
        <v>7</v>
      </c>
      <c r="P37" s="59">
        <v>7</v>
      </c>
      <c r="Q37" s="59">
        <v>7</v>
      </c>
      <c r="R37" s="59">
        <v>7</v>
      </c>
      <c r="S37" s="59">
        <v>7</v>
      </c>
      <c r="T37" s="59">
        <v>6</v>
      </c>
      <c r="U37" s="59">
        <v>6</v>
      </c>
      <c r="V37" s="59">
        <v>6</v>
      </c>
      <c r="W37" s="59">
        <v>5</v>
      </c>
      <c r="X37" s="59">
        <v>5</v>
      </c>
      <c r="Y37" s="59">
        <v>5</v>
      </c>
      <c r="Z37" s="59">
        <v>6</v>
      </c>
      <c r="AA37" s="59">
        <v>6</v>
      </c>
      <c r="AB37" s="59">
        <v>6</v>
      </c>
      <c r="AC37" s="59">
        <v>6</v>
      </c>
      <c r="AD37" s="59">
        <v>6</v>
      </c>
      <c r="AE37" s="59">
        <v>6</v>
      </c>
      <c r="AF37" s="59">
        <v>5</v>
      </c>
      <c r="AG37" s="59">
        <v>5</v>
      </c>
      <c r="AH37" s="59">
        <v>5</v>
      </c>
      <c r="AI37" s="59"/>
      <c r="AJ37" s="60"/>
      <c r="AK37" s="60"/>
      <c r="AL37" s="60"/>
      <c r="AM37" s="60"/>
    </row>
    <row r="38" spans="1:41" ht="30" customHeight="1" x14ac:dyDescent="0.35">
      <c r="D38" s="204" t="s">
        <v>388</v>
      </c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6"/>
    </row>
    <row r="39" spans="1:41" ht="21" customHeight="1" x14ac:dyDescent="0.35">
      <c r="C39" s="65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</row>
    <row r="40" spans="1:41" ht="21" customHeight="1" x14ac:dyDescent="0.35"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ht="21" customHeight="1" x14ac:dyDescent="0.35"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</row>
    <row r="42" spans="1:41" ht="21" customHeight="1" x14ac:dyDescent="0.35"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</row>
    <row r="43" spans="1:41" ht="21" customHeight="1" x14ac:dyDescent="0.35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</row>
    <row r="44" spans="1:41" x14ac:dyDescent="0.35"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</row>
    <row r="45" spans="1:41" x14ac:dyDescent="0.35"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</row>
    <row r="46" spans="1:41" x14ac:dyDescent="0.35"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</row>
    <row r="47" spans="1:41" x14ac:dyDescent="0.35">
      <c r="C47" s="65"/>
      <c r="D47" s="65"/>
      <c r="E47" s="65"/>
      <c r="F47" s="65"/>
      <c r="G47" s="65"/>
      <c r="H47" s="65"/>
      <c r="I47" s="65"/>
      <c r="J47" s="65"/>
    </row>
    <row r="48" spans="1:41" x14ac:dyDescent="0.35">
      <c r="C48" s="65"/>
      <c r="D48" s="65"/>
      <c r="E48" s="65"/>
      <c r="F48" s="65"/>
      <c r="G48" s="65"/>
      <c r="H48" s="65"/>
      <c r="I48" s="65"/>
      <c r="J48" s="65"/>
    </row>
    <row r="49" spans="3:10" x14ac:dyDescent="0.35">
      <c r="C49" s="65"/>
      <c r="D49" s="65"/>
      <c r="E49" s="65"/>
      <c r="F49" s="65"/>
      <c r="G49" s="65"/>
      <c r="H49" s="65"/>
      <c r="I49" s="65"/>
      <c r="J49" s="65"/>
    </row>
    <row r="50" spans="3:10" x14ac:dyDescent="0.35">
      <c r="C50" s="65"/>
      <c r="D50" s="65"/>
      <c r="E50" s="65"/>
      <c r="F50" s="65"/>
      <c r="G50" s="65"/>
      <c r="H50" s="65"/>
      <c r="I50" s="65"/>
      <c r="J50" s="65"/>
    </row>
    <row r="51" spans="3:10" x14ac:dyDescent="0.35">
      <c r="C51" s="65"/>
      <c r="D51" s="65"/>
      <c r="E51" s="65"/>
      <c r="F51" s="65"/>
      <c r="G51" s="65"/>
      <c r="H51" s="65"/>
      <c r="I51" s="65"/>
      <c r="J51" s="65"/>
    </row>
    <row r="52" spans="3:10" x14ac:dyDescent="0.35">
      <c r="C52" s="65"/>
      <c r="D52" s="65"/>
      <c r="E52" s="65"/>
      <c r="F52" s="65"/>
      <c r="G52" s="65"/>
      <c r="H52" s="65"/>
      <c r="I52" s="65"/>
      <c r="J52" s="65"/>
    </row>
    <row r="53" spans="3:10" x14ac:dyDescent="0.35">
      <c r="C53" s="65"/>
      <c r="D53" s="65"/>
      <c r="E53" s="65"/>
      <c r="F53" s="65"/>
      <c r="G53" s="65"/>
      <c r="H53" s="65"/>
      <c r="I53" s="65"/>
      <c r="J53" s="65"/>
    </row>
    <row r="54" spans="3:10" x14ac:dyDescent="0.35">
      <c r="C54" s="65"/>
      <c r="D54" s="65"/>
      <c r="E54" s="65"/>
      <c r="F54" s="65"/>
      <c r="G54" s="65"/>
      <c r="H54" s="65"/>
      <c r="I54" s="65"/>
      <c r="J54" s="65"/>
    </row>
    <row r="55" spans="3:10" x14ac:dyDescent="0.35">
      <c r="C55" s="65"/>
      <c r="D55" s="65"/>
      <c r="E55" s="65"/>
      <c r="F55" s="65"/>
      <c r="G55" s="65"/>
      <c r="H55" s="65"/>
      <c r="I55" s="65"/>
      <c r="J55" s="65"/>
    </row>
  </sheetData>
  <mergeCells count="72">
    <mergeCell ref="AI21:AI23"/>
    <mergeCell ref="AK27:AK29"/>
    <mergeCell ref="AK18:AK20"/>
    <mergeCell ref="B18:B20"/>
    <mergeCell ref="AJ18:AJ20"/>
    <mergeCell ref="AI18:AI20"/>
    <mergeCell ref="B21:B23"/>
    <mergeCell ref="AJ21:AJ23"/>
    <mergeCell ref="AK21:AK23"/>
    <mergeCell ref="AK24:AK26"/>
    <mergeCell ref="AI15:AI17"/>
    <mergeCell ref="AI12:AI14"/>
    <mergeCell ref="B6:B8"/>
    <mergeCell ref="B15:B17"/>
    <mergeCell ref="B9:B11"/>
    <mergeCell ref="AI9:AI11"/>
    <mergeCell ref="AI6:AI8"/>
    <mergeCell ref="B12:B14"/>
    <mergeCell ref="G1:AM1"/>
    <mergeCell ref="B4:B5"/>
    <mergeCell ref="AI4:AI5"/>
    <mergeCell ref="AJ4:AJ5"/>
    <mergeCell ref="AK4:AK5"/>
    <mergeCell ref="AL4:AL5"/>
    <mergeCell ref="AM4:AM5"/>
    <mergeCell ref="B2:C3"/>
    <mergeCell ref="D2:X3"/>
    <mergeCell ref="Y2:AM3"/>
    <mergeCell ref="AM9:AM11"/>
    <mergeCell ref="AM15:AM17"/>
    <mergeCell ref="AL12:AL14"/>
    <mergeCell ref="AK6:AK8"/>
    <mergeCell ref="AJ12:AJ14"/>
    <mergeCell ref="AL6:AL8"/>
    <mergeCell ref="AM12:AM14"/>
    <mergeCell ref="AJ9:AJ11"/>
    <mergeCell ref="AK9:AK11"/>
    <mergeCell ref="AL9:AL11"/>
    <mergeCell ref="AM6:AM8"/>
    <mergeCell ref="AL15:AL17"/>
    <mergeCell ref="AJ6:AJ8"/>
    <mergeCell ref="AK12:AK14"/>
    <mergeCell ref="AJ15:AJ17"/>
    <mergeCell ref="AK15:AK17"/>
    <mergeCell ref="B33:B35"/>
    <mergeCell ref="AJ33:AJ35"/>
    <mergeCell ref="AJ24:AJ26"/>
    <mergeCell ref="B30:B32"/>
    <mergeCell ref="AI30:AI32"/>
    <mergeCell ref="B24:B26"/>
    <mergeCell ref="B27:B29"/>
    <mergeCell ref="AI24:AI26"/>
    <mergeCell ref="AJ27:AJ29"/>
    <mergeCell ref="AI27:AI29"/>
    <mergeCell ref="AL24:AL26"/>
    <mergeCell ref="AM24:AM26"/>
    <mergeCell ref="AL18:AL20"/>
    <mergeCell ref="AL21:AL23"/>
    <mergeCell ref="AM18:AM20"/>
    <mergeCell ref="AM21:AM23"/>
    <mergeCell ref="D39:AH39"/>
    <mergeCell ref="AJ30:AJ32"/>
    <mergeCell ref="AI33:AI35"/>
    <mergeCell ref="AL27:AL29"/>
    <mergeCell ref="AM27:AM29"/>
    <mergeCell ref="AL30:AL32"/>
    <mergeCell ref="AM30:AM32"/>
    <mergeCell ref="AK33:AK35"/>
    <mergeCell ref="AK30:AK32"/>
    <mergeCell ref="AM33:AM35"/>
    <mergeCell ref="AL33:AL35"/>
    <mergeCell ref="D38:AO38"/>
  </mergeCells>
  <phoneticPr fontId="4" type="noConversion"/>
  <conditionalFormatting sqref="D6:F32">
    <cfRule type="expression" dxfId="131" priority="15">
      <formula>weeday(D$4,2)&gt;5</formula>
    </cfRule>
  </conditionalFormatting>
  <conditionalFormatting sqref="D4:G5 AG4:AH5">
    <cfRule type="expression" dxfId="130" priority="55">
      <formula>WEEKDAY(#REF!,2)&gt;5</formula>
    </cfRule>
    <cfRule type="expression" dxfId="129" priority="56">
      <formula>WEEKDAY(#REF!,2)&gt;5</formula>
    </cfRule>
    <cfRule type="expression" dxfId="128" priority="57">
      <formula>weeday(#REF!,2)&gt;5</formula>
    </cfRule>
    <cfRule type="expression" dxfId="127" priority="58">
      <formula>weeday(#REF!,2)&gt;5</formula>
    </cfRule>
  </conditionalFormatting>
  <conditionalFormatting sqref="D4:AH35">
    <cfRule type="expression" dxfId="126" priority="16">
      <formula>WEEKDAY(D$4,2)&gt;5</formula>
    </cfRule>
  </conditionalFormatting>
  <conditionalFormatting sqref="E6:E11">
    <cfRule type="expression" dxfId="125" priority="5">
      <formula>weeday(E$4,2)&gt;5</formula>
    </cfRule>
    <cfRule type="expression" dxfId="124" priority="6">
      <formula>WEEKDAY(E$4,2)&gt;5</formula>
    </cfRule>
  </conditionalFormatting>
  <conditionalFormatting sqref="E15:E20">
    <cfRule type="expression" dxfId="123" priority="3">
      <formula>weeday(E$4,2)&gt;5</formula>
    </cfRule>
    <cfRule type="expression" dxfId="122" priority="4">
      <formula>WEEKDAY(E$4,2)&gt;5</formula>
    </cfRule>
  </conditionalFormatting>
  <conditionalFormatting sqref="E30:E32">
    <cfRule type="expression" dxfId="121" priority="1">
      <formula>weeday(E$4,2)&gt;5</formula>
    </cfRule>
    <cfRule type="expression" dxfId="120" priority="2">
      <formula>WEEKDAY(E$4,2)&gt;5</formula>
    </cfRule>
  </conditionalFormatting>
  <conditionalFormatting sqref="S6:S35 D33:G35">
    <cfRule type="expression" dxfId="119" priority="21">
      <formula>weeday(D$4,2)&gt;5</formula>
    </cfRule>
  </conditionalFormatting>
  <printOptions horizontalCentered="1"/>
  <pageMargins left="0" right="0" top="0" bottom="0" header="0" footer="0"/>
  <pageSetup paperSize="9" scale="57" fitToHeight="0" orientation="landscape" r:id="rId1"/>
  <rowBreaks count="1" manualBreakCount="1">
    <brk id="26" max="3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O131"/>
  <sheetViews>
    <sheetView zoomScale="90" zoomScaleNormal="90" zoomScaleSheetLayoutView="85" workbookViewId="0">
      <pane xSplit="3" ySplit="5" topLeftCell="D51" activePane="bottomRight" state="frozen"/>
      <selection activeCell="B1" sqref="B1"/>
      <selection pane="topRight" activeCell="D1" sqref="D1"/>
      <selection pane="bottomLeft" activeCell="B6" sqref="B6"/>
      <selection pane="bottomRight" activeCell="AE98" sqref="AE98"/>
    </sheetView>
  </sheetViews>
  <sheetFormatPr defaultColWidth="9" defaultRowHeight="16" x14ac:dyDescent="0.35"/>
  <cols>
    <col min="1" max="1" width="9.08203125" style="20" customWidth="1"/>
    <col min="2" max="2" width="9.83203125" style="65" customWidth="1"/>
    <col min="3" max="3" width="7.25" style="4" customWidth="1"/>
    <col min="4" max="7" width="5.83203125" style="4" customWidth="1"/>
    <col min="8" max="8" width="6.25" style="4" customWidth="1"/>
    <col min="9" max="18" width="5.83203125" style="4" customWidth="1"/>
    <col min="19" max="19" width="5.75" style="4" customWidth="1"/>
    <col min="20" max="22" width="5.83203125" style="4" customWidth="1"/>
    <col min="23" max="23" width="5.58203125" style="4" customWidth="1"/>
    <col min="24" max="25" width="5.83203125" style="4" customWidth="1"/>
    <col min="26" max="26" width="6.33203125" style="4" customWidth="1"/>
    <col min="27" max="27" width="5.83203125" style="4" customWidth="1"/>
    <col min="28" max="28" width="5.58203125" style="4" customWidth="1"/>
    <col min="29" max="29" width="6.58203125" style="4" customWidth="1"/>
    <col min="30" max="33" width="5.83203125" style="4" customWidth="1"/>
    <col min="34" max="34" width="5.58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372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" customHeight="1" x14ac:dyDescent="0.25">
      <c r="A6" s="20" t="s">
        <v>309</v>
      </c>
      <c r="B6" s="152" t="s">
        <v>366</v>
      </c>
      <c r="C6" s="42" t="s">
        <v>7</v>
      </c>
      <c r="D6" s="43" t="s">
        <v>769</v>
      </c>
      <c r="E6" s="43">
        <v>0</v>
      </c>
      <c r="F6" s="43" t="s">
        <v>766</v>
      </c>
      <c r="G6" s="43">
        <v>0</v>
      </c>
      <c r="H6" s="43">
        <v>0</v>
      </c>
      <c r="I6" s="43">
        <v>0</v>
      </c>
      <c r="J6" s="43">
        <v>0</v>
      </c>
      <c r="K6" s="43">
        <v>2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 t="shared" ref="AJ6" si="2">SUM(D6:H7,K6:O7,R6:V7,Y6:AC7,AF6:AH7)/8</f>
        <v>17.75</v>
      </c>
      <c r="AK6" s="134">
        <f t="shared" ref="AK6" si="3">SUM(D8:H8,K8:O8,R8:V8,Y8:AC8,AF8:AH8)/8</f>
        <v>7.8125</v>
      </c>
      <c r="AL6" s="134">
        <f t="shared" ref="AL6" si="4">SUM(I6:J8,P6:Q8,W6:X8,AD6:AE8)/8</f>
        <v>7.25</v>
      </c>
      <c r="AM6" s="134">
        <f t="shared" ref="AM6" si="5">ROUND(SUM(D6:AI8)/8,2)</f>
        <v>32.81</v>
      </c>
    </row>
    <row r="7" spans="1:39" ht="30" customHeight="1" x14ac:dyDescent="0.25">
      <c r="A7" s="20" t="s">
        <v>309</v>
      </c>
      <c r="B7" s="153"/>
      <c r="C7" s="42" t="s">
        <v>8</v>
      </c>
      <c r="D7" s="43" t="s">
        <v>769</v>
      </c>
      <c r="E7" s="43">
        <v>0</v>
      </c>
      <c r="F7" s="43" t="s">
        <v>766</v>
      </c>
      <c r="G7" s="43">
        <v>0</v>
      </c>
      <c r="H7" s="43">
        <v>0</v>
      </c>
      <c r="I7" s="43">
        <v>0</v>
      </c>
      <c r="J7" s="43">
        <v>0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20" t="s">
        <v>309</v>
      </c>
      <c r="B8" s="154"/>
      <c r="C8" s="44" t="s">
        <v>4</v>
      </c>
      <c r="D8" s="44" t="s">
        <v>769</v>
      </c>
      <c r="E8" s="44">
        <v>0</v>
      </c>
      <c r="F8" s="44" t="s">
        <v>766</v>
      </c>
      <c r="G8" s="44">
        <v>0</v>
      </c>
      <c r="H8" s="44">
        <v>0</v>
      </c>
      <c r="I8" s="44">
        <v>0</v>
      </c>
      <c r="J8" s="44">
        <v>0</v>
      </c>
      <c r="K8" s="44">
        <v>3</v>
      </c>
      <c r="L8" s="44">
        <v>3</v>
      </c>
      <c r="M8" s="44">
        <v>3</v>
      </c>
      <c r="N8" s="44">
        <v>3</v>
      </c>
      <c r="O8" s="44">
        <v>3</v>
      </c>
      <c r="P8" s="44">
        <v>4</v>
      </c>
      <c r="Q8" s="44">
        <v>0.5</v>
      </c>
      <c r="R8" s="44">
        <v>4</v>
      </c>
      <c r="S8" s="44">
        <v>4</v>
      </c>
      <c r="T8" s="44">
        <v>4</v>
      </c>
      <c r="U8" s="44">
        <v>4</v>
      </c>
      <c r="V8" s="44">
        <v>3</v>
      </c>
      <c r="W8" s="44">
        <v>0.5</v>
      </c>
      <c r="X8" s="44">
        <v>0.5</v>
      </c>
      <c r="Y8" s="44">
        <v>0.5</v>
      </c>
      <c r="Z8" s="44">
        <v>0.5</v>
      </c>
      <c r="AA8" s="44">
        <v>4</v>
      </c>
      <c r="AB8" s="44">
        <v>6</v>
      </c>
      <c r="AC8" s="44">
        <v>5</v>
      </c>
      <c r="AD8" s="44">
        <v>4</v>
      </c>
      <c r="AE8" s="44">
        <v>0.5</v>
      </c>
      <c r="AF8" s="44">
        <v>0.5</v>
      </c>
      <c r="AG8" s="44">
        <v>6</v>
      </c>
      <c r="AH8" s="44">
        <v>6</v>
      </c>
      <c r="AI8" s="142"/>
      <c r="AJ8" s="136"/>
      <c r="AK8" s="136"/>
      <c r="AL8" s="136"/>
      <c r="AM8" s="136"/>
    </row>
    <row r="9" spans="1:39" ht="30" customHeight="1" x14ac:dyDescent="0.25">
      <c r="A9" s="20" t="s">
        <v>280</v>
      </c>
      <c r="B9" s="152" t="s">
        <v>321</v>
      </c>
      <c r="C9" s="42" t="s">
        <v>7</v>
      </c>
      <c r="D9" s="43" t="s">
        <v>769</v>
      </c>
      <c r="E9" s="43">
        <v>0</v>
      </c>
      <c r="F9" s="43" t="s">
        <v>766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140"/>
      <c r="AJ9" s="134">
        <f t="shared" ref="AJ9" si="6">SUM(D9:H10,K9:O10,R9:V10,Y9:AC10,AF9:AH10)/8</f>
        <v>0</v>
      </c>
      <c r="AK9" s="134">
        <f t="shared" ref="AK9" si="7">SUM(D11:H11,K11:O11,R11:V11,Y11:AC11,AF11:AH11)/8</f>
        <v>0</v>
      </c>
      <c r="AL9" s="134">
        <f t="shared" ref="AL9" si="8">SUM(I9:J11,P9:Q11,W9:X11,AD9:AE11)/8</f>
        <v>0</v>
      </c>
      <c r="AM9" s="134">
        <f t="shared" ref="AM9" si="9">ROUND(SUM(D9:AI11)/8,2)</f>
        <v>0</v>
      </c>
    </row>
    <row r="10" spans="1:39" ht="30" customHeight="1" x14ac:dyDescent="0.25">
      <c r="A10" s="20" t="s">
        <v>280</v>
      </c>
      <c r="B10" s="153"/>
      <c r="C10" s="42" t="s">
        <v>8</v>
      </c>
      <c r="D10" s="43" t="s">
        <v>769</v>
      </c>
      <c r="E10" s="43">
        <v>0</v>
      </c>
      <c r="F10" s="43" t="s">
        <v>766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141"/>
      <c r="AJ10" s="135"/>
      <c r="AK10" s="135"/>
      <c r="AL10" s="135"/>
      <c r="AM10" s="135"/>
    </row>
    <row r="11" spans="1:39" ht="30" customHeight="1" x14ac:dyDescent="0.25">
      <c r="A11" s="20" t="s">
        <v>280</v>
      </c>
      <c r="B11" s="154"/>
      <c r="C11" s="44" t="s">
        <v>4</v>
      </c>
      <c r="D11" s="44" t="s">
        <v>769</v>
      </c>
      <c r="E11" s="44">
        <v>0</v>
      </c>
      <c r="F11" s="44" t="s">
        <v>766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142"/>
      <c r="AJ11" s="136"/>
      <c r="AK11" s="136"/>
      <c r="AL11" s="136"/>
      <c r="AM11" s="136"/>
    </row>
    <row r="12" spans="1:39" ht="30" customHeight="1" x14ac:dyDescent="0.25">
      <c r="A12" s="48" t="s">
        <v>320</v>
      </c>
      <c r="B12" s="152" t="s">
        <v>364</v>
      </c>
      <c r="C12" s="42" t="s">
        <v>7</v>
      </c>
      <c r="D12" s="43" t="s">
        <v>769</v>
      </c>
      <c r="E12" s="43" t="s">
        <v>766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0</v>
      </c>
      <c r="AI12" s="140"/>
      <c r="AJ12" s="134">
        <f t="shared" ref="AJ12" si="10">SUM(D12:H13,K12:O13,R12:V13,Y12:AC13,AF12:AH13)/8</f>
        <v>20.5</v>
      </c>
      <c r="AK12" s="134">
        <f t="shared" ref="AK12" si="11">SUM(D14:H14,K14:O14,R14:V14,Y14:AC14,AF14:AH14)/8</f>
        <v>7.9375</v>
      </c>
      <c r="AL12" s="134">
        <f t="shared" ref="AL12" si="12">SUM(I12:J14,P12:Q14,W12:X14,AD12:AE14)/8</f>
        <v>10.75</v>
      </c>
      <c r="AM12" s="134">
        <f t="shared" ref="AM12" si="13">ROUND(SUM(D12:AI14)/8,2)</f>
        <v>39.19</v>
      </c>
    </row>
    <row r="13" spans="1:39" ht="30" customHeight="1" x14ac:dyDescent="0.25">
      <c r="A13" s="48" t="s">
        <v>320</v>
      </c>
      <c r="B13" s="153"/>
      <c r="C13" s="42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0</v>
      </c>
      <c r="AI13" s="141"/>
      <c r="AJ13" s="135"/>
      <c r="AK13" s="135"/>
      <c r="AL13" s="135"/>
      <c r="AM13" s="135"/>
    </row>
    <row r="14" spans="1:39" ht="30" customHeight="1" x14ac:dyDescent="0.25">
      <c r="A14" s="48" t="s">
        <v>320</v>
      </c>
      <c r="B14" s="154"/>
      <c r="C14" s="44" t="s">
        <v>4</v>
      </c>
      <c r="D14" s="44" t="s">
        <v>769</v>
      </c>
      <c r="E14" s="44">
        <v>3</v>
      </c>
      <c r="F14" s="44">
        <v>3</v>
      </c>
      <c r="G14" s="44">
        <v>0.5</v>
      </c>
      <c r="H14" s="44">
        <v>0.5</v>
      </c>
      <c r="I14" s="44">
        <v>5</v>
      </c>
      <c r="J14" s="44">
        <v>0.5</v>
      </c>
      <c r="K14" s="44">
        <v>3</v>
      </c>
      <c r="L14" s="44">
        <v>3</v>
      </c>
      <c r="M14" s="44">
        <v>3</v>
      </c>
      <c r="N14" s="44">
        <v>3</v>
      </c>
      <c r="O14" s="44">
        <v>3</v>
      </c>
      <c r="P14" s="44">
        <v>4</v>
      </c>
      <c r="Q14" s="44">
        <v>0.5</v>
      </c>
      <c r="R14" s="44">
        <v>4</v>
      </c>
      <c r="S14" s="44">
        <v>4</v>
      </c>
      <c r="T14" s="44">
        <v>4</v>
      </c>
      <c r="U14" s="44">
        <v>4</v>
      </c>
      <c r="V14" s="44">
        <v>3</v>
      </c>
      <c r="W14" s="44">
        <v>0.5</v>
      </c>
      <c r="X14" s="44">
        <v>0.5</v>
      </c>
      <c r="Y14" s="44">
        <v>0.5</v>
      </c>
      <c r="Z14" s="44">
        <v>0.5</v>
      </c>
      <c r="AA14" s="44">
        <v>4</v>
      </c>
      <c r="AB14" s="44">
        <v>6</v>
      </c>
      <c r="AC14" s="44">
        <v>6</v>
      </c>
      <c r="AD14" s="44">
        <v>6</v>
      </c>
      <c r="AE14" s="44">
        <v>5</v>
      </c>
      <c r="AF14" s="44">
        <v>5</v>
      </c>
      <c r="AG14" s="44">
        <v>0.5</v>
      </c>
      <c r="AH14" s="44">
        <v>0</v>
      </c>
      <c r="AI14" s="142"/>
      <c r="AJ14" s="136"/>
      <c r="AK14" s="136"/>
      <c r="AL14" s="136"/>
      <c r="AM14" s="136"/>
    </row>
    <row r="15" spans="1:39" ht="30" customHeight="1" x14ac:dyDescent="0.25">
      <c r="A15" s="20" t="s">
        <v>481</v>
      </c>
      <c r="B15" s="152" t="s">
        <v>452</v>
      </c>
      <c r="C15" s="42" t="s">
        <v>7</v>
      </c>
      <c r="D15" s="43" t="s">
        <v>769</v>
      </c>
      <c r="E15" s="43">
        <v>0</v>
      </c>
      <c r="F15" s="43" t="s">
        <v>766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140"/>
      <c r="AJ15" s="134">
        <f t="shared" ref="AJ15" si="14">SUM(D15:H16,K15:O16,R15:V16,Y15:AC16,AF15:AH16)/8</f>
        <v>0</v>
      </c>
      <c r="AK15" s="134">
        <f t="shared" ref="AK15" si="15">SUM(D17:H17,K17:O17,R17:V17,Y17:AC17,AF17:AH17)/8</f>
        <v>0</v>
      </c>
      <c r="AL15" s="134">
        <f t="shared" ref="AL15" si="16">SUM(I15:J17,P15:Q17,W15:X17,AD15:AE17)/8</f>
        <v>0</v>
      </c>
      <c r="AM15" s="134">
        <f t="shared" ref="AM15" si="17">ROUND(SUM(D15:AI17)/8,2)</f>
        <v>0</v>
      </c>
    </row>
    <row r="16" spans="1:39" ht="30" customHeight="1" x14ac:dyDescent="0.25">
      <c r="A16" s="20" t="s">
        <v>481</v>
      </c>
      <c r="B16" s="153"/>
      <c r="C16" s="42" t="s">
        <v>8</v>
      </c>
      <c r="D16" s="43" t="s">
        <v>769</v>
      </c>
      <c r="E16" s="43">
        <v>0</v>
      </c>
      <c r="F16" s="43" t="s">
        <v>766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141"/>
      <c r="AJ16" s="135"/>
      <c r="AK16" s="135"/>
      <c r="AL16" s="135"/>
      <c r="AM16" s="135"/>
    </row>
    <row r="17" spans="1:39" ht="30" customHeight="1" x14ac:dyDescent="0.25">
      <c r="A17" s="20" t="s">
        <v>481</v>
      </c>
      <c r="B17" s="154"/>
      <c r="C17" s="44" t="s">
        <v>4</v>
      </c>
      <c r="D17" s="44" t="s">
        <v>769</v>
      </c>
      <c r="E17" s="44">
        <v>0</v>
      </c>
      <c r="F17" s="44" t="s">
        <v>766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142"/>
      <c r="AJ17" s="136"/>
      <c r="AK17" s="136"/>
      <c r="AL17" s="136"/>
      <c r="AM17" s="136"/>
    </row>
    <row r="18" spans="1:39" ht="30" customHeight="1" x14ac:dyDescent="0.25">
      <c r="A18" s="48" t="s">
        <v>726</v>
      </c>
      <c r="B18" s="209" t="s">
        <v>727</v>
      </c>
      <c r="C18" s="42" t="s">
        <v>7</v>
      </c>
      <c r="D18" s="43" t="s">
        <v>769</v>
      </c>
      <c r="E18" s="43" t="s">
        <v>766</v>
      </c>
      <c r="F18" s="43">
        <v>4</v>
      </c>
      <c r="G18" s="43">
        <v>4</v>
      </c>
      <c r="H18" s="43" t="s">
        <v>769</v>
      </c>
      <c r="I18" s="43">
        <v>4</v>
      </c>
      <c r="J18" s="43">
        <v>4</v>
      </c>
      <c r="K18" s="43">
        <v>3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2</v>
      </c>
      <c r="S18" s="43">
        <v>4</v>
      </c>
      <c r="T18" s="43">
        <v>4</v>
      </c>
      <c r="U18" s="43">
        <v>3</v>
      </c>
      <c r="V18" s="43">
        <v>4</v>
      </c>
      <c r="W18" s="43">
        <v>4</v>
      </c>
      <c r="X18" s="43">
        <v>2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2</v>
      </c>
      <c r="AF18" s="43">
        <v>4</v>
      </c>
      <c r="AG18" s="43">
        <v>4</v>
      </c>
      <c r="AH18" s="43">
        <v>0</v>
      </c>
      <c r="AI18" s="140"/>
      <c r="AJ18" s="134">
        <f t="shared" ref="AJ18" si="18">SUM(D18:H19,K18:O19,R18:V19,Y18:AC19,AF18:AH19)/8</f>
        <v>19.9375</v>
      </c>
      <c r="AK18" s="134">
        <f t="shared" ref="AK18" si="19">SUM(D20:H20,K20:O20,R20:V20,Y20:AC20,AF20:AH20)/8</f>
        <v>12.5625</v>
      </c>
      <c r="AL18" s="134">
        <f t="shared" ref="AL18" si="20">SUM(I18:J20,P18:Q20,W18:X20,AD18:AE20)/8</f>
        <v>10.5625</v>
      </c>
      <c r="AM18" s="134">
        <f t="shared" ref="AM18" si="21">ROUND(SUM(D18:AI20)/8,2)</f>
        <v>43.06</v>
      </c>
    </row>
    <row r="19" spans="1:39" ht="30" customHeight="1" x14ac:dyDescent="0.25">
      <c r="A19" s="48" t="s">
        <v>726</v>
      </c>
      <c r="B19" s="210"/>
      <c r="C19" s="42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4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4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4</v>
      </c>
      <c r="AF19" s="43">
        <v>4</v>
      </c>
      <c r="AG19" s="43">
        <v>4</v>
      </c>
      <c r="AH19" s="43">
        <v>3.5</v>
      </c>
      <c r="AI19" s="141"/>
      <c r="AJ19" s="135"/>
      <c r="AK19" s="135"/>
      <c r="AL19" s="135"/>
      <c r="AM19" s="135"/>
    </row>
    <row r="20" spans="1:39" ht="30" customHeight="1" x14ac:dyDescent="0.25">
      <c r="A20" s="48" t="s">
        <v>726</v>
      </c>
      <c r="B20" s="211"/>
      <c r="C20" s="44" t="s">
        <v>4</v>
      </c>
      <c r="D20" s="44" t="s">
        <v>769</v>
      </c>
      <c r="E20" s="44">
        <v>5</v>
      </c>
      <c r="F20" s="44">
        <v>6</v>
      </c>
      <c r="G20" s="44">
        <v>1</v>
      </c>
      <c r="H20" s="44">
        <v>0.5</v>
      </c>
      <c r="I20" s="44">
        <v>5</v>
      </c>
      <c r="J20" s="44">
        <v>0.5</v>
      </c>
      <c r="K20" s="44">
        <v>0.5</v>
      </c>
      <c r="L20" s="44">
        <v>3</v>
      </c>
      <c r="M20" s="44">
        <v>3</v>
      </c>
      <c r="N20" s="44">
        <v>6</v>
      </c>
      <c r="O20" s="44">
        <v>8.5</v>
      </c>
      <c r="P20" s="44">
        <v>3</v>
      </c>
      <c r="Q20" s="44">
        <v>3</v>
      </c>
      <c r="R20" s="44">
        <v>6</v>
      </c>
      <c r="S20" s="44">
        <v>6</v>
      </c>
      <c r="T20" s="44">
        <v>4</v>
      </c>
      <c r="U20" s="44">
        <v>6</v>
      </c>
      <c r="V20" s="44">
        <v>6</v>
      </c>
      <c r="W20" s="44">
        <v>6</v>
      </c>
      <c r="X20" s="44">
        <v>6</v>
      </c>
      <c r="Y20" s="44">
        <v>3</v>
      </c>
      <c r="Z20" s="44">
        <v>6</v>
      </c>
      <c r="AA20" s="44">
        <v>5</v>
      </c>
      <c r="AB20" s="44">
        <v>4.5</v>
      </c>
      <c r="AC20" s="44">
        <v>5</v>
      </c>
      <c r="AD20" s="44">
        <v>0.5</v>
      </c>
      <c r="AE20" s="44">
        <v>0.5</v>
      </c>
      <c r="AF20" s="44">
        <v>4.5</v>
      </c>
      <c r="AG20" s="44">
        <v>5</v>
      </c>
      <c r="AH20" s="44">
        <v>6</v>
      </c>
      <c r="AI20" s="142"/>
      <c r="AJ20" s="136"/>
      <c r="AK20" s="136"/>
      <c r="AL20" s="136"/>
      <c r="AM20" s="136"/>
    </row>
    <row r="21" spans="1:39" ht="30" customHeight="1" x14ac:dyDescent="0.25">
      <c r="A21" s="20" t="s">
        <v>485</v>
      </c>
      <c r="B21" s="152" t="s">
        <v>451</v>
      </c>
      <c r="C21" s="42" t="s">
        <v>7</v>
      </c>
      <c r="D21" s="43" t="s">
        <v>769</v>
      </c>
      <c r="E21" s="43">
        <v>0</v>
      </c>
      <c r="F21" s="43" t="s">
        <v>766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140"/>
      <c r="AJ21" s="134">
        <f t="shared" ref="AJ21" si="22">SUM(D21:H22,K21:O22,R21:V22,Y21:AC22,AF21:AH22)/8</f>
        <v>0</v>
      </c>
      <c r="AK21" s="134">
        <f t="shared" ref="AK21" si="23">SUM(D23:H23,K23:O23,R23:V23,Y23:AC23,AF23:AH23)/8</f>
        <v>0</v>
      </c>
      <c r="AL21" s="134">
        <f t="shared" ref="AL21" si="24">SUM(I21:J23,P21:Q23,W21:X23,AD21:AE23)/8</f>
        <v>0</v>
      </c>
      <c r="AM21" s="134">
        <f t="shared" ref="AM21" si="25">ROUND(SUM(D21:AI23)/8,2)</f>
        <v>0</v>
      </c>
    </row>
    <row r="22" spans="1:39" ht="30" customHeight="1" x14ac:dyDescent="0.25">
      <c r="A22" s="20" t="s">
        <v>485</v>
      </c>
      <c r="B22" s="153"/>
      <c r="C22" s="42" t="s">
        <v>8</v>
      </c>
      <c r="D22" s="43" t="s">
        <v>769</v>
      </c>
      <c r="E22" s="43">
        <v>0</v>
      </c>
      <c r="F22" s="43" t="s">
        <v>766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141"/>
      <c r="AJ22" s="135"/>
      <c r="AK22" s="135"/>
      <c r="AL22" s="135"/>
      <c r="AM22" s="135"/>
    </row>
    <row r="23" spans="1:39" ht="30" customHeight="1" x14ac:dyDescent="0.25">
      <c r="A23" s="20" t="s">
        <v>485</v>
      </c>
      <c r="B23" s="154"/>
      <c r="C23" s="44" t="s">
        <v>4</v>
      </c>
      <c r="D23" s="44" t="s">
        <v>769</v>
      </c>
      <c r="E23" s="44">
        <v>0</v>
      </c>
      <c r="F23" s="44" t="s">
        <v>766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142"/>
      <c r="AJ23" s="136"/>
      <c r="AK23" s="136"/>
      <c r="AL23" s="136"/>
      <c r="AM23" s="136"/>
    </row>
    <row r="24" spans="1:39" ht="30" customHeight="1" x14ac:dyDescent="0.25">
      <c r="A24" s="20" t="s">
        <v>621</v>
      </c>
      <c r="B24" s="146" t="s">
        <v>620</v>
      </c>
      <c r="C24" s="42" t="s">
        <v>7</v>
      </c>
      <c r="D24" s="43" t="s">
        <v>769</v>
      </c>
      <c r="E24" s="43">
        <v>4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0</v>
      </c>
      <c r="L24" s="43">
        <v>4</v>
      </c>
      <c r="M24" s="43">
        <v>4</v>
      </c>
      <c r="N24" s="43">
        <v>4</v>
      </c>
      <c r="O24" s="43">
        <v>0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0</v>
      </c>
      <c r="W24" s="43">
        <v>0</v>
      </c>
      <c r="X24" s="43">
        <v>4</v>
      </c>
      <c r="Y24" s="43">
        <v>4</v>
      </c>
      <c r="Z24" s="43">
        <v>4</v>
      </c>
      <c r="AA24" s="43">
        <v>4</v>
      </c>
      <c r="AB24" s="43">
        <v>4</v>
      </c>
      <c r="AC24" s="43">
        <v>4</v>
      </c>
      <c r="AD24" s="43">
        <v>4</v>
      </c>
      <c r="AE24" s="43">
        <v>4</v>
      </c>
      <c r="AF24" s="43">
        <v>4</v>
      </c>
      <c r="AG24" s="43">
        <v>0</v>
      </c>
      <c r="AH24" s="43">
        <v>0</v>
      </c>
      <c r="AI24" s="140"/>
      <c r="AJ24" s="134">
        <f t="shared" ref="AJ24" si="26">SUM(D24:H25,K24:O25,R24:V25,Y24:AC25,AF24:AH25)/8</f>
        <v>17</v>
      </c>
      <c r="AK24" s="134">
        <f t="shared" ref="AK24" si="27">SUM(D26:H26,K26:O26,R26:V26,Y26:AC26,AF26:AH26)/8</f>
        <v>8.375</v>
      </c>
      <c r="AL24" s="134">
        <f t="shared" ref="AL24" si="28">SUM(I24:J26,P24:Q26,W24:X26,AD24:AE26)/8</f>
        <v>10.5</v>
      </c>
      <c r="AM24" s="134">
        <f t="shared" ref="AM24" si="29">ROUND(SUM(D24:AI26)/8,2)</f>
        <v>35.880000000000003</v>
      </c>
    </row>
    <row r="25" spans="1:39" ht="30" customHeight="1" x14ac:dyDescent="0.25">
      <c r="A25" s="20" t="s">
        <v>621</v>
      </c>
      <c r="B25" s="147"/>
      <c r="C25" s="42" t="s">
        <v>8</v>
      </c>
      <c r="D25" s="43" t="s">
        <v>769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0</v>
      </c>
      <c r="L25" s="43">
        <v>4</v>
      </c>
      <c r="M25" s="43">
        <v>4</v>
      </c>
      <c r="N25" s="43">
        <v>4</v>
      </c>
      <c r="O25" s="43">
        <v>0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0</v>
      </c>
      <c r="W25" s="43">
        <v>0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>
        <v>4</v>
      </c>
      <c r="AF25" s="43">
        <v>4</v>
      </c>
      <c r="AG25" s="43">
        <v>0</v>
      </c>
      <c r="AH25" s="43">
        <v>0</v>
      </c>
      <c r="AI25" s="141"/>
      <c r="AJ25" s="135"/>
      <c r="AK25" s="135"/>
      <c r="AL25" s="135"/>
      <c r="AM25" s="135"/>
    </row>
    <row r="26" spans="1:39" ht="30" customHeight="1" x14ac:dyDescent="0.25">
      <c r="A26" s="20" t="s">
        <v>621</v>
      </c>
      <c r="B26" s="148"/>
      <c r="C26" s="44" t="s">
        <v>4</v>
      </c>
      <c r="D26" s="44" t="s">
        <v>769</v>
      </c>
      <c r="E26" s="44">
        <v>5</v>
      </c>
      <c r="F26" s="44">
        <v>3</v>
      </c>
      <c r="G26" s="44">
        <v>0.5</v>
      </c>
      <c r="H26" s="44">
        <v>5</v>
      </c>
      <c r="I26" s="44">
        <v>5</v>
      </c>
      <c r="J26" s="44">
        <v>0.5</v>
      </c>
      <c r="K26" s="44">
        <v>0</v>
      </c>
      <c r="L26" s="44">
        <v>6</v>
      </c>
      <c r="M26" s="44">
        <v>6</v>
      </c>
      <c r="N26" s="44">
        <v>6</v>
      </c>
      <c r="O26" s="44">
        <v>0</v>
      </c>
      <c r="P26" s="44">
        <v>6</v>
      </c>
      <c r="Q26" s="44">
        <v>4</v>
      </c>
      <c r="R26" s="44">
        <v>4</v>
      </c>
      <c r="S26" s="44">
        <v>4</v>
      </c>
      <c r="T26" s="44">
        <v>0.5</v>
      </c>
      <c r="U26" s="44">
        <v>6</v>
      </c>
      <c r="V26" s="44">
        <v>0</v>
      </c>
      <c r="W26" s="44">
        <v>0</v>
      </c>
      <c r="X26" s="44">
        <v>6</v>
      </c>
      <c r="Y26" s="44">
        <v>6</v>
      </c>
      <c r="Z26" s="44">
        <v>6</v>
      </c>
      <c r="AA26" s="44">
        <v>4</v>
      </c>
      <c r="AB26" s="44">
        <v>4</v>
      </c>
      <c r="AC26" s="44">
        <v>0.5</v>
      </c>
      <c r="AD26" s="44">
        <v>6</v>
      </c>
      <c r="AE26" s="44">
        <v>0.5</v>
      </c>
      <c r="AF26" s="44">
        <v>0.5</v>
      </c>
      <c r="AG26" s="44">
        <v>0</v>
      </c>
      <c r="AH26" s="44">
        <v>0</v>
      </c>
      <c r="AI26" s="142"/>
      <c r="AJ26" s="136"/>
      <c r="AK26" s="136"/>
      <c r="AL26" s="136"/>
      <c r="AM26" s="136"/>
    </row>
    <row r="27" spans="1:39" ht="30" customHeight="1" x14ac:dyDescent="0.25">
      <c r="A27" s="20" t="s">
        <v>479</v>
      </c>
      <c r="B27" s="143" t="s">
        <v>413</v>
      </c>
      <c r="C27" s="42" t="s">
        <v>7</v>
      </c>
      <c r="D27" s="43" t="s">
        <v>769</v>
      </c>
      <c r="E27" s="43" t="s">
        <v>766</v>
      </c>
      <c r="F27" s="43" t="s">
        <v>766</v>
      </c>
      <c r="G27" s="43">
        <v>0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140"/>
      <c r="AJ27" s="134">
        <f t="shared" ref="AJ27" si="30">SUM(D27:H28,K27:O28,R27:V28,Y27:AC28,AF27:AH28)/8</f>
        <v>15</v>
      </c>
      <c r="AK27" s="134">
        <f t="shared" ref="AK27" si="31">SUM(D29:H29,K29:O29,R29:V29,Y29:AC29,AF29:AH29)/8</f>
        <v>4.625</v>
      </c>
      <c r="AL27" s="134">
        <f t="shared" ref="AL27" si="32">SUM(I27:J29,P27:Q29,W27:X29,AD27:AE29)/8</f>
        <v>7.375</v>
      </c>
      <c r="AM27" s="134">
        <f t="shared" ref="AM27" si="33">ROUND(SUM(D27:AI29)/8,2)</f>
        <v>27</v>
      </c>
    </row>
    <row r="28" spans="1:39" ht="30" customHeight="1" x14ac:dyDescent="0.25">
      <c r="A28" s="20" t="s">
        <v>479</v>
      </c>
      <c r="B28" s="144"/>
      <c r="C28" s="42" t="s">
        <v>8</v>
      </c>
      <c r="D28" s="43" t="s">
        <v>769</v>
      </c>
      <c r="E28" s="43" t="s">
        <v>766</v>
      </c>
      <c r="F28" s="43" t="s">
        <v>766</v>
      </c>
      <c r="G28" s="43">
        <v>0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141"/>
      <c r="AJ28" s="135"/>
      <c r="AK28" s="135"/>
      <c r="AL28" s="135"/>
      <c r="AM28" s="135"/>
    </row>
    <row r="29" spans="1:39" ht="30" customHeight="1" x14ac:dyDescent="0.25">
      <c r="A29" s="20" t="s">
        <v>479</v>
      </c>
      <c r="B29" s="145"/>
      <c r="C29" s="44" t="s">
        <v>4</v>
      </c>
      <c r="D29" s="44" t="s">
        <v>769</v>
      </c>
      <c r="E29" s="44" t="s">
        <v>766</v>
      </c>
      <c r="F29" s="44" t="s">
        <v>766</v>
      </c>
      <c r="G29" s="44">
        <v>0</v>
      </c>
      <c r="H29" s="44">
        <v>0.5</v>
      </c>
      <c r="I29" s="44">
        <v>5</v>
      </c>
      <c r="J29" s="44">
        <v>0.5</v>
      </c>
      <c r="K29" s="44">
        <v>3</v>
      </c>
      <c r="L29" s="44">
        <v>3</v>
      </c>
      <c r="M29" s="44">
        <v>3</v>
      </c>
      <c r="N29" s="44">
        <v>3</v>
      </c>
      <c r="O29" s="44">
        <v>3</v>
      </c>
      <c r="P29" s="44">
        <v>4</v>
      </c>
      <c r="Q29" s="44">
        <v>0.5</v>
      </c>
      <c r="R29" s="44">
        <v>4</v>
      </c>
      <c r="S29" s="44">
        <v>4</v>
      </c>
      <c r="T29" s="44">
        <v>4</v>
      </c>
      <c r="U29" s="44">
        <v>4</v>
      </c>
      <c r="V29" s="44">
        <v>0.5</v>
      </c>
      <c r="W29" s="44">
        <v>0.5</v>
      </c>
      <c r="X29" s="44">
        <v>0.5</v>
      </c>
      <c r="Y29" s="44">
        <v>0.5</v>
      </c>
      <c r="Z29" s="44">
        <v>0.5</v>
      </c>
      <c r="AA29" s="44">
        <v>4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142"/>
      <c r="AJ29" s="136"/>
      <c r="AK29" s="136"/>
      <c r="AL29" s="136"/>
      <c r="AM29" s="136"/>
    </row>
    <row r="30" spans="1:39" ht="30" customHeight="1" x14ac:dyDescent="0.25">
      <c r="A30" s="20" t="s">
        <v>480</v>
      </c>
      <c r="B30" s="143" t="s">
        <v>438</v>
      </c>
      <c r="C30" s="42" t="s">
        <v>7</v>
      </c>
      <c r="D30" s="43" t="s">
        <v>769</v>
      </c>
      <c r="E30" s="43" t="s">
        <v>766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0</v>
      </c>
      <c r="M30" s="43">
        <v>4</v>
      </c>
      <c r="N30" s="43">
        <v>4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140"/>
      <c r="AJ30" s="134">
        <f t="shared" ref="AJ30" si="34">SUM(D30:H31,K30:O31,R30:V31,Y30:AC31,AF30:AH31)/8</f>
        <v>6</v>
      </c>
      <c r="AK30" s="134">
        <f t="shared" ref="AK30" si="35">SUM(D32:H32,K32:O32,R32:V32,Y32:AC32,AF32:AH32)/8</f>
        <v>1.625</v>
      </c>
      <c r="AL30" s="134">
        <f t="shared" ref="AL30" si="36">SUM(I30:J32,P30:Q32,W30:X32,AD30:AE32)/8</f>
        <v>2.6875</v>
      </c>
      <c r="AM30" s="134">
        <f t="shared" ref="AM30" si="37">ROUND(SUM(D30:AI32)/8,2)</f>
        <v>10.31</v>
      </c>
    </row>
    <row r="31" spans="1:39" ht="30" customHeight="1" x14ac:dyDescent="0.25">
      <c r="A31" s="20" t="s">
        <v>480</v>
      </c>
      <c r="B31" s="144"/>
      <c r="C31" s="42" t="s">
        <v>8</v>
      </c>
      <c r="D31" s="43" t="s">
        <v>769</v>
      </c>
      <c r="E31" s="43" t="s">
        <v>766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0</v>
      </c>
      <c r="M31" s="43">
        <v>4</v>
      </c>
      <c r="N31" s="43">
        <v>4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141"/>
      <c r="AJ31" s="135"/>
      <c r="AK31" s="135"/>
      <c r="AL31" s="135"/>
      <c r="AM31" s="135"/>
    </row>
    <row r="32" spans="1:39" ht="30" customHeight="1" x14ac:dyDescent="0.25">
      <c r="A32" s="20" t="s">
        <v>480</v>
      </c>
      <c r="B32" s="145"/>
      <c r="C32" s="44" t="s">
        <v>4</v>
      </c>
      <c r="D32" s="44" t="s">
        <v>769</v>
      </c>
      <c r="E32" s="44" t="s">
        <v>766</v>
      </c>
      <c r="F32" s="44">
        <v>3</v>
      </c>
      <c r="G32" s="44">
        <v>0.5</v>
      </c>
      <c r="H32" s="44">
        <v>0.5</v>
      </c>
      <c r="I32" s="44">
        <v>5</v>
      </c>
      <c r="J32" s="44">
        <v>0.5</v>
      </c>
      <c r="K32" s="44">
        <v>3</v>
      </c>
      <c r="L32" s="44">
        <v>0</v>
      </c>
      <c r="M32" s="44">
        <v>3</v>
      </c>
      <c r="N32" s="44">
        <v>3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142"/>
      <c r="AJ32" s="136"/>
      <c r="AK32" s="136"/>
      <c r="AL32" s="136"/>
      <c r="AM32" s="136"/>
    </row>
    <row r="33" spans="1:39" ht="30" customHeight="1" x14ac:dyDescent="0.25">
      <c r="A33" s="20" t="s">
        <v>617</v>
      </c>
      <c r="B33" s="143" t="s">
        <v>616</v>
      </c>
      <c r="C33" s="42" t="s">
        <v>7</v>
      </c>
      <c r="D33" s="43" t="s">
        <v>769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4</v>
      </c>
      <c r="U33" s="43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0</v>
      </c>
      <c r="AI33" s="140"/>
      <c r="AJ33" s="134">
        <f t="shared" ref="AJ33" si="38">SUM(D33:H34,K33:O34,R33:V34,Y33:AC34,AF33:AH34)/8</f>
        <v>21</v>
      </c>
      <c r="AK33" s="134">
        <f t="shared" ref="AK33" si="39">SUM(D35:H35,K35:O35,R35:V35,Y35:AC35,AF35:AH35)/8</f>
        <v>11.8125</v>
      </c>
      <c r="AL33" s="134">
        <f t="shared" ref="AL33" si="40">SUM(I33:J35,P33:Q35,W33:X35,AD33:AE35)/8</f>
        <v>11.5625</v>
      </c>
      <c r="AM33" s="134">
        <f t="shared" ref="AM33" si="41">ROUND(SUM(D33:AI35)/8,2)</f>
        <v>44.38</v>
      </c>
    </row>
    <row r="34" spans="1:39" ht="30" customHeight="1" x14ac:dyDescent="0.25">
      <c r="A34" s="20" t="s">
        <v>617</v>
      </c>
      <c r="B34" s="144"/>
      <c r="C34" s="42" t="s">
        <v>8</v>
      </c>
      <c r="D34" s="43" t="s">
        <v>769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4</v>
      </c>
      <c r="U34" s="43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43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0</v>
      </c>
      <c r="AI34" s="141"/>
      <c r="AJ34" s="135"/>
      <c r="AK34" s="135"/>
      <c r="AL34" s="135"/>
      <c r="AM34" s="135"/>
    </row>
    <row r="35" spans="1:39" ht="30" customHeight="1" x14ac:dyDescent="0.25">
      <c r="A35" s="20" t="s">
        <v>617</v>
      </c>
      <c r="B35" s="145"/>
      <c r="C35" s="44" t="s">
        <v>4</v>
      </c>
      <c r="D35" s="44" t="s">
        <v>769</v>
      </c>
      <c r="E35" s="44">
        <v>5</v>
      </c>
      <c r="F35" s="44">
        <v>3</v>
      </c>
      <c r="G35" s="44">
        <v>0.5</v>
      </c>
      <c r="H35" s="44">
        <v>5</v>
      </c>
      <c r="I35" s="44">
        <v>5</v>
      </c>
      <c r="J35" s="44">
        <v>0.5</v>
      </c>
      <c r="K35" s="44">
        <v>5</v>
      </c>
      <c r="L35" s="44">
        <v>6</v>
      </c>
      <c r="M35" s="44">
        <v>6</v>
      </c>
      <c r="N35" s="44">
        <v>6</v>
      </c>
      <c r="O35" s="44">
        <v>6</v>
      </c>
      <c r="P35" s="44">
        <v>6</v>
      </c>
      <c r="Q35" s="44">
        <v>4</v>
      </c>
      <c r="R35" s="44">
        <v>4</v>
      </c>
      <c r="S35" s="44">
        <v>4</v>
      </c>
      <c r="T35" s="44">
        <v>0.5</v>
      </c>
      <c r="U35" s="44">
        <v>6</v>
      </c>
      <c r="V35" s="44">
        <v>6</v>
      </c>
      <c r="W35" s="44">
        <v>6</v>
      </c>
      <c r="X35" s="44">
        <v>6</v>
      </c>
      <c r="Y35" s="44">
        <v>6</v>
      </c>
      <c r="Z35" s="44">
        <v>6</v>
      </c>
      <c r="AA35" s="44">
        <v>4</v>
      </c>
      <c r="AB35" s="44">
        <v>5</v>
      </c>
      <c r="AC35" s="44">
        <v>5</v>
      </c>
      <c r="AD35" s="44">
        <v>0.5</v>
      </c>
      <c r="AE35" s="44">
        <v>0.5</v>
      </c>
      <c r="AF35" s="44">
        <v>5</v>
      </c>
      <c r="AG35" s="44">
        <v>0.5</v>
      </c>
      <c r="AH35" s="44">
        <v>0</v>
      </c>
      <c r="AI35" s="142"/>
      <c r="AJ35" s="136"/>
      <c r="AK35" s="136"/>
      <c r="AL35" s="136"/>
      <c r="AM35" s="136"/>
    </row>
    <row r="36" spans="1:39" ht="30" customHeight="1" x14ac:dyDescent="0.25">
      <c r="A36" s="20" t="s">
        <v>618</v>
      </c>
      <c r="B36" s="143" t="s">
        <v>588</v>
      </c>
      <c r="C36" s="42" t="s">
        <v>7</v>
      </c>
      <c r="D36" s="43" t="s">
        <v>769</v>
      </c>
      <c r="E36" s="43" t="s">
        <v>766</v>
      </c>
      <c r="F36" s="43" t="s">
        <v>766</v>
      </c>
      <c r="G36" s="43">
        <v>0</v>
      </c>
      <c r="H36" s="43">
        <v>0</v>
      </c>
      <c r="I36" s="43">
        <v>0</v>
      </c>
      <c r="J36" s="43">
        <v>4</v>
      </c>
      <c r="K36" s="43">
        <v>4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140"/>
      <c r="AJ36" s="134">
        <f t="shared" ref="AJ36" si="42">SUM(D36:H37,K36:O37,R36:V37,Y36:AC37,AF36:AH37)/8</f>
        <v>1</v>
      </c>
      <c r="AK36" s="134">
        <f t="shared" ref="AK36" si="43">SUM(D38:H38,K38:O38,R38:V38,Y38:AC38,AF38:AH38)/8</f>
        <v>0.375</v>
      </c>
      <c r="AL36" s="134">
        <f t="shared" ref="AL36" si="44">SUM(I36:J38,P36:Q38,W36:X38,AD36:AE38)/8</f>
        <v>1.0625</v>
      </c>
      <c r="AM36" s="134">
        <f t="shared" ref="AM36" si="45">ROUND(SUM(D36:AI38)/8,2)</f>
        <v>2.44</v>
      </c>
    </row>
    <row r="37" spans="1:39" ht="30" customHeight="1" x14ac:dyDescent="0.25">
      <c r="A37" s="20" t="s">
        <v>618</v>
      </c>
      <c r="B37" s="144"/>
      <c r="C37" s="42" t="s">
        <v>8</v>
      </c>
      <c r="D37" s="43" t="s">
        <v>769</v>
      </c>
      <c r="E37" s="43" t="s">
        <v>766</v>
      </c>
      <c r="F37" s="43" t="s">
        <v>766</v>
      </c>
      <c r="G37" s="43">
        <v>0</v>
      </c>
      <c r="H37" s="43">
        <v>0</v>
      </c>
      <c r="I37" s="43">
        <v>0</v>
      </c>
      <c r="J37" s="43">
        <v>4</v>
      </c>
      <c r="K37" s="43">
        <v>4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141"/>
      <c r="AJ37" s="135"/>
      <c r="AK37" s="135"/>
      <c r="AL37" s="135"/>
      <c r="AM37" s="135"/>
    </row>
    <row r="38" spans="1:39" ht="30" customHeight="1" x14ac:dyDescent="0.25">
      <c r="A38" s="20" t="s">
        <v>618</v>
      </c>
      <c r="B38" s="145"/>
      <c r="C38" s="44" t="s">
        <v>4</v>
      </c>
      <c r="D38" s="44" t="s">
        <v>769</v>
      </c>
      <c r="E38" s="44" t="s">
        <v>766</v>
      </c>
      <c r="F38" s="44" t="s">
        <v>766</v>
      </c>
      <c r="G38" s="44">
        <v>0</v>
      </c>
      <c r="H38" s="44">
        <v>0</v>
      </c>
      <c r="I38" s="44">
        <v>0</v>
      </c>
      <c r="J38" s="44">
        <v>0.5</v>
      </c>
      <c r="K38" s="44">
        <v>3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142"/>
      <c r="AJ38" s="136"/>
      <c r="AK38" s="136"/>
      <c r="AL38" s="136"/>
      <c r="AM38" s="136"/>
    </row>
    <row r="39" spans="1:39" ht="30" customHeight="1" x14ac:dyDescent="0.25">
      <c r="A39" s="20" t="s">
        <v>482</v>
      </c>
      <c r="B39" s="143" t="s">
        <v>447</v>
      </c>
      <c r="C39" s="42" t="s">
        <v>7</v>
      </c>
      <c r="D39" s="43" t="s">
        <v>769</v>
      </c>
      <c r="E39" s="43">
        <v>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0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43">
        <v>4</v>
      </c>
      <c r="U39" s="43">
        <v>4</v>
      </c>
      <c r="V39" s="43">
        <v>4</v>
      </c>
      <c r="W39" s="43">
        <v>0</v>
      </c>
      <c r="X39" s="43">
        <v>0</v>
      </c>
      <c r="Y39" s="43">
        <v>4</v>
      </c>
      <c r="Z39" s="43">
        <v>4</v>
      </c>
      <c r="AA39" s="43">
        <v>4</v>
      </c>
      <c r="AB39" s="43">
        <v>4</v>
      </c>
      <c r="AC39" s="43">
        <v>4</v>
      </c>
      <c r="AD39" s="43">
        <v>4</v>
      </c>
      <c r="AE39" s="43">
        <v>4</v>
      </c>
      <c r="AF39" s="43">
        <v>4</v>
      </c>
      <c r="AG39" s="43">
        <v>4</v>
      </c>
      <c r="AH39" s="43">
        <v>0</v>
      </c>
      <c r="AI39" s="140"/>
      <c r="AJ39" s="134">
        <f t="shared" ref="AJ39" si="46">SUM(D39:H40,K39:O40,R39:V40,Y39:AC40,AF39:AH40)/8</f>
        <v>20</v>
      </c>
      <c r="AK39" s="134">
        <f t="shared" ref="AK39" si="47">SUM(D41:H41,K41:O41,R41:V41,Y41:AC41,AF41:AH41)/8</f>
        <v>9.5625</v>
      </c>
      <c r="AL39" s="134">
        <f t="shared" ref="AL39" si="48">SUM(I39:J41,P39:Q41,W39:X41,AD39:AE41)/8</f>
        <v>8.6875</v>
      </c>
      <c r="AM39" s="134">
        <f t="shared" ref="AM39" si="49">ROUND(SUM(D39:AI41)/8,2)</f>
        <v>38.25</v>
      </c>
    </row>
    <row r="40" spans="1:39" ht="30" customHeight="1" x14ac:dyDescent="0.25">
      <c r="A40" s="20" t="s">
        <v>482</v>
      </c>
      <c r="B40" s="144"/>
      <c r="C40" s="42" t="s">
        <v>8</v>
      </c>
      <c r="D40" s="43" t="s">
        <v>769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0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  <c r="U40" s="43">
        <v>4</v>
      </c>
      <c r="V40" s="43">
        <v>4</v>
      </c>
      <c r="W40" s="43">
        <v>0</v>
      </c>
      <c r="X40" s="43">
        <v>0</v>
      </c>
      <c r="Y40" s="43">
        <v>4</v>
      </c>
      <c r="Z40" s="43">
        <v>4</v>
      </c>
      <c r="AA40" s="43">
        <v>4</v>
      </c>
      <c r="AB40" s="43">
        <v>4</v>
      </c>
      <c r="AC40" s="43">
        <v>4</v>
      </c>
      <c r="AD40" s="43">
        <v>4</v>
      </c>
      <c r="AE40" s="43">
        <v>4</v>
      </c>
      <c r="AF40" s="43">
        <v>4</v>
      </c>
      <c r="AG40" s="43">
        <v>4</v>
      </c>
      <c r="AH40" s="43">
        <v>0</v>
      </c>
      <c r="AI40" s="141"/>
      <c r="AJ40" s="135"/>
      <c r="AK40" s="135"/>
      <c r="AL40" s="135"/>
      <c r="AM40" s="135"/>
    </row>
    <row r="41" spans="1:39" ht="30" customHeight="1" x14ac:dyDescent="0.25">
      <c r="A41" s="20" t="s">
        <v>482</v>
      </c>
      <c r="B41" s="145"/>
      <c r="C41" s="44" t="s">
        <v>4</v>
      </c>
      <c r="D41" s="44" t="s">
        <v>769</v>
      </c>
      <c r="E41" s="44">
        <v>5</v>
      </c>
      <c r="F41" s="44">
        <v>5</v>
      </c>
      <c r="G41" s="44">
        <v>4</v>
      </c>
      <c r="H41" s="44">
        <v>5</v>
      </c>
      <c r="I41" s="44">
        <v>5</v>
      </c>
      <c r="J41" s="44">
        <v>0.5</v>
      </c>
      <c r="K41" s="44">
        <v>5</v>
      </c>
      <c r="L41" s="44">
        <v>0</v>
      </c>
      <c r="M41" s="44">
        <v>4</v>
      </c>
      <c r="N41" s="44">
        <v>4</v>
      </c>
      <c r="O41" s="44">
        <v>4</v>
      </c>
      <c r="P41" s="44">
        <v>4</v>
      </c>
      <c r="Q41" s="44">
        <v>4</v>
      </c>
      <c r="R41" s="44">
        <v>4</v>
      </c>
      <c r="S41" s="44">
        <v>4</v>
      </c>
      <c r="T41" s="44">
        <v>6</v>
      </c>
      <c r="U41" s="44">
        <v>4</v>
      </c>
      <c r="V41" s="44">
        <v>0.5</v>
      </c>
      <c r="W41" s="44">
        <v>0</v>
      </c>
      <c r="X41" s="44">
        <v>0</v>
      </c>
      <c r="Y41" s="44">
        <v>0.5</v>
      </c>
      <c r="Z41" s="44">
        <v>0.5</v>
      </c>
      <c r="AA41" s="44">
        <v>4</v>
      </c>
      <c r="AB41" s="44">
        <v>6</v>
      </c>
      <c r="AC41" s="44">
        <v>5</v>
      </c>
      <c r="AD41" s="44">
        <v>5</v>
      </c>
      <c r="AE41" s="44">
        <v>3</v>
      </c>
      <c r="AF41" s="44">
        <v>3</v>
      </c>
      <c r="AG41" s="44">
        <v>3</v>
      </c>
      <c r="AH41" s="44">
        <v>0</v>
      </c>
      <c r="AI41" s="142"/>
      <c r="AJ41" s="136"/>
      <c r="AK41" s="136"/>
      <c r="AL41" s="136"/>
      <c r="AM41" s="136"/>
    </row>
    <row r="42" spans="1:39" ht="30" customHeight="1" x14ac:dyDescent="0.25">
      <c r="A42" s="20" t="s">
        <v>483</v>
      </c>
      <c r="B42" s="143" t="s">
        <v>446</v>
      </c>
      <c r="C42" s="42" t="s">
        <v>7</v>
      </c>
      <c r="D42" s="43" t="s">
        <v>769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4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4</v>
      </c>
      <c r="AF42" s="43">
        <v>4</v>
      </c>
      <c r="AG42" s="43">
        <v>4</v>
      </c>
      <c r="AH42" s="43">
        <v>0</v>
      </c>
      <c r="AI42" s="140"/>
      <c r="AJ42" s="134">
        <f t="shared" ref="AJ42" si="50">SUM(D42:H43,K42:O43,R42:V43,Y42:AC43,AF42:AH43)/8</f>
        <v>21</v>
      </c>
      <c r="AK42" s="134">
        <f t="shared" ref="AK42" si="51">SUM(D44:H44,K44:O44,R44:V44,Y44:AC44,AF44:AH44)/8</f>
        <v>9.3125</v>
      </c>
      <c r="AL42" s="134">
        <f t="shared" ref="AL42" si="52">SUM(I42:J44,P42:Q44,W42:X44,AD42:AE44)/8</f>
        <v>10.5</v>
      </c>
      <c r="AM42" s="134">
        <f t="shared" ref="AM42" si="53">ROUND(SUM(D42:AI44)/8,2)</f>
        <v>40.81</v>
      </c>
    </row>
    <row r="43" spans="1:39" ht="30" customHeight="1" x14ac:dyDescent="0.25">
      <c r="A43" s="20" t="s">
        <v>483</v>
      </c>
      <c r="B43" s="144"/>
      <c r="C43" s="42" t="s">
        <v>8</v>
      </c>
      <c r="D43" s="43" t="s">
        <v>769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4</v>
      </c>
      <c r="AF43" s="43">
        <v>4</v>
      </c>
      <c r="AG43" s="43">
        <v>4</v>
      </c>
      <c r="AH43" s="43">
        <v>0</v>
      </c>
      <c r="AI43" s="141"/>
      <c r="AJ43" s="135"/>
      <c r="AK43" s="135"/>
      <c r="AL43" s="135"/>
      <c r="AM43" s="135"/>
    </row>
    <row r="44" spans="1:39" ht="30" customHeight="1" x14ac:dyDescent="0.25">
      <c r="A44" s="20" t="s">
        <v>483</v>
      </c>
      <c r="B44" s="145"/>
      <c r="C44" s="44" t="s">
        <v>4</v>
      </c>
      <c r="D44" s="44" t="s">
        <v>769</v>
      </c>
      <c r="E44" s="44">
        <v>5</v>
      </c>
      <c r="F44" s="44">
        <v>5</v>
      </c>
      <c r="G44" s="44">
        <v>4</v>
      </c>
      <c r="H44" s="44">
        <v>5</v>
      </c>
      <c r="I44" s="44">
        <v>5</v>
      </c>
      <c r="J44" s="44">
        <v>0.5</v>
      </c>
      <c r="K44" s="44">
        <v>5</v>
      </c>
      <c r="L44" s="44">
        <v>4</v>
      </c>
      <c r="M44" s="44">
        <v>4</v>
      </c>
      <c r="N44" s="44">
        <v>4</v>
      </c>
      <c r="O44" s="44">
        <v>3</v>
      </c>
      <c r="P44" s="44">
        <v>4</v>
      </c>
      <c r="Q44" s="44">
        <v>4</v>
      </c>
      <c r="R44" s="44">
        <v>4</v>
      </c>
      <c r="S44" s="44">
        <v>4</v>
      </c>
      <c r="T44" s="44">
        <v>6</v>
      </c>
      <c r="U44" s="44">
        <v>4</v>
      </c>
      <c r="V44" s="44">
        <v>0.5</v>
      </c>
      <c r="W44" s="44">
        <v>0.5</v>
      </c>
      <c r="X44" s="44">
        <v>0.5</v>
      </c>
      <c r="Y44" s="44">
        <v>0.5</v>
      </c>
      <c r="Z44" s="44">
        <v>0.5</v>
      </c>
      <c r="AA44" s="44">
        <v>4</v>
      </c>
      <c r="AB44" s="44">
        <v>6</v>
      </c>
      <c r="AC44" s="44">
        <v>5</v>
      </c>
      <c r="AD44" s="44">
        <v>5</v>
      </c>
      <c r="AE44" s="44">
        <v>0.5</v>
      </c>
      <c r="AF44" s="44">
        <v>0.5</v>
      </c>
      <c r="AG44" s="44">
        <v>0.5</v>
      </c>
      <c r="AH44" s="44">
        <v>0</v>
      </c>
      <c r="AI44" s="142"/>
      <c r="AJ44" s="136"/>
      <c r="AK44" s="136"/>
      <c r="AL44" s="136"/>
      <c r="AM44" s="136"/>
    </row>
    <row r="45" spans="1:39" ht="30" customHeight="1" x14ac:dyDescent="0.25">
      <c r="A45" s="20" t="s">
        <v>484</v>
      </c>
      <c r="B45" s="143" t="s">
        <v>448</v>
      </c>
      <c r="C45" s="42" t="s">
        <v>7</v>
      </c>
      <c r="D45" s="43" t="s">
        <v>769</v>
      </c>
      <c r="E45" s="43" t="s">
        <v>766</v>
      </c>
      <c r="F45" s="43" t="s">
        <v>766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0</v>
      </c>
      <c r="W45" s="43">
        <v>3.5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0</v>
      </c>
      <c r="AD45" s="43">
        <v>0</v>
      </c>
      <c r="AE45" s="43">
        <v>4</v>
      </c>
      <c r="AF45" s="43">
        <v>4</v>
      </c>
      <c r="AG45" s="43">
        <v>4</v>
      </c>
      <c r="AH45" s="43">
        <v>4</v>
      </c>
      <c r="AI45" s="140"/>
      <c r="AJ45" s="134">
        <f t="shared" ref="AJ45" si="54">SUM(D45:H46,K45:O46,R45:V46,Y45:AC46,AF45:AH46)/8</f>
        <v>18</v>
      </c>
      <c r="AK45" s="134">
        <f t="shared" ref="AK45" si="55">SUM(D47:H47,K47:O47,R47:V47,Y47:AC47,AF47:AH47)/8</f>
        <v>6.5625</v>
      </c>
      <c r="AL45" s="134">
        <f t="shared" ref="AL45" si="56">SUM(I45:J47,P45:Q47,W45:X47,AD45:AE47)/8</f>
        <v>8.375</v>
      </c>
      <c r="AM45" s="134">
        <f t="shared" ref="AM45" si="57">ROUND(SUM(D45:AI47)/8,2)</f>
        <v>32.94</v>
      </c>
    </row>
    <row r="46" spans="1:39" ht="30" customHeight="1" x14ac:dyDescent="0.25">
      <c r="A46" s="20" t="s">
        <v>484</v>
      </c>
      <c r="B46" s="144"/>
      <c r="C46" s="42" t="s">
        <v>8</v>
      </c>
      <c r="D46" s="43" t="s">
        <v>769</v>
      </c>
      <c r="E46" s="43" t="s">
        <v>766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4</v>
      </c>
      <c r="S46" s="43">
        <v>4</v>
      </c>
      <c r="T46" s="43">
        <v>4</v>
      </c>
      <c r="U46" s="43">
        <v>4</v>
      </c>
      <c r="V46" s="43">
        <v>0</v>
      </c>
      <c r="W46" s="43">
        <v>4</v>
      </c>
      <c r="X46" s="43">
        <v>4</v>
      </c>
      <c r="Y46" s="43">
        <v>4</v>
      </c>
      <c r="Z46" s="43">
        <v>4</v>
      </c>
      <c r="AA46" s="43">
        <v>4</v>
      </c>
      <c r="AB46" s="43">
        <v>0</v>
      </c>
      <c r="AC46" s="43">
        <v>0</v>
      </c>
      <c r="AD46" s="43">
        <v>0</v>
      </c>
      <c r="AE46" s="43">
        <v>4</v>
      </c>
      <c r="AF46" s="43">
        <v>4</v>
      </c>
      <c r="AG46" s="43">
        <v>4</v>
      </c>
      <c r="AH46" s="43">
        <v>4</v>
      </c>
      <c r="AI46" s="141"/>
      <c r="AJ46" s="135"/>
      <c r="AK46" s="135"/>
      <c r="AL46" s="135"/>
      <c r="AM46" s="135"/>
    </row>
    <row r="47" spans="1:39" ht="30" customHeight="1" x14ac:dyDescent="0.25">
      <c r="A47" s="20" t="s">
        <v>484</v>
      </c>
      <c r="B47" s="145"/>
      <c r="C47" s="44" t="s">
        <v>4</v>
      </c>
      <c r="D47" s="44" t="s">
        <v>769</v>
      </c>
      <c r="E47" s="44" t="s">
        <v>766</v>
      </c>
      <c r="F47" s="44">
        <v>3</v>
      </c>
      <c r="G47" s="44">
        <v>0.5</v>
      </c>
      <c r="H47" s="44">
        <v>0.5</v>
      </c>
      <c r="I47" s="44">
        <v>5</v>
      </c>
      <c r="J47" s="44">
        <v>0.5</v>
      </c>
      <c r="K47" s="44">
        <v>3</v>
      </c>
      <c r="L47" s="44">
        <v>3</v>
      </c>
      <c r="M47" s="44">
        <v>3</v>
      </c>
      <c r="N47" s="44">
        <v>3</v>
      </c>
      <c r="O47" s="44">
        <v>3</v>
      </c>
      <c r="P47" s="44">
        <v>4</v>
      </c>
      <c r="Q47" s="44">
        <v>0.5</v>
      </c>
      <c r="R47" s="44">
        <v>4</v>
      </c>
      <c r="S47" s="44">
        <v>4</v>
      </c>
      <c r="T47" s="44">
        <v>4</v>
      </c>
      <c r="U47" s="44">
        <v>4</v>
      </c>
      <c r="V47" s="44">
        <v>0</v>
      </c>
      <c r="W47" s="44">
        <v>0.5</v>
      </c>
      <c r="X47" s="44">
        <v>0.5</v>
      </c>
      <c r="Y47" s="44">
        <v>0.5</v>
      </c>
      <c r="Z47" s="44">
        <v>0.5</v>
      </c>
      <c r="AA47" s="44">
        <v>4</v>
      </c>
      <c r="AB47" s="44">
        <v>0</v>
      </c>
      <c r="AC47" s="44">
        <v>0</v>
      </c>
      <c r="AD47" s="44">
        <v>0</v>
      </c>
      <c r="AE47" s="44">
        <v>0.5</v>
      </c>
      <c r="AF47" s="44">
        <v>0.5</v>
      </c>
      <c r="AG47" s="44">
        <v>6</v>
      </c>
      <c r="AH47" s="44">
        <v>6</v>
      </c>
      <c r="AI47" s="142"/>
      <c r="AJ47" s="136"/>
      <c r="AK47" s="136"/>
      <c r="AL47" s="136"/>
      <c r="AM47" s="136"/>
    </row>
    <row r="48" spans="1:39" ht="30" customHeight="1" x14ac:dyDescent="0.25">
      <c r="A48" s="20" t="s">
        <v>486</v>
      </c>
      <c r="B48" s="143" t="s">
        <v>463</v>
      </c>
      <c r="C48" s="42" t="s">
        <v>7</v>
      </c>
      <c r="D48" s="43" t="s">
        <v>769</v>
      </c>
      <c r="E48" s="43" t="s">
        <v>766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43">
        <v>0</v>
      </c>
      <c r="AI48" s="140"/>
      <c r="AJ48" s="134">
        <f t="shared" ref="AJ48" si="58">SUM(D48:H49,K48:O49,R48:V49,Y48:AC49,AF48:AH49)/8</f>
        <v>20</v>
      </c>
      <c r="AK48" s="134">
        <f t="shared" ref="AK48" si="59">SUM(D50:H50,K50:O50,R50:V50,Y50:AC50,AF50:AH50)/8</f>
        <v>8.0625</v>
      </c>
      <c r="AL48" s="134">
        <f t="shared" ref="AL48" si="60">SUM(I48:J50,P48:Q50,W48:X50,AD48:AE50)/8</f>
        <v>10.75</v>
      </c>
      <c r="AM48" s="134">
        <f t="shared" ref="AM48" si="61">ROUND(SUM(D48:AI50)/8,2)</f>
        <v>38.81</v>
      </c>
    </row>
    <row r="49" spans="1:39" ht="30" customHeight="1" x14ac:dyDescent="0.25">
      <c r="A49" s="20" t="s">
        <v>486</v>
      </c>
      <c r="B49" s="144"/>
      <c r="C49" s="42" t="s">
        <v>8</v>
      </c>
      <c r="D49" s="43" t="s">
        <v>769</v>
      </c>
      <c r="E49" s="43" t="s">
        <v>766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4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43">
        <v>0</v>
      </c>
      <c r="AI49" s="141"/>
      <c r="AJ49" s="135"/>
      <c r="AK49" s="135"/>
      <c r="AL49" s="135"/>
      <c r="AM49" s="135"/>
    </row>
    <row r="50" spans="1:39" ht="30" customHeight="1" x14ac:dyDescent="0.25">
      <c r="A50" s="20" t="s">
        <v>486</v>
      </c>
      <c r="B50" s="145"/>
      <c r="C50" s="44" t="s">
        <v>4</v>
      </c>
      <c r="D50" s="44" t="s">
        <v>769</v>
      </c>
      <c r="E50" s="44" t="s">
        <v>766</v>
      </c>
      <c r="F50" s="44">
        <v>3</v>
      </c>
      <c r="G50" s="44">
        <v>0.5</v>
      </c>
      <c r="H50" s="44">
        <v>0.5</v>
      </c>
      <c r="I50" s="44">
        <v>5</v>
      </c>
      <c r="J50" s="44">
        <v>0.5</v>
      </c>
      <c r="K50" s="44">
        <v>3</v>
      </c>
      <c r="L50" s="44">
        <v>3</v>
      </c>
      <c r="M50" s="44">
        <v>3</v>
      </c>
      <c r="N50" s="44">
        <v>3</v>
      </c>
      <c r="O50" s="44">
        <v>3</v>
      </c>
      <c r="P50" s="44">
        <v>4</v>
      </c>
      <c r="Q50" s="44">
        <v>0.5</v>
      </c>
      <c r="R50" s="44">
        <v>4</v>
      </c>
      <c r="S50" s="44">
        <v>4</v>
      </c>
      <c r="T50" s="44">
        <v>4</v>
      </c>
      <c r="U50" s="44">
        <v>4</v>
      </c>
      <c r="V50" s="44">
        <v>0.5</v>
      </c>
      <c r="W50" s="44">
        <v>0.5</v>
      </c>
      <c r="X50" s="44">
        <v>0.5</v>
      </c>
      <c r="Y50" s="44">
        <v>0.5</v>
      </c>
      <c r="Z50" s="44">
        <v>0.5</v>
      </c>
      <c r="AA50" s="44">
        <v>4</v>
      </c>
      <c r="AB50" s="44">
        <v>6</v>
      </c>
      <c r="AC50" s="44">
        <v>6</v>
      </c>
      <c r="AD50" s="44">
        <v>6</v>
      </c>
      <c r="AE50" s="44">
        <v>5</v>
      </c>
      <c r="AF50" s="44">
        <v>6</v>
      </c>
      <c r="AG50" s="44">
        <v>6</v>
      </c>
      <c r="AH50" s="44">
        <v>0</v>
      </c>
      <c r="AI50" s="142"/>
      <c r="AJ50" s="136"/>
      <c r="AK50" s="136"/>
      <c r="AL50" s="136"/>
      <c r="AM50" s="136"/>
    </row>
    <row r="51" spans="1:39" ht="30.75" customHeight="1" x14ac:dyDescent="0.25">
      <c r="A51" s="102" t="s">
        <v>467</v>
      </c>
      <c r="B51" s="143" t="s">
        <v>464</v>
      </c>
      <c r="C51" s="42" t="s">
        <v>7</v>
      </c>
      <c r="D51" s="43" t="s">
        <v>769</v>
      </c>
      <c r="E51" s="43" t="s">
        <v>766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>
        <v>4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4</v>
      </c>
      <c r="Z51" s="43">
        <v>4</v>
      </c>
      <c r="AA51" s="43">
        <v>4</v>
      </c>
      <c r="AB51" s="43">
        <v>4</v>
      </c>
      <c r="AC51" s="43">
        <v>4</v>
      </c>
      <c r="AD51" s="43">
        <v>4</v>
      </c>
      <c r="AE51" s="43">
        <v>4</v>
      </c>
      <c r="AF51" s="43">
        <v>4</v>
      </c>
      <c r="AG51" s="43">
        <v>4</v>
      </c>
      <c r="AH51" s="43">
        <v>0</v>
      </c>
      <c r="AI51" s="140"/>
      <c r="AJ51" s="134">
        <f t="shared" ref="AJ51" si="62">SUM(D51:H52,K51:O52,R51:V52,Y51:AC52,AF51:AH52)/8</f>
        <v>20</v>
      </c>
      <c r="AK51" s="134">
        <f t="shared" ref="AK51" si="63">SUM(D53:H53,K53:O53,R53:V53,Y53:AC53,AF53:AH53)/8</f>
        <v>8.6875</v>
      </c>
      <c r="AL51" s="134">
        <f t="shared" ref="AL51" si="64">SUM(I51:J53,P51:Q53,W51:X53,AD51:AE53)/8</f>
        <v>11.75</v>
      </c>
      <c r="AM51" s="134">
        <f t="shared" ref="AM51" si="65">ROUND(SUM(D51:AI53)/8,2)</f>
        <v>40.44</v>
      </c>
    </row>
    <row r="52" spans="1:39" ht="30.75" customHeight="1" x14ac:dyDescent="0.25">
      <c r="A52" s="102" t="s">
        <v>467</v>
      </c>
      <c r="B52" s="147"/>
      <c r="C52" s="42" t="s">
        <v>8</v>
      </c>
      <c r="D52" s="43" t="s">
        <v>769</v>
      </c>
      <c r="E52" s="43" t="s">
        <v>766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43">
        <v>0</v>
      </c>
      <c r="AI52" s="141"/>
      <c r="AJ52" s="135"/>
      <c r="AK52" s="135"/>
      <c r="AL52" s="135"/>
      <c r="AM52" s="135"/>
    </row>
    <row r="53" spans="1:39" ht="30.75" customHeight="1" x14ac:dyDescent="0.25">
      <c r="A53" s="102" t="s">
        <v>467</v>
      </c>
      <c r="B53" s="148"/>
      <c r="C53" s="44" t="s">
        <v>4</v>
      </c>
      <c r="D53" s="44" t="s">
        <v>769</v>
      </c>
      <c r="E53" s="44" t="s">
        <v>766</v>
      </c>
      <c r="F53" s="44">
        <v>3</v>
      </c>
      <c r="G53" s="44">
        <v>4</v>
      </c>
      <c r="H53" s="44">
        <v>4</v>
      </c>
      <c r="I53" s="44">
        <v>4</v>
      </c>
      <c r="J53" s="44">
        <v>0.5</v>
      </c>
      <c r="K53" s="44">
        <v>3</v>
      </c>
      <c r="L53" s="44">
        <v>3</v>
      </c>
      <c r="M53" s="44">
        <v>3</v>
      </c>
      <c r="N53" s="44">
        <v>3</v>
      </c>
      <c r="O53" s="44">
        <v>3</v>
      </c>
      <c r="P53" s="44">
        <v>4</v>
      </c>
      <c r="Q53" s="44">
        <v>0.5</v>
      </c>
      <c r="R53" s="44">
        <v>4</v>
      </c>
      <c r="S53" s="44">
        <v>4</v>
      </c>
      <c r="T53" s="44">
        <v>4</v>
      </c>
      <c r="U53" s="44">
        <v>4</v>
      </c>
      <c r="V53" s="44">
        <v>0.5</v>
      </c>
      <c r="W53" s="44">
        <v>6</v>
      </c>
      <c r="X53" s="44">
        <v>6</v>
      </c>
      <c r="Y53" s="44">
        <v>6</v>
      </c>
      <c r="Z53" s="44">
        <v>6</v>
      </c>
      <c r="AA53" s="44">
        <v>4</v>
      </c>
      <c r="AB53" s="44">
        <v>5</v>
      </c>
      <c r="AC53" s="44">
        <v>5</v>
      </c>
      <c r="AD53" s="44">
        <v>5</v>
      </c>
      <c r="AE53" s="44">
        <v>4</v>
      </c>
      <c r="AF53" s="44">
        <v>0.5</v>
      </c>
      <c r="AG53" s="44">
        <v>0.5</v>
      </c>
      <c r="AH53" s="44">
        <v>0</v>
      </c>
      <c r="AI53" s="142"/>
      <c r="AJ53" s="136"/>
      <c r="AK53" s="136"/>
      <c r="AL53" s="136"/>
      <c r="AM53" s="136"/>
    </row>
    <row r="54" spans="1:39" ht="30.75" customHeight="1" x14ac:dyDescent="0.25">
      <c r="A54" s="102" t="s">
        <v>698</v>
      </c>
      <c r="B54" s="143" t="s">
        <v>700</v>
      </c>
      <c r="C54" s="42" t="s">
        <v>7</v>
      </c>
      <c r="D54" s="43" t="s">
        <v>769</v>
      </c>
      <c r="E54" s="43" t="s">
        <v>766</v>
      </c>
      <c r="F54" s="43" t="s">
        <v>766</v>
      </c>
      <c r="G54" s="43">
        <v>4</v>
      </c>
      <c r="H54" s="43">
        <v>4</v>
      </c>
      <c r="I54" s="43">
        <v>4</v>
      </c>
      <c r="J54" s="43">
        <v>4</v>
      </c>
      <c r="K54" s="43">
        <v>4</v>
      </c>
      <c r="L54" s="43">
        <v>4</v>
      </c>
      <c r="M54" s="43">
        <v>4</v>
      </c>
      <c r="N54" s="43">
        <v>4</v>
      </c>
      <c r="O54" s="43">
        <v>4</v>
      </c>
      <c r="P54" s="43">
        <v>4</v>
      </c>
      <c r="Q54" s="43">
        <v>4</v>
      </c>
      <c r="R54" s="43">
        <v>4</v>
      </c>
      <c r="S54" s="43">
        <v>4</v>
      </c>
      <c r="T54" s="43">
        <v>4</v>
      </c>
      <c r="U54" s="43">
        <v>4</v>
      </c>
      <c r="V54" s="43">
        <v>4</v>
      </c>
      <c r="W54" s="43">
        <v>4</v>
      </c>
      <c r="X54" s="43">
        <v>4</v>
      </c>
      <c r="Y54" s="43">
        <v>4</v>
      </c>
      <c r="Z54" s="43">
        <v>4</v>
      </c>
      <c r="AA54" s="43">
        <v>4</v>
      </c>
      <c r="AB54" s="43">
        <v>4</v>
      </c>
      <c r="AC54" s="43">
        <v>4</v>
      </c>
      <c r="AD54" s="43">
        <v>4</v>
      </c>
      <c r="AE54" s="43">
        <v>4</v>
      </c>
      <c r="AF54" s="43">
        <v>4</v>
      </c>
      <c r="AG54" s="43">
        <v>4</v>
      </c>
      <c r="AH54" s="43">
        <v>0</v>
      </c>
      <c r="AI54" s="140"/>
      <c r="AJ54" s="134">
        <f t="shared" ref="AJ54" si="66">SUM(D54:H55,K54:O55,R54:V55,Y54:AC55,AF54:AH55)/8</f>
        <v>19</v>
      </c>
      <c r="AK54" s="134">
        <f t="shared" ref="AK54" si="67">SUM(D56:H56,K56:O56,R56:V56,Y56:AC56,AF56:AH56)/8</f>
        <v>7.6875</v>
      </c>
      <c r="AL54" s="134">
        <f t="shared" ref="AL54" si="68">SUM(I54:J56,P54:Q56,W54:X56,AD54:AE56)/8</f>
        <v>10.75</v>
      </c>
      <c r="AM54" s="134">
        <f t="shared" ref="AM54" si="69">ROUND(SUM(D54:AI56)/8,2)</f>
        <v>37.44</v>
      </c>
    </row>
    <row r="55" spans="1:39" ht="30.75" customHeight="1" x14ac:dyDescent="0.25">
      <c r="A55" s="102" t="s">
        <v>699</v>
      </c>
      <c r="B55" s="147"/>
      <c r="C55" s="42" t="s">
        <v>8</v>
      </c>
      <c r="D55" s="43" t="s">
        <v>769</v>
      </c>
      <c r="E55" s="43" t="s">
        <v>766</v>
      </c>
      <c r="F55" s="43" t="s">
        <v>766</v>
      </c>
      <c r="G55" s="43">
        <v>4</v>
      </c>
      <c r="H55" s="43">
        <v>4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4</v>
      </c>
      <c r="O55" s="43">
        <v>4</v>
      </c>
      <c r="P55" s="43">
        <v>4</v>
      </c>
      <c r="Q55" s="43">
        <v>4</v>
      </c>
      <c r="R55" s="43">
        <v>4</v>
      </c>
      <c r="S55" s="43">
        <v>4</v>
      </c>
      <c r="T55" s="43">
        <v>4</v>
      </c>
      <c r="U55" s="43">
        <v>4</v>
      </c>
      <c r="V55" s="43">
        <v>4</v>
      </c>
      <c r="W55" s="43">
        <v>4</v>
      </c>
      <c r="X55" s="43">
        <v>4</v>
      </c>
      <c r="Y55" s="43">
        <v>4</v>
      </c>
      <c r="Z55" s="43">
        <v>4</v>
      </c>
      <c r="AA55" s="43">
        <v>4</v>
      </c>
      <c r="AB55" s="43">
        <v>4</v>
      </c>
      <c r="AC55" s="43">
        <v>4</v>
      </c>
      <c r="AD55" s="43">
        <v>4</v>
      </c>
      <c r="AE55" s="43">
        <v>4</v>
      </c>
      <c r="AF55" s="43">
        <v>4</v>
      </c>
      <c r="AG55" s="43">
        <v>4</v>
      </c>
      <c r="AH55" s="43">
        <v>0</v>
      </c>
      <c r="AI55" s="141"/>
      <c r="AJ55" s="135"/>
      <c r="AK55" s="135"/>
      <c r="AL55" s="135"/>
      <c r="AM55" s="135"/>
    </row>
    <row r="56" spans="1:39" ht="30.75" customHeight="1" x14ac:dyDescent="0.25">
      <c r="A56" s="102" t="s">
        <v>698</v>
      </c>
      <c r="B56" s="148"/>
      <c r="C56" s="44" t="s">
        <v>4</v>
      </c>
      <c r="D56" s="44" t="s">
        <v>769</v>
      </c>
      <c r="E56" s="44" t="s">
        <v>766</v>
      </c>
      <c r="F56" s="44" t="s">
        <v>766</v>
      </c>
      <c r="G56" s="44">
        <v>0.5</v>
      </c>
      <c r="H56" s="44">
        <v>0.5</v>
      </c>
      <c r="I56" s="44">
        <v>5</v>
      </c>
      <c r="J56" s="44">
        <v>0.5</v>
      </c>
      <c r="K56" s="44">
        <v>3</v>
      </c>
      <c r="L56" s="44">
        <v>3</v>
      </c>
      <c r="M56" s="44">
        <v>3</v>
      </c>
      <c r="N56" s="44">
        <v>3</v>
      </c>
      <c r="O56" s="44">
        <v>3</v>
      </c>
      <c r="P56" s="44">
        <v>4</v>
      </c>
      <c r="Q56" s="44">
        <v>0.5</v>
      </c>
      <c r="R56" s="44">
        <v>4</v>
      </c>
      <c r="S56" s="44">
        <v>4</v>
      </c>
      <c r="T56" s="44">
        <v>4</v>
      </c>
      <c r="U56" s="44">
        <v>4</v>
      </c>
      <c r="V56" s="44">
        <v>0.5</v>
      </c>
      <c r="W56" s="44">
        <v>0.5</v>
      </c>
      <c r="X56" s="44">
        <v>0.5</v>
      </c>
      <c r="Y56" s="44">
        <v>0.5</v>
      </c>
      <c r="Z56" s="44">
        <v>0.5</v>
      </c>
      <c r="AA56" s="44">
        <v>4</v>
      </c>
      <c r="AB56" s="44">
        <v>6</v>
      </c>
      <c r="AC56" s="44">
        <v>6</v>
      </c>
      <c r="AD56" s="44">
        <v>6</v>
      </c>
      <c r="AE56" s="44">
        <v>5</v>
      </c>
      <c r="AF56" s="44">
        <v>6</v>
      </c>
      <c r="AG56" s="44">
        <v>6</v>
      </c>
      <c r="AH56" s="44">
        <v>0</v>
      </c>
      <c r="AI56" s="142"/>
      <c r="AJ56" s="136"/>
      <c r="AK56" s="136"/>
      <c r="AL56" s="136"/>
      <c r="AM56" s="136"/>
    </row>
    <row r="57" spans="1:39" ht="30.75" customHeight="1" x14ac:dyDescent="0.25">
      <c r="A57" s="102" t="s">
        <v>614</v>
      </c>
      <c r="B57" s="143" t="s">
        <v>568</v>
      </c>
      <c r="C57" s="42" t="s">
        <v>7</v>
      </c>
      <c r="D57" s="43" t="s">
        <v>769</v>
      </c>
      <c r="E57" s="43">
        <v>4</v>
      </c>
      <c r="F57" s="43">
        <v>4</v>
      </c>
      <c r="G57" s="43">
        <v>4</v>
      </c>
      <c r="H57" s="43">
        <v>4</v>
      </c>
      <c r="I57" s="43">
        <v>4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>
        <v>4</v>
      </c>
      <c r="U57" s="43">
        <v>4</v>
      </c>
      <c r="V57" s="43">
        <v>4</v>
      </c>
      <c r="W57" s="43">
        <v>4</v>
      </c>
      <c r="X57" s="43">
        <v>4</v>
      </c>
      <c r="Y57" s="43">
        <v>4</v>
      </c>
      <c r="Z57" s="43">
        <v>4</v>
      </c>
      <c r="AA57" s="43">
        <v>4</v>
      </c>
      <c r="AB57" s="43">
        <v>4</v>
      </c>
      <c r="AC57" s="43">
        <v>4</v>
      </c>
      <c r="AD57" s="43">
        <v>4</v>
      </c>
      <c r="AE57" s="43">
        <v>4</v>
      </c>
      <c r="AF57" s="43">
        <v>4</v>
      </c>
      <c r="AG57" s="43">
        <v>4</v>
      </c>
      <c r="AH57" s="43">
        <v>0</v>
      </c>
      <c r="AI57" s="140"/>
      <c r="AJ57" s="134">
        <f t="shared" ref="AJ57" si="70">SUM(D57:H58,K57:O58,R57:V58,Y57:AC58,AF57:AH58)/8</f>
        <v>20.5</v>
      </c>
      <c r="AK57" s="134">
        <f t="shared" ref="AK57" si="71">SUM(D59:H59,K59:O59,R59:V59,Y59:AC59,AF59:AH59)/8</f>
        <v>8.375</v>
      </c>
      <c r="AL57" s="134">
        <f t="shared" ref="AL57" si="72">SUM(I57:J59,P57:Q59,W57:X59,AD57:AE59)/8</f>
        <v>10.0625</v>
      </c>
      <c r="AM57" s="134">
        <f t="shared" ref="AM57" si="73">ROUND(SUM(D57:AI59)/8,2)</f>
        <v>38.94</v>
      </c>
    </row>
    <row r="58" spans="1:39" ht="30.75" customHeight="1" x14ac:dyDescent="0.25">
      <c r="A58" s="102" t="s">
        <v>614</v>
      </c>
      <c r="B58" s="147"/>
      <c r="C58" s="42" t="s">
        <v>8</v>
      </c>
      <c r="D58" s="43" t="s">
        <v>769</v>
      </c>
      <c r="E58" s="43">
        <v>4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4</v>
      </c>
      <c r="Q58" s="43">
        <v>4</v>
      </c>
      <c r="R58" s="43">
        <v>4</v>
      </c>
      <c r="S58" s="43">
        <v>4</v>
      </c>
      <c r="T58" s="43">
        <v>4</v>
      </c>
      <c r="U58" s="43">
        <v>4</v>
      </c>
      <c r="V58" s="43">
        <v>4</v>
      </c>
      <c r="W58" s="43">
        <v>4</v>
      </c>
      <c r="X58" s="43">
        <v>4</v>
      </c>
      <c r="Y58" s="43">
        <v>4</v>
      </c>
      <c r="Z58" s="43">
        <v>4</v>
      </c>
      <c r="AA58" s="43">
        <v>4</v>
      </c>
      <c r="AB58" s="43">
        <v>4</v>
      </c>
      <c r="AC58" s="43">
        <v>4</v>
      </c>
      <c r="AD58" s="43">
        <v>4</v>
      </c>
      <c r="AE58" s="43">
        <v>4</v>
      </c>
      <c r="AF58" s="43">
        <v>0</v>
      </c>
      <c r="AG58" s="43">
        <v>4</v>
      </c>
      <c r="AH58" s="43">
        <v>0</v>
      </c>
      <c r="AI58" s="141"/>
      <c r="AJ58" s="135"/>
      <c r="AK58" s="135"/>
      <c r="AL58" s="135"/>
      <c r="AM58" s="135"/>
    </row>
    <row r="59" spans="1:39" ht="30.75" customHeight="1" x14ac:dyDescent="0.25">
      <c r="A59" s="102" t="s">
        <v>614</v>
      </c>
      <c r="B59" s="148"/>
      <c r="C59" s="44" t="s">
        <v>4</v>
      </c>
      <c r="D59" s="44" t="s">
        <v>769</v>
      </c>
      <c r="E59" s="44">
        <v>5</v>
      </c>
      <c r="F59" s="44">
        <v>5</v>
      </c>
      <c r="G59" s="44">
        <v>4</v>
      </c>
      <c r="H59" s="44">
        <v>5</v>
      </c>
      <c r="I59" s="44">
        <v>5</v>
      </c>
      <c r="J59" s="44">
        <v>0.5</v>
      </c>
      <c r="K59" s="44">
        <v>3</v>
      </c>
      <c r="L59" s="44">
        <v>3</v>
      </c>
      <c r="M59" s="44">
        <v>3</v>
      </c>
      <c r="N59" s="44">
        <v>3</v>
      </c>
      <c r="O59" s="44">
        <v>3</v>
      </c>
      <c r="P59" s="44">
        <v>4</v>
      </c>
      <c r="Q59" s="44">
        <v>0.5</v>
      </c>
      <c r="R59" s="44">
        <v>4</v>
      </c>
      <c r="S59" s="44">
        <v>4</v>
      </c>
      <c r="T59" s="44">
        <v>4</v>
      </c>
      <c r="U59" s="44">
        <v>4</v>
      </c>
      <c r="V59" s="44">
        <v>0.5</v>
      </c>
      <c r="W59" s="44">
        <v>0.5</v>
      </c>
      <c r="X59" s="44">
        <v>0.5</v>
      </c>
      <c r="Y59" s="44">
        <v>0.5</v>
      </c>
      <c r="Z59" s="44">
        <v>0.5</v>
      </c>
      <c r="AA59" s="44">
        <v>4</v>
      </c>
      <c r="AB59" s="44">
        <v>6</v>
      </c>
      <c r="AC59" s="44">
        <v>5</v>
      </c>
      <c r="AD59" s="44">
        <v>5</v>
      </c>
      <c r="AE59" s="44">
        <v>0.5</v>
      </c>
      <c r="AF59" s="44">
        <v>0</v>
      </c>
      <c r="AG59" s="44">
        <v>0.5</v>
      </c>
      <c r="AH59" s="44">
        <v>0</v>
      </c>
      <c r="AI59" s="142"/>
      <c r="AJ59" s="136"/>
      <c r="AK59" s="136"/>
      <c r="AL59" s="136"/>
      <c r="AM59" s="136"/>
    </row>
    <row r="60" spans="1:39" ht="30.75" customHeight="1" x14ac:dyDescent="0.25">
      <c r="A60" s="102" t="s">
        <v>613</v>
      </c>
      <c r="B60" s="143" t="s">
        <v>586</v>
      </c>
      <c r="C60" s="42" t="s">
        <v>7</v>
      </c>
      <c r="D60" s="43" t="s">
        <v>769</v>
      </c>
      <c r="E60" s="43" t="s">
        <v>766</v>
      </c>
      <c r="F60" s="43" t="s">
        <v>766</v>
      </c>
      <c r="G60" s="43">
        <v>0</v>
      </c>
      <c r="H60" s="43">
        <v>0</v>
      </c>
      <c r="I60" s="43">
        <v>0</v>
      </c>
      <c r="J60" s="43">
        <v>4</v>
      </c>
      <c r="K60" s="43">
        <v>4</v>
      </c>
      <c r="L60" s="43">
        <v>4</v>
      </c>
      <c r="M60" s="43">
        <v>0</v>
      </c>
      <c r="N60" s="43">
        <v>4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140"/>
      <c r="AJ60" s="134">
        <f t="shared" ref="AJ60" si="74">SUM(D60:H61,K60:O61,R60:V61,Y60:AC61,AF60:AH61)/8</f>
        <v>3</v>
      </c>
      <c r="AK60" s="134">
        <f t="shared" ref="AK60" si="75">SUM(D62:H62,K62:O62,R62:V62,Y62:AC62,AF62:AH62)/8</f>
        <v>1.125</v>
      </c>
      <c r="AL60" s="134">
        <f>SUM(I60:J62,P60:Q62,W60:X62,AD60:AE62)/8</f>
        <v>1.0625</v>
      </c>
      <c r="AM60" s="134">
        <f t="shared" ref="AM60" si="76">ROUND(SUM(D60:AI62)/8,2)</f>
        <v>5.19</v>
      </c>
    </row>
    <row r="61" spans="1:39" ht="30.75" customHeight="1" x14ac:dyDescent="0.25">
      <c r="A61" s="102" t="s">
        <v>613</v>
      </c>
      <c r="B61" s="147"/>
      <c r="C61" s="42" t="s">
        <v>8</v>
      </c>
      <c r="D61" s="43" t="s">
        <v>769</v>
      </c>
      <c r="E61" s="43" t="s">
        <v>766</v>
      </c>
      <c r="F61" s="43" t="s">
        <v>766</v>
      </c>
      <c r="G61" s="43">
        <v>0</v>
      </c>
      <c r="H61" s="43">
        <v>0</v>
      </c>
      <c r="I61" s="43">
        <v>0</v>
      </c>
      <c r="J61" s="43">
        <v>4</v>
      </c>
      <c r="K61" s="43">
        <v>4</v>
      </c>
      <c r="L61" s="43">
        <v>4</v>
      </c>
      <c r="M61" s="43">
        <v>0</v>
      </c>
      <c r="N61" s="43">
        <v>4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141"/>
      <c r="AJ61" s="135"/>
      <c r="AK61" s="135"/>
      <c r="AL61" s="135"/>
      <c r="AM61" s="135"/>
    </row>
    <row r="62" spans="1:39" ht="30.75" customHeight="1" x14ac:dyDescent="0.25">
      <c r="A62" s="102" t="s">
        <v>613</v>
      </c>
      <c r="B62" s="148"/>
      <c r="C62" s="44" t="s">
        <v>4</v>
      </c>
      <c r="D62" s="44" t="s">
        <v>769</v>
      </c>
      <c r="E62" s="44" t="s">
        <v>766</v>
      </c>
      <c r="F62" s="44" t="s">
        <v>766</v>
      </c>
      <c r="G62" s="44">
        <v>0</v>
      </c>
      <c r="H62" s="44">
        <v>0</v>
      </c>
      <c r="I62" s="44">
        <v>0</v>
      </c>
      <c r="J62" s="44">
        <v>0.5</v>
      </c>
      <c r="K62" s="44">
        <v>3</v>
      </c>
      <c r="L62" s="44">
        <v>3</v>
      </c>
      <c r="M62" s="44">
        <v>0</v>
      </c>
      <c r="N62" s="44">
        <v>3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142"/>
      <c r="AJ62" s="136"/>
      <c r="AK62" s="136"/>
      <c r="AL62" s="136"/>
      <c r="AM62" s="136"/>
    </row>
    <row r="63" spans="1:39" ht="30.75" customHeight="1" x14ac:dyDescent="0.25">
      <c r="A63" s="102" t="s">
        <v>749</v>
      </c>
      <c r="B63" s="143" t="s">
        <v>748</v>
      </c>
      <c r="C63" s="42" t="s">
        <v>7</v>
      </c>
      <c r="D63" s="43" t="s">
        <v>769</v>
      </c>
      <c r="E63" s="43" t="s">
        <v>766</v>
      </c>
      <c r="F63" s="43">
        <v>4</v>
      </c>
      <c r="G63" s="43">
        <v>4</v>
      </c>
      <c r="H63" s="43">
        <v>4</v>
      </c>
      <c r="I63" s="43">
        <v>4</v>
      </c>
      <c r="J63" s="43">
        <v>4</v>
      </c>
      <c r="K63" s="43">
        <v>0</v>
      </c>
      <c r="L63" s="43">
        <v>4</v>
      </c>
      <c r="M63" s="43">
        <v>4</v>
      </c>
      <c r="N63" s="43">
        <v>4</v>
      </c>
      <c r="O63" s="43">
        <v>4</v>
      </c>
      <c r="P63" s="43">
        <v>4</v>
      </c>
      <c r="Q63" s="43">
        <v>4</v>
      </c>
      <c r="R63" s="43">
        <v>4</v>
      </c>
      <c r="S63" s="43">
        <v>4</v>
      </c>
      <c r="T63" s="43">
        <v>4</v>
      </c>
      <c r="U63" s="43">
        <v>4</v>
      </c>
      <c r="V63" s="43">
        <v>4</v>
      </c>
      <c r="W63" s="43">
        <v>4</v>
      </c>
      <c r="X63" s="43">
        <v>4</v>
      </c>
      <c r="Y63" s="43">
        <v>4</v>
      </c>
      <c r="Z63" s="43">
        <v>4</v>
      </c>
      <c r="AA63" s="43">
        <v>4</v>
      </c>
      <c r="AB63" s="43">
        <v>4</v>
      </c>
      <c r="AC63" s="43">
        <v>0</v>
      </c>
      <c r="AD63" s="43">
        <v>4</v>
      </c>
      <c r="AE63" s="43">
        <v>4</v>
      </c>
      <c r="AF63" s="43">
        <v>0</v>
      </c>
      <c r="AG63" s="43">
        <v>4</v>
      </c>
      <c r="AH63" s="43">
        <v>4</v>
      </c>
      <c r="AI63" s="140"/>
      <c r="AJ63" s="134">
        <f t="shared" ref="AJ63" si="77">SUM(D63:H64,K63:O64,R63:V64,Y63:AC64,AF63:AH64)/8</f>
        <v>18</v>
      </c>
      <c r="AK63" s="134">
        <f t="shared" ref="AK63" si="78">SUM(D65:H65,K65:O65,R65:V65,Y65:AC65,AF65:AH65)/8</f>
        <v>4.875</v>
      </c>
      <c r="AL63" s="134">
        <f t="shared" ref="AL63" si="79">SUM(I63:J65,P63:Q65,W63:X65,AD63:AE65)/8</f>
        <v>9.8125</v>
      </c>
      <c r="AM63" s="134">
        <f t="shared" ref="AM63" si="80">ROUND(SUM(D63:AI65)/8,2)</f>
        <v>32.69</v>
      </c>
    </row>
    <row r="64" spans="1:39" ht="30.75" customHeight="1" x14ac:dyDescent="0.25">
      <c r="A64" s="102" t="s">
        <v>749</v>
      </c>
      <c r="B64" s="147"/>
      <c r="C64" s="42" t="s">
        <v>8</v>
      </c>
      <c r="D64" s="43" t="s">
        <v>769</v>
      </c>
      <c r="E64" s="43" t="s">
        <v>766</v>
      </c>
      <c r="F64" s="43">
        <v>4</v>
      </c>
      <c r="G64" s="43">
        <v>4</v>
      </c>
      <c r="H64" s="43">
        <v>4</v>
      </c>
      <c r="I64" s="43">
        <v>4</v>
      </c>
      <c r="J64" s="43">
        <v>4</v>
      </c>
      <c r="K64" s="43">
        <v>0</v>
      </c>
      <c r="L64" s="43">
        <v>4</v>
      </c>
      <c r="M64" s="43">
        <v>4</v>
      </c>
      <c r="N64" s="43">
        <v>4</v>
      </c>
      <c r="O64" s="43">
        <v>4</v>
      </c>
      <c r="P64" s="43">
        <v>4</v>
      </c>
      <c r="Q64" s="43">
        <v>4</v>
      </c>
      <c r="R64" s="43">
        <v>4</v>
      </c>
      <c r="S64" s="43">
        <v>4</v>
      </c>
      <c r="T64" s="43">
        <v>4</v>
      </c>
      <c r="U64" s="43">
        <v>4</v>
      </c>
      <c r="V64" s="43">
        <v>4</v>
      </c>
      <c r="W64" s="43">
        <v>4</v>
      </c>
      <c r="X64" s="43">
        <v>4</v>
      </c>
      <c r="Y64" s="43">
        <v>4</v>
      </c>
      <c r="Z64" s="43">
        <v>4</v>
      </c>
      <c r="AA64" s="43">
        <v>4</v>
      </c>
      <c r="AB64" s="43">
        <v>4</v>
      </c>
      <c r="AC64" s="43">
        <v>0</v>
      </c>
      <c r="AD64" s="43">
        <v>4</v>
      </c>
      <c r="AE64" s="43">
        <v>4</v>
      </c>
      <c r="AF64" s="43">
        <v>0</v>
      </c>
      <c r="AG64" s="43">
        <v>4</v>
      </c>
      <c r="AH64" s="43">
        <v>4</v>
      </c>
      <c r="AI64" s="141"/>
      <c r="AJ64" s="135"/>
      <c r="AK64" s="135"/>
      <c r="AL64" s="135"/>
      <c r="AM64" s="135"/>
    </row>
    <row r="65" spans="1:39" ht="30.75" customHeight="1" x14ac:dyDescent="0.25">
      <c r="A65" s="102" t="s">
        <v>749</v>
      </c>
      <c r="B65" s="148"/>
      <c r="C65" s="44" t="s">
        <v>4</v>
      </c>
      <c r="D65" s="44" t="s">
        <v>769</v>
      </c>
      <c r="E65" s="44" t="s">
        <v>766</v>
      </c>
      <c r="F65" s="44">
        <v>3</v>
      </c>
      <c r="G65" s="44">
        <v>0.5</v>
      </c>
      <c r="H65" s="44">
        <v>0.5</v>
      </c>
      <c r="I65" s="44">
        <v>5</v>
      </c>
      <c r="J65" s="44">
        <v>0.5</v>
      </c>
      <c r="K65" s="44">
        <v>0</v>
      </c>
      <c r="L65" s="44">
        <v>3</v>
      </c>
      <c r="M65" s="44">
        <v>3</v>
      </c>
      <c r="N65" s="44">
        <v>3</v>
      </c>
      <c r="O65" s="44">
        <v>3</v>
      </c>
      <c r="P65" s="44">
        <v>4</v>
      </c>
      <c r="Q65" s="44">
        <v>0.5</v>
      </c>
      <c r="R65" s="44">
        <v>4</v>
      </c>
      <c r="S65" s="44">
        <v>4</v>
      </c>
      <c r="T65" s="44">
        <v>4</v>
      </c>
      <c r="U65" s="44">
        <v>4</v>
      </c>
      <c r="V65" s="44">
        <v>0.5</v>
      </c>
      <c r="W65" s="44">
        <v>0.5</v>
      </c>
      <c r="X65" s="44">
        <v>0.5</v>
      </c>
      <c r="Y65" s="44">
        <v>0.5</v>
      </c>
      <c r="Z65" s="44">
        <v>0.5</v>
      </c>
      <c r="AA65" s="44">
        <v>4</v>
      </c>
      <c r="AB65" s="44">
        <v>0.5</v>
      </c>
      <c r="AC65" s="44">
        <v>0</v>
      </c>
      <c r="AD65" s="44">
        <v>3</v>
      </c>
      <c r="AE65" s="44">
        <v>0.5</v>
      </c>
      <c r="AF65" s="44">
        <v>0</v>
      </c>
      <c r="AG65" s="44">
        <v>0.5</v>
      </c>
      <c r="AH65" s="44">
        <v>0.5</v>
      </c>
      <c r="AI65" s="142"/>
      <c r="AJ65" s="136"/>
      <c r="AK65" s="136"/>
      <c r="AL65" s="136"/>
      <c r="AM65" s="136"/>
    </row>
    <row r="66" spans="1:39" ht="30" customHeight="1" x14ac:dyDescent="0.25">
      <c r="A66" s="20" t="s">
        <v>848</v>
      </c>
      <c r="B66" s="143" t="s">
        <v>819</v>
      </c>
      <c r="C66" s="42" t="s">
        <v>7</v>
      </c>
      <c r="D66" s="43"/>
      <c r="E66" s="43"/>
      <c r="F66" s="43"/>
      <c r="G66" s="43"/>
      <c r="H66" s="43"/>
      <c r="I66" s="43"/>
      <c r="J66" s="43"/>
      <c r="K66" s="43"/>
      <c r="L66" s="43">
        <v>4</v>
      </c>
      <c r="M66" s="43">
        <v>4</v>
      </c>
      <c r="N66" s="43">
        <v>4</v>
      </c>
      <c r="O66" s="43">
        <v>4</v>
      </c>
      <c r="P66" s="43">
        <v>4</v>
      </c>
      <c r="Q66" s="43">
        <v>4</v>
      </c>
      <c r="R66" s="43">
        <v>4</v>
      </c>
      <c r="S66" s="43">
        <v>4</v>
      </c>
      <c r="T66" s="43">
        <v>4</v>
      </c>
      <c r="U66" s="43">
        <v>4</v>
      </c>
      <c r="V66" s="43">
        <v>4</v>
      </c>
      <c r="W66" s="43">
        <v>4</v>
      </c>
      <c r="X66" s="43">
        <v>4</v>
      </c>
      <c r="Y66" s="43">
        <v>4</v>
      </c>
      <c r="Z66" s="43">
        <v>4</v>
      </c>
      <c r="AA66" s="43">
        <v>4</v>
      </c>
      <c r="AB66" s="43">
        <v>4</v>
      </c>
      <c r="AC66" s="43">
        <v>3</v>
      </c>
      <c r="AD66" s="43">
        <v>4</v>
      </c>
      <c r="AE66" s="43">
        <v>4</v>
      </c>
      <c r="AF66" s="43">
        <v>4</v>
      </c>
      <c r="AG66" s="43">
        <v>4</v>
      </c>
      <c r="AH66" s="43">
        <v>4</v>
      </c>
      <c r="AI66" s="140">
        <v>7.5</v>
      </c>
      <c r="AJ66" s="134">
        <f t="shared" ref="AJ66" si="81">SUM(D66:H67,K66:O67,R66:V67,Y66:AC67,AF66:AH67)/8</f>
        <v>16.875</v>
      </c>
      <c r="AK66" s="134">
        <f t="shared" ref="AK66" si="82">SUM(D68:H68,K68:O68,R68:V68,Y68:AC68,AF68:AH68)/8</f>
        <v>4.1875</v>
      </c>
      <c r="AL66" s="134">
        <f t="shared" ref="AL66" si="83">SUM(I66:J68,P66:Q68,W66:X68,AD66:AE68)/8</f>
        <v>7.125</v>
      </c>
      <c r="AM66" s="134">
        <f t="shared" ref="AM66" si="84">ROUND(SUM(D66:AI68)/8,2)</f>
        <v>29.13</v>
      </c>
    </row>
    <row r="67" spans="1:39" ht="30" customHeight="1" x14ac:dyDescent="0.25">
      <c r="A67" s="20" t="s">
        <v>848</v>
      </c>
      <c r="B67" s="144"/>
      <c r="C67" s="42" t="s">
        <v>8</v>
      </c>
      <c r="D67" s="43"/>
      <c r="E67" s="43"/>
      <c r="F67" s="43"/>
      <c r="G67" s="43"/>
      <c r="H67" s="43"/>
      <c r="I67" s="43"/>
      <c r="J67" s="43"/>
      <c r="K67" s="43"/>
      <c r="L67" s="43">
        <v>4</v>
      </c>
      <c r="M67" s="43">
        <v>4</v>
      </c>
      <c r="N67" s="43">
        <v>4</v>
      </c>
      <c r="O67" s="43">
        <v>4</v>
      </c>
      <c r="P67" s="43">
        <v>4</v>
      </c>
      <c r="Q67" s="43">
        <v>4</v>
      </c>
      <c r="R67" s="43">
        <v>4</v>
      </c>
      <c r="S67" s="43">
        <v>4</v>
      </c>
      <c r="T67" s="43">
        <v>4</v>
      </c>
      <c r="U67" s="43">
        <v>4</v>
      </c>
      <c r="V67" s="43">
        <v>4</v>
      </c>
      <c r="W67" s="43">
        <v>4</v>
      </c>
      <c r="X67" s="43">
        <v>4</v>
      </c>
      <c r="Y67" s="43">
        <v>4</v>
      </c>
      <c r="Z67" s="43">
        <v>4</v>
      </c>
      <c r="AA67" s="43">
        <v>4</v>
      </c>
      <c r="AB67" s="43">
        <v>4</v>
      </c>
      <c r="AC67" s="43">
        <v>4</v>
      </c>
      <c r="AD67" s="43">
        <v>4</v>
      </c>
      <c r="AE67" s="43">
        <v>4</v>
      </c>
      <c r="AF67" s="43">
        <v>4</v>
      </c>
      <c r="AG67" s="43">
        <v>4</v>
      </c>
      <c r="AH67" s="43">
        <v>4</v>
      </c>
      <c r="AI67" s="141"/>
      <c r="AJ67" s="135"/>
      <c r="AK67" s="135"/>
      <c r="AL67" s="135"/>
      <c r="AM67" s="135"/>
    </row>
    <row r="68" spans="1:39" ht="30" customHeight="1" x14ac:dyDescent="0.25">
      <c r="A68" s="20" t="s">
        <v>848</v>
      </c>
      <c r="B68" s="145"/>
      <c r="C68" s="44" t="s">
        <v>4</v>
      </c>
      <c r="D68" s="44"/>
      <c r="E68" s="44"/>
      <c r="F68" s="44"/>
      <c r="G68" s="44"/>
      <c r="H68" s="44"/>
      <c r="I68" s="44"/>
      <c r="J68" s="44"/>
      <c r="K68" s="44"/>
      <c r="L68" s="44">
        <v>0.5</v>
      </c>
      <c r="M68" s="44">
        <v>0.5</v>
      </c>
      <c r="N68" s="44">
        <v>3</v>
      </c>
      <c r="O68" s="44">
        <v>3</v>
      </c>
      <c r="P68" s="44">
        <v>4</v>
      </c>
      <c r="Q68" s="44">
        <v>0.5</v>
      </c>
      <c r="R68" s="44">
        <v>4</v>
      </c>
      <c r="S68" s="44">
        <v>4</v>
      </c>
      <c r="T68" s="44">
        <v>4</v>
      </c>
      <c r="U68" s="44">
        <v>4</v>
      </c>
      <c r="V68" s="44">
        <v>0.5</v>
      </c>
      <c r="W68" s="44">
        <v>0.5</v>
      </c>
      <c r="X68" s="44">
        <v>0.5</v>
      </c>
      <c r="Y68" s="44">
        <v>0.5</v>
      </c>
      <c r="Z68" s="44">
        <v>0.5</v>
      </c>
      <c r="AA68" s="44">
        <v>4</v>
      </c>
      <c r="AB68" s="44">
        <v>0.5</v>
      </c>
      <c r="AC68" s="44">
        <v>0.5</v>
      </c>
      <c r="AD68" s="44">
        <v>3</v>
      </c>
      <c r="AE68" s="44">
        <v>0.5</v>
      </c>
      <c r="AF68" s="44">
        <v>3</v>
      </c>
      <c r="AG68" s="44">
        <v>0.5</v>
      </c>
      <c r="AH68" s="44">
        <v>0.5</v>
      </c>
      <c r="AI68" s="142"/>
      <c r="AJ68" s="136"/>
      <c r="AK68" s="136"/>
      <c r="AL68" s="136"/>
      <c r="AM68" s="136"/>
    </row>
    <row r="69" spans="1:39" ht="30" customHeight="1" x14ac:dyDescent="0.25">
      <c r="A69" s="20" t="s">
        <v>849</v>
      </c>
      <c r="B69" s="143" t="s">
        <v>821</v>
      </c>
      <c r="C69" s="42" t="s">
        <v>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>
        <v>4</v>
      </c>
      <c r="O69" s="43">
        <v>4</v>
      </c>
      <c r="P69" s="43">
        <v>4</v>
      </c>
      <c r="Q69" s="43">
        <v>4</v>
      </c>
      <c r="R69" s="43">
        <v>4</v>
      </c>
      <c r="S69" s="43">
        <v>4</v>
      </c>
      <c r="T69" s="43">
        <v>4</v>
      </c>
      <c r="U69" s="43">
        <v>4</v>
      </c>
      <c r="V69" s="43">
        <v>0</v>
      </c>
      <c r="W69" s="43">
        <v>4</v>
      </c>
      <c r="X69" s="43">
        <v>4</v>
      </c>
      <c r="Y69" s="43">
        <v>4</v>
      </c>
      <c r="Z69" s="43">
        <v>4</v>
      </c>
      <c r="AA69" s="43">
        <v>4</v>
      </c>
      <c r="AB69" s="43">
        <v>4</v>
      </c>
      <c r="AC69" s="43">
        <v>3</v>
      </c>
      <c r="AD69" s="43">
        <v>4</v>
      </c>
      <c r="AE69" s="43">
        <v>4</v>
      </c>
      <c r="AF69" s="43">
        <v>4</v>
      </c>
      <c r="AG69" s="43">
        <v>4</v>
      </c>
      <c r="AH69" s="43">
        <v>4</v>
      </c>
      <c r="AI69" s="140">
        <v>7.5</v>
      </c>
      <c r="AJ69" s="134">
        <f t="shared" ref="AJ69" si="85">SUM(D69:H70,K69:O70,R69:V70,Y69:AC70,AF69:AH70)/8</f>
        <v>13.375</v>
      </c>
      <c r="AK69" s="134">
        <f t="shared" ref="AK69" si="86">SUM(D71:H71,K71:O71,R71:V71,Y71:AC71,AF71:AH71)/8</f>
        <v>3.125</v>
      </c>
      <c r="AL69" s="134">
        <f t="shared" ref="AL69" si="87">SUM(I69:J71,P69:Q71,W69:X71,AD69:AE71)/8</f>
        <v>7.125</v>
      </c>
      <c r="AM69" s="134">
        <f t="shared" ref="AM69" si="88">ROUND(SUM(D69:AI71)/8,2)</f>
        <v>24.56</v>
      </c>
    </row>
    <row r="70" spans="1:39" ht="30" customHeight="1" x14ac:dyDescent="0.25">
      <c r="A70" s="20" t="s">
        <v>849</v>
      </c>
      <c r="B70" s="144"/>
      <c r="C70" s="42" t="s">
        <v>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>
        <v>4</v>
      </c>
      <c r="O70" s="43">
        <v>4</v>
      </c>
      <c r="P70" s="43">
        <v>4</v>
      </c>
      <c r="Q70" s="43">
        <v>4</v>
      </c>
      <c r="R70" s="43">
        <v>4</v>
      </c>
      <c r="S70" s="43">
        <v>4</v>
      </c>
      <c r="T70" s="43">
        <v>4</v>
      </c>
      <c r="U70" s="43">
        <v>4</v>
      </c>
      <c r="V70" s="43">
        <v>0</v>
      </c>
      <c r="W70" s="43">
        <v>4</v>
      </c>
      <c r="X70" s="43">
        <v>4</v>
      </c>
      <c r="Y70" s="43">
        <v>4</v>
      </c>
      <c r="Z70" s="43">
        <v>4</v>
      </c>
      <c r="AA70" s="43">
        <v>4</v>
      </c>
      <c r="AB70" s="43">
        <v>4</v>
      </c>
      <c r="AC70" s="43">
        <v>4</v>
      </c>
      <c r="AD70" s="43">
        <v>4</v>
      </c>
      <c r="AE70" s="43">
        <v>4</v>
      </c>
      <c r="AF70" s="43">
        <v>4</v>
      </c>
      <c r="AG70" s="43">
        <v>0</v>
      </c>
      <c r="AH70" s="43">
        <v>4</v>
      </c>
      <c r="AI70" s="141"/>
      <c r="AJ70" s="135"/>
      <c r="AK70" s="135"/>
      <c r="AL70" s="135"/>
      <c r="AM70" s="135"/>
    </row>
    <row r="71" spans="1:39" ht="30" customHeight="1" x14ac:dyDescent="0.25">
      <c r="A71" s="20" t="s">
        <v>849</v>
      </c>
      <c r="B71" s="145"/>
      <c r="C71" s="44" t="s">
        <v>4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>
        <v>0.5</v>
      </c>
      <c r="O71" s="44">
        <v>0.5</v>
      </c>
      <c r="P71" s="44">
        <v>4</v>
      </c>
      <c r="Q71" s="44">
        <v>0.5</v>
      </c>
      <c r="R71" s="44">
        <v>4</v>
      </c>
      <c r="S71" s="44">
        <v>0.5</v>
      </c>
      <c r="T71" s="44">
        <v>4</v>
      </c>
      <c r="U71" s="44">
        <v>4</v>
      </c>
      <c r="V71" s="44">
        <v>0</v>
      </c>
      <c r="W71" s="44">
        <v>0.5</v>
      </c>
      <c r="X71" s="44">
        <v>0.5</v>
      </c>
      <c r="Y71" s="44">
        <v>0.5</v>
      </c>
      <c r="Z71" s="44">
        <v>0.5</v>
      </c>
      <c r="AA71" s="44">
        <v>4</v>
      </c>
      <c r="AB71" s="44">
        <v>5</v>
      </c>
      <c r="AC71" s="44">
        <v>0.5</v>
      </c>
      <c r="AD71" s="44">
        <v>3</v>
      </c>
      <c r="AE71" s="44">
        <v>0.5</v>
      </c>
      <c r="AF71" s="44">
        <v>0.5</v>
      </c>
      <c r="AG71" s="44">
        <v>0</v>
      </c>
      <c r="AH71" s="44">
        <v>0.5</v>
      </c>
      <c r="AI71" s="142"/>
      <c r="AJ71" s="136"/>
      <c r="AK71" s="136"/>
      <c r="AL71" s="136"/>
      <c r="AM71" s="136"/>
    </row>
    <row r="72" spans="1:39" ht="30" customHeight="1" x14ac:dyDescent="0.25">
      <c r="A72" s="20" t="s">
        <v>850</v>
      </c>
      <c r="B72" s="143" t="s">
        <v>812</v>
      </c>
      <c r="C72" s="42" t="s">
        <v>7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>
        <v>4</v>
      </c>
      <c r="T72" s="43">
        <v>4</v>
      </c>
      <c r="U72" s="43">
        <v>4</v>
      </c>
      <c r="V72" s="43">
        <v>4</v>
      </c>
      <c r="W72" s="43">
        <v>4</v>
      </c>
      <c r="X72" s="43">
        <v>4</v>
      </c>
      <c r="Y72" s="43">
        <v>4</v>
      </c>
      <c r="Z72" s="43">
        <v>4</v>
      </c>
      <c r="AA72" s="43">
        <v>4</v>
      </c>
      <c r="AB72" s="43">
        <v>4</v>
      </c>
      <c r="AC72" s="43">
        <v>3</v>
      </c>
      <c r="AD72" s="43">
        <v>4</v>
      </c>
      <c r="AE72" s="43">
        <v>4</v>
      </c>
      <c r="AF72" s="43">
        <v>4</v>
      </c>
      <c r="AG72" s="43">
        <v>4</v>
      </c>
      <c r="AH72" s="43">
        <v>4</v>
      </c>
      <c r="AI72" s="140">
        <v>7.5</v>
      </c>
      <c r="AJ72" s="134">
        <f t="shared" ref="AJ72" si="89">SUM(D72:H73,K72:O73,R72:V73,Y72:AC73,AF72:AH73)/8</f>
        <v>11.875</v>
      </c>
      <c r="AK72" s="134">
        <f t="shared" ref="AK72" si="90">SUM(D74:H74,K74:O74,R74:V74,Y74:AC74,AF74:AH74)/8</f>
        <v>2.1875</v>
      </c>
      <c r="AL72" s="134">
        <f t="shared" ref="AL72" si="91">SUM(I72:J74,P72:Q74,W72:X74,AD72:AE74)/8</f>
        <v>4.5625</v>
      </c>
      <c r="AM72" s="134">
        <f t="shared" ref="AM72" si="92">ROUND(SUM(D72:AI74)/8,2)</f>
        <v>19.559999999999999</v>
      </c>
    </row>
    <row r="73" spans="1:39" ht="30" customHeight="1" x14ac:dyDescent="0.25">
      <c r="A73" s="20" t="s">
        <v>850</v>
      </c>
      <c r="B73" s="144"/>
      <c r="C73" s="42" t="s">
        <v>8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>
        <v>4</v>
      </c>
      <c r="T73" s="43">
        <v>4</v>
      </c>
      <c r="U73" s="43">
        <v>4</v>
      </c>
      <c r="V73" s="43">
        <v>4</v>
      </c>
      <c r="W73" s="43">
        <v>4</v>
      </c>
      <c r="X73" s="43">
        <v>4</v>
      </c>
      <c r="Y73" s="43">
        <v>4</v>
      </c>
      <c r="Z73" s="43">
        <v>4</v>
      </c>
      <c r="AA73" s="43">
        <v>4</v>
      </c>
      <c r="AB73" s="43">
        <v>4</v>
      </c>
      <c r="AC73" s="43">
        <v>4</v>
      </c>
      <c r="AD73" s="43">
        <v>4</v>
      </c>
      <c r="AE73" s="43">
        <v>4</v>
      </c>
      <c r="AF73" s="43">
        <v>4</v>
      </c>
      <c r="AG73" s="43">
        <v>4</v>
      </c>
      <c r="AH73" s="43">
        <v>4</v>
      </c>
      <c r="AI73" s="141"/>
      <c r="AJ73" s="135"/>
      <c r="AK73" s="135"/>
      <c r="AL73" s="135"/>
      <c r="AM73" s="135"/>
    </row>
    <row r="74" spans="1:39" ht="30" customHeight="1" x14ac:dyDescent="0.25">
      <c r="A74" s="20" t="s">
        <v>850</v>
      </c>
      <c r="B74" s="145"/>
      <c r="C74" s="44" t="s">
        <v>4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>
        <v>0.5</v>
      </c>
      <c r="T74" s="44">
        <v>0.5</v>
      </c>
      <c r="U74" s="44">
        <v>4</v>
      </c>
      <c r="V74" s="44">
        <v>0.5</v>
      </c>
      <c r="W74" s="44">
        <v>0.5</v>
      </c>
      <c r="X74" s="44">
        <v>0.5</v>
      </c>
      <c r="Y74" s="44">
        <v>0.5</v>
      </c>
      <c r="Z74" s="44">
        <v>0.5</v>
      </c>
      <c r="AA74" s="44">
        <v>4</v>
      </c>
      <c r="AB74" s="44">
        <v>5</v>
      </c>
      <c r="AC74" s="44">
        <v>0.5</v>
      </c>
      <c r="AD74" s="44">
        <v>3</v>
      </c>
      <c r="AE74" s="44">
        <v>0.5</v>
      </c>
      <c r="AF74" s="44">
        <v>0.5</v>
      </c>
      <c r="AG74" s="44">
        <v>0.5</v>
      </c>
      <c r="AH74" s="44">
        <v>0.5</v>
      </c>
      <c r="AI74" s="142"/>
      <c r="AJ74" s="136"/>
      <c r="AK74" s="136"/>
      <c r="AL74" s="136"/>
      <c r="AM74" s="136"/>
    </row>
    <row r="75" spans="1:39" ht="30" customHeight="1" x14ac:dyDescent="0.25">
      <c r="A75" s="20" t="s">
        <v>852</v>
      </c>
      <c r="B75" s="143" t="s">
        <v>809</v>
      </c>
      <c r="C75" s="42" t="s">
        <v>7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>
        <v>4</v>
      </c>
      <c r="T75" s="43">
        <v>4</v>
      </c>
      <c r="U75" s="43">
        <v>4</v>
      </c>
      <c r="V75" s="43">
        <v>4</v>
      </c>
      <c r="W75" s="43">
        <v>4</v>
      </c>
      <c r="X75" s="43">
        <v>4</v>
      </c>
      <c r="Y75" s="43">
        <v>4</v>
      </c>
      <c r="Z75" s="43">
        <v>4</v>
      </c>
      <c r="AA75" s="43">
        <v>0</v>
      </c>
      <c r="AB75" s="43">
        <v>0</v>
      </c>
      <c r="AC75" s="43">
        <v>3</v>
      </c>
      <c r="AD75" s="43">
        <v>4</v>
      </c>
      <c r="AE75" s="43">
        <v>4</v>
      </c>
      <c r="AF75" s="43">
        <v>4</v>
      </c>
      <c r="AG75" s="43">
        <v>0</v>
      </c>
      <c r="AH75" s="43">
        <v>4</v>
      </c>
      <c r="AI75" s="140">
        <v>7.5</v>
      </c>
      <c r="AJ75" s="134">
        <f t="shared" ref="AJ75" si="93">SUM(D75:H76,K75:O76,R75:V76,Y75:AC76,AF75:AH76)/8</f>
        <v>8.875</v>
      </c>
      <c r="AK75" s="134">
        <f t="shared" ref="AK75" si="94">SUM(D77:H77,K77:O77,R77:V77,Y77:AC77,AF77:AH77)/8</f>
        <v>1</v>
      </c>
      <c r="AL75" s="134">
        <f t="shared" ref="AL75" si="95">SUM(I75:J77,P75:Q77,W75:X77,AD75:AE77)/8</f>
        <v>4.5625</v>
      </c>
      <c r="AM75" s="134">
        <f t="shared" ref="AM75" si="96">ROUND(SUM(D75:AI77)/8,2)</f>
        <v>15.38</v>
      </c>
    </row>
    <row r="76" spans="1:39" ht="30" customHeight="1" x14ac:dyDescent="0.25">
      <c r="A76" s="20" t="s">
        <v>852</v>
      </c>
      <c r="B76" s="144"/>
      <c r="C76" s="42" t="s">
        <v>8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>
        <v>4</v>
      </c>
      <c r="T76" s="43">
        <v>4</v>
      </c>
      <c r="U76" s="43">
        <v>4</v>
      </c>
      <c r="V76" s="43">
        <v>4</v>
      </c>
      <c r="W76" s="43">
        <v>4</v>
      </c>
      <c r="X76" s="43">
        <v>4</v>
      </c>
      <c r="Y76" s="43">
        <v>4</v>
      </c>
      <c r="Z76" s="43">
        <v>4</v>
      </c>
      <c r="AA76" s="43">
        <v>0</v>
      </c>
      <c r="AB76" s="43">
        <v>0</v>
      </c>
      <c r="AC76" s="43">
        <v>4</v>
      </c>
      <c r="AD76" s="43">
        <v>4</v>
      </c>
      <c r="AE76" s="43">
        <v>4</v>
      </c>
      <c r="AF76" s="43">
        <v>4</v>
      </c>
      <c r="AG76" s="43">
        <v>0</v>
      </c>
      <c r="AH76" s="43">
        <v>4</v>
      </c>
      <c r="AI76" s="141"/>
      <c r="AJ76" s="135"/>
      <c r="AK76" s="135"/>
      <c r="AL76" s="135"/>
      <c r="AM76" s="135"/>
    </row>
    <row r="77" spans="1:39" ht="30" customHeight="1" x14ac:dyDescent="0.25">
      <c r="A77" s="20" t="s">
        <v>852</v>
      </c>
      <c r="B77" s="145"/>
      <c r="C77" s="44" t="s">
        <v>4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>
        <v>0.5</v>
      </c>
      <c r="T77" s="44">
        <v>0.5</v>
      </c>
      <c r="U77" s="44">
        <v>4</v>
      </c>
      <c r="V77" s="44">
        <v>0.5</v>
      </c>
      <c r="W77" s="44">
        <v>0.5</v>
      </c>
      <c r="X77" s="44">
        <v>0.5</v>
      </c>
      <c r="Y77" s="44">
        <v>0.5</v>
      </c>
      <c r="Z77" s="44">
        <v>0.5</v>
      </c>
      <c r="AA77" s="44">
        <v>0</v>
      </c>
      <c r="AB77" s="44">
        <v>0</v>
      </c>
      <c r="AC77" s="44">
        <v>0.5</v>
      </c>
      <c r="AD77" s="44">
        <v>3</v>
      </c>
      <c r="AE77" s="44">
        <v>0.5</v>
      </c>
      <c r="AF77" s="44">
        <v>0.5</v>
      </c>
      <c r="AG77" s="44">
        <v>0</v>
      </c>
      <c r="AH77" s="44">
        <v>0.5</v>
      </c>
      <c r="AI77" s="142"/>
      <c r="AJ77" s="136"/>
      <c r="AK77" s="136"/>
      <c r="AL77" s="136"/>
      <c r="AM77" s="136"/>
    </row>
    <row r="78" spans="1:39" ht="30" customHeight="1" x14ac:dyDescent="0.25">
      <c r="A78" s="20" t="s">
        <v>853</v>
      </c>
      <c r="B78" s="143" t="s">
        <v>811</v>
      </c>
      <c r="C78" s="42" t="s">
        <v>7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>
        <v>4</v>
      </c>
      <c r="T78" s="43">
        <v>4</v>
      </c>
      <c r="U78" s="43">
        <v>4</v>
      </c>
      <c r="V78" s="43">
        <v>4</v>
      </c>
      <c r="W78" s="43">
        <v>4</v>
      </c>
      <c r="X78" s="43">
        <v>4</v>
      </c>
      <c r="Y78" s="43">
        <v>4</v>
      </c>
      <c r="Z78" s="43">
        <v>4</v>
      </c>
      <c r="AA78" s="43">
        <v>4</v>
      </c>
      <c r="AB78" s="43">
        <v>4</v>
      </c>
      <c r="AC78" s="43">
        <v>3</v>
      </c>
      <c r="AD78" s="43">
        <v>4</v>
      </c>
      <c r="AE78" s="43">
        <v>4</v>
      </c>
      <c r="AF78" s="43">
        <v>4</v>
      </c>
      <c r="AG78" s="43">
        <v>4</v>
      </c>
      <c r="AH78" s="43">
        <v>4</v>
      </c>
      <c r="AI78" s="140">
        <v>7.5</v>
      </c>
      <c r="AJ78" s="134">
        <f t="shared" ref="AJ78" si="97">SUM(D78:H79,K78:O79,R78:V79,Y78:AC79,AF78:AH79)/8</f>
        <v>11.875</v>
      </c>
      <c r="AK78" s="134">
        <f t="shared" ref="AK78" si="98">SUM(D80:H80,K80:O80,R80:V80,Y80:AC80,AF80:AH80)/8</f>
        <v>2.9375</v>
      </c>
      <c r="AL78" s="134">
        <f t="shared" ref="AL78" si="99">SUM(I78:J80,P78:Q80,W78:X80,AD78:AE80)/8</f>
        <v>4.5625</v>
      </c>
      <c r="AM78" s="134">
        <f t="shared" ref="AM78" si="100">ROUND(SUM(D78:AI80)/8,2)</f>
        <v>20.309999999999999</v>
      </c>
    </row>
    <row r="79" spans="1:39" ht="30" customHeight="1" x14ac:dyDescent="0.25">
      <c r="A79" s="20" t="s">
        <v>853</v>
      </c>
      <c r="B79" s="144"/>
      <c r="C79" s="42" t="s">
        <v>8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>
        <v>4</v>
      </c>
      <c r="T79" s="43">
        <v>4</v>
      </c>
      <c r="U79" s="43">
        <v>4</v>
      </c>
      <c r="V79" s="43">
        <v>4</v>
      </c>
      <c r="W79" s="43">
        <v>4</v>
      </c>
      <c r="X79" s="43">
        <v>4</v>
      </c>
      <c r="Y79" s="43">
        <v>4</v>
      </c>
      <c r="Z79" s="43">
        <v>4</v>
      </c>
      <c r="AA79" s="43">
        <v>4</v>
      </c>
      <c r="AB79" s="43">
        <v>4</v>
      </c>
      <c r="AC79" s="43">
        <v>4</v>
      </c>
      <c r="AD79" s="43">
        <v>4</v>
      </c>
      <c r="AE79" s="43">
        <v>4</v>
      </c>
      <c r="AF79" s="43">
        <v>4</v>
      </c>
      <c r="AG79" s="43">
        <v>4</v>
      </c>
      <c r="AH79" s="43">
        <v>4</v>
      </c>
      <c r="AI79" s="141"/>
      <c r="AJ79" s="135"/>
      <c r="AK79" s="135"/>
      <c r="AL79" s="135"/>
      <c r="AM79" s="135"/>
    </row>
    <row r="80" spans="1:39" ht="30" customHeight="1" x14ac:dyDescent="0.25">
      <c r="A80" s="20" t="s">
        <v>853</v>
      </c>
      <c r="B80" s="145"/>
      <c r="C80" s="44" t="s">
        <v>4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>
        <v>4</v>
      </c>
      <c r="T80" s="44">
        <v>4</v>
      </c>
      <c r="U80" s="44">
        <v>4</v>
      </c>
      <c r="V80" s="44">
        <v>0.5</v>
      </c>
      <c r="W80" s="44">
        <v>0.5</v>
      </c>
      <c r="X80" s="44">
        <v>0.5</v>
      </c>
      <c r="Y80" s="44">
        <v>0.5</v>
      </c>
      <c r="Z80" s="44">
        <v>0.5</v>
      </c>
      <c r="AA80" s="44">
        <v>4</v>
      </c>
      <c r="AB80" s="44">
        <v>4</v>
      </c>
      <c r="AC80" s="44">
        <v>0.5</v>
      </c>
      <c r="AD80" s="44">
        <v>3</v>
      </c>
      <c r="AE80" s="44">
        <v>0.5</v>
      </c>
      <c r="AF80" s="44">
        <v>0.5</v>
      </c>
      <c r="AG80" s="44">
        <v>0.5</v>
      </c>
      <c r="AH80" s="44">
        <v>0.5</v>
      </c>
      <c r="AI80" s="142"/>
      <c r="AJ80" s="136"/>
      <c r="AK80" s="136"/>
      <c r="AL80" s="136"/>
      <c r="AM80" s="136"/>
    </row>
    <row r="81" spans="1:39" ht="30" customHeight="1" x14ac:dyDescent="0.25">
      <c r="A81" s="20" t="s">
        <v>854</v>
      </c>
      <c r="B81" s="143" t="s">
        <v>790</v>
      </c>
      <c r="C81" s="42" t="s">
        <v>7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>
        <v>4</v>
      </c>
      <c r="V81" s="43">
        <v>4</v>
      </c>
      <c r="W81" s="43">
        <v>4</v>
      </c>
      <c r="X81" s="43">
        <v>4</v>
      </c>
      <c r="Y81" s="43">
        <v>4</v>
      </c>
      <c r="Z81" s="43">
        <v>4</v>
      </c>
      <c r="AA81" s="43">
        <v>4</v>
      </c>
      <c r="AB81" s="43">
        <v>4</v>
      </c>
      <c r="AC81" s="43">
        <v>3</v>
      </c>
      <c r="AD81" s="43">
        <v>4</v>
      </c>
      <c r="AE81" s="43">
        <v>4</v>
      </c>
      <c r="AF81" s="43">
        <v>4</v>
      </c>
      <c r="AG81" s="43">
        <v>4</v>
      </c>
      <c r="AH81" s="43">
        <v>4</v>
      </c>
      <c r="AI81" s="140">
        <v>7.5</v>
      </c>
      <c r="AJ81" s="134">
        <f t="shared" ref="AJ81" si="101">SUM(D81:H82,K81:O82,R81:V82,Y81:AC82,AF81:AH82)/8</f>
        <v>9.875</v>
      </c>
      <c r="AK81" s="134">
        <f t="shared" ref="AK81" si="102">SUM(D83:H83,K83:O83,R83:V83,Y83:AC83,AF83:AH83)/8</f>
        <v>1</v>
      </c>
      <c r="AL81" s="134">
        <f t="shared" ref="AL81" si="103">SUM(I81:J83,P81:Q83,W81:X83,AD81:AE83)/8</f>
        <v>4.5625</v>
      </c>
      <c r="AM81" s="134">
        <f t="shared" ref="AM81" si="104">ROUND(SUM(D81:AI83)/8,2)</f>
        <v>16.38</v>
      </c>
    </row>
    <row r="82" spans="1:39" ht="30" customHeight="1" x14ac:dyDescent="0.25">
      <c r="A82" s="20" t="s">
        <v>854</v>
      </c>
      <c r="B82" s="144"/>
      <c r="C82" s="42" t="s">
        <v>8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>
        <v>4</v>
      </c>
      <c r="V82" s="43">
        <v>4</v>
      </c>
      <c r="W82" s="43">
        <v>4</v>
      </c>
      <c r="X82" s="43">
        <v>4</v>
      </c>
      <c r="Y82" s="43">
        <v>4</v>
      </c>
      <c r="Z82" s="43">
        <v>4</v>
      </c>
      <c r="AA82" s="43">
        <v>4</v>
      </c>
      <c r="AB82" s="43">
        <v>4</v>
      </c>
      <c r="AC82" s="43">
        <v>4</v>
      </c>
      <c r="AD82" s="43">
        <v>4</v>
      </c>
      <c r="AE82" s="43">
        <v>4</v>
      </c>
      <c r="AF82" s="43">
        <v>4</v>
      </c>
      <c r="AG82" s="43">
        <v>4</v>
      </c>
      <c r="AH82" s="43">
        <v>4</v>
      </c>
      <c r="AI82" s="141"/>
      <c r="AJ82" s="135"/>
      <c r="AK82" s="135"/>
      <c r="AL82" s="135"/>
      <c r="AM82" s="135"/>
    </row>
    <row r="83" spans="1:39" ht="30" customHeight="1" x14ac:dyDescent="0.25">
      <c r="A83" s="20" t="s">
        <v>854</v>
      </c>
      <c r="B83" s="145"/>
      <c r="C83" s="44" t="s">
        <v>4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>
        <v>0.5</v>
      </c>
      <c r="V83" s="44">
        <v>0.5</v>
      </c>
      <c r="W83" s="44">
        <v>0.5</v>
      </c>
      <c r="X83" s="44">
        <v>0.5</v>
      </c>
      <c r="Y83" s="44">
        <v>0.5</v>
      </c>
      <c r="Z83" s="44">
        <v>0.5</v>
      </c>
      <c r="AA83" s="44">
        <v>4</v>
      </c>
      <c r="AB83" s="44">
        <v>0</v>
      </c>
      <c r="AC83" s="44">
        <v>0.5</v>
      </c>
      <c r="AD83" s="44">
        <v>3</v>
      </c>
      <c r="AE83" s="44">
        <v>0.5</v>
      </c>
      <c r="AF83" s="44">
        <v>0.5</v>
      </c>
      <c r="AG83" s="44">
        <v>0.5</v>
      </c>
      <c r="AH83" s="44">
        <v>0.5</v>
      </c>
      <c r="AI83" s="142"/>
      <c r="AJ83" s="136"/>
      <c r="AK83" s="136"/>
      <c r="AL83" s="136"/>
      <c r="AM83" s="136"/>
    </row>
    <row r="84" spans="1:39" ht="30" customHeight="1" x14ac:dyDescent="0.25">
      <c r="A84" s="20" t="s">
        <v>855</v>
      </c>
      <c r="B84" s="143" t="s">
        <v>797</v>
      </c>
      <c r="C84" s="42" t="s">
        <v>7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>
        <v>4</v>
      </c>
      <c r="Z84" s="43">
        <v>4</v>
      </c>
      <c r="AA84" s="43">
        <v>4</v>
      </c>
      <c r="AB84" s="43">
        <v>4</v>
      </c>
      <c r="AC84" s="43">
        <v>3</v>
      </c>
      <c r="AD84" s="43">
        <v>4</v>
      </c>
      <c r="AE84" s="43">
        <v>4</v>
      </c>
      <c r="AF84" s="43">
        <v>4</v>
      </c>
      <c r="AG84" s="43">
        <v>4</v>
      </c>
      <c r="AH84" s="43">
        <v>4</v>
      </c>
      <c r="AI84" s="140">
        <v>7.5</v>
      </c>
      <c r="AJ84" s="134">
        <f t="shared" ref="AJ84" si="105">SUM(D84:H85,K84:O85,R84:V85,Y84:AC85,AF84:AH85)/8</f>
        <v>7.875</v>
      </c>
      <c r="AK84" s="134">
        <f t="shared" ref="AK84" si="106">SUM(D86:H86,K86:O86,R86:V86,Y86:AC86,AF86:AH86)/8</f>
        <v>1.0625</v>
      </c>
      <c r="AL84" s="134">
        <f t="shared" ref="AL84" si="107">SUM(I84:J86,P84:Q86,W84:X86,AD84:AE86)/8</f>
        <v>2.4375</v>
      </c>
      <c r="AM84" s="134">
        <f t="shared" ref="AM84" si="108">ROUND(SUM(D84:AI86)/8,2)</f>
        <v>12.31</v>
      </c>
    </row>
    <row r="85" spans="1:39" ht="30" customHeight="1" x14ac:dyDescent="0.25">
      <c r="A85" s="20" t="s">
        <v>855</v>
      </c>
      <c r="B85" s="144"/>
      <c r="C85" s="42" t="s">
        <v>8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>
        <v>4</v>
      </c>
      <c r="Z85" s="43">
        <v>4</v>
      </c>
      <c r="AA85" s="43">
        <v>4</v>
      </c>
      <c r="AB85" s="43">
        <v>4</v>
      </c>
      <c r="AC85" s="43">
        <v>4</v>
      </c>
      <c r="AD85" s="43">
        <v>4</v>
      </c>
      <c r="AE85" s="43">
        <v>4</v>
      </c>
      <c r="AF85" s="43">
        <v>4</v>
      </c>
      <c r="AG85" s="43">
        <v>4</v>
      </c>
      <c r="AH85" s="43">
        <v>4</v>
      </c>
      <c r="AI85" s="141"/>
      <c r="AJ85" s="135"/>
      <c r="AK85" s="135"/>
      <c r="AL85" s="135"/>
      <c r="AM85" s="135"/>
    </row>
    <row r="86" spans="1:39" ht="30" customHeight="1" x14ac:dyDescent="0.25">
      <c r="A86" s="20" t="s">
        <v>855</v>
      </c>
      <c r="B86" s="145"/>
      <c r="C86" s="44" t="s">
        <v>4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>
        <v>0.5</v>
      </c>
      <c r="Z86" s="44">
        <v>0.5</v>
      </c>
      <c r="AA86" s="44">
        <v>0.5</v>
      </c>
      <c r="AB86" s="44">
        <v>5</v>
      </c>
      <c r="AC86" s="44">
        <v>0.5</v>
      </c>
      <c r="AD86" s="44">
        <v>3</v>
      </c>
      <c r="AE86" s="44">
        <v>0.5</v>
      </c>
      <c r="AF86" s="44">
        <v>0.5</v>
      </c>
      <c r="AG86" s="44">
        <v>0.5</v>
      </c>
      <c r="AH86" s="44">
        <v>0.5</v>
      </c>
      <c r="AI86" s="142"/>
      <c r="AJ86" s="136"/>
      <c r="AK86" s="136"/>
      <c r="AL86" s="136"/>
      <c r="AM86" s="136"/>
    </row>
    <row r="87" spans="1:39" ht="30" customHeight="1" x14ac:dyDescent="0.25">
      <c r="A87" s="20" t="s">
        <v>858</v>
      </c>
      <c r="B87" s="143" t="s">
        <v>857</v>
      </c>
      <c r="C87" s="42" t="s">
        <v>7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>
        <v>4</v>
      </c>
      <c r="AB87" s="43">
        <v>4</v>
      </c>
      <c r="AC87" s="43">
        <v>2.5</v>
      </c>
      <c r="AD87" s="43">
        <v>4</v>
      </c>
      <c r="AE87" s="43">
        <v>0</v>
      </c>
      <c r="AF87" s="43">
        <v>4</v>
      </c>
      <c r="AG87" s="43">
        <v>4</v>
      </c>
      <c r="AH87" s="43">
        <v>4</v>
      </c>
      <c r="AI87" s="140">
        <v>7</v>
      </c>
      <c r="AJ87" s="134">
        <f t="shared" ref="AJ87" si="109">SUM(D87:H88,K87:O88,R87:V88,Y87:AC88,AF87:AH88)/8</f>
        <v>5.8125</v>
      </c>
      <c r="AK87" s="134">
        <f t="shared" ref="AK87" si="110">SUM(D89:H89,K89:O89,R89:V89,Y89:AC89,AF89:AH89)/8</f>
        <v>0.3125</v>
      </c>
      <c r="AL87" s="134">
        <f t="shared" ref="AL87" si="111">SUM(I87:J89,P87:Q89,W87:X89,AD87:AE89)/8</f>
        <v>1.375</v>
      </c>
      <c r="AM87" s="134">
        <f t="shared" ref="AM87" si="112">ROUND(SUM(D87:AI89)/8,2)</f>
        <v>8.3800000000000008</v>
      </c>
    </row>
    <row r="88" spans="1:39" ht="30" customHeight="1" x14ac:dyDescent="0.25">
      <c r="A88" s="20" t="s">
        <v>858</v>
      </c>
      <c r="B88" s="144"/>
      <c r="C88" s="42" t="s">
        <v>8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>
        <v>4</v>
      </c>
      <c r="AB88" s="43">
        <v>4</v>
      </c>
      <c r="AC88" s="43">
        <v>4</v>
      </c>
      <c r="AD88" s="43">
        <v>4</v>
      </c>
      <c r="AE88" s="43">
        <v>0</v>
      </c>
      <c r="AF88" s="43">
        <v>4</v>
      </c>
      <c r="AG88" s="43">
        <v>4</v>
      </c>
      <c r="AH88" s="43">
        <v>4</v>
      </c>
      <c r="AI88" s="141"/>
      <c r="AJ88" s="135"/>
      <c r="AK88" s="135"/>
      <c r="AL88" s="135"/>
      <c r="AM88" s="135"/>
    </row>
    <row r="89" spans="1:39" ht="30" customHeight="1" x14ac:dyDescent="0.25">
      <c r="A89" s="20" t="s">
        <v>858</v>
      </c>
      <c r="B89" s="145"/>
      <c r="C89" s="44" t="s">
        <v>4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>
        <v>0.5</v>
      </c>
      <c r="AB89" s="44">
        <v>0</v>
      </c>
      <c r="AC89" s="44">
        <v>0.5</v>
      </c>
      <c r="AD89" s="44">
        <v>3</v>
      </c>
      <c r="AE89" s="44">
        <v>0</v>
      </c>
      <c r="AF89" s="44">
        <v>0.5</v>
      </c>
      <c r="AG89" s="44">
        <v>0.5</v>
      </c>
      <c r="AH89" s="44">
        <v>0.5</v>
      </c>
      <c r="AI89" s="142"/>
      <c r="AJ89" s="136"/>
      <c r="AK89" s="136"/>
      <c r="AL89" s="136"/>
      <c r="AM89" s="136"/>
    </row>
    <row r="90" spans="1:39" ht="30" customHeight="1" x14ac:dyDescent="0.25">
      <c r="A90" s="20" t="s">
        <v>851</v>
      </c>
      <c r="B90" s="143" t="s">
        <v>810</v>
      </c>
      <c r="C90" s="42" t="s">
        <v>7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>
        <v>4</v>
      </c>
      <c r="T90" s="43">
        <v>4</v>
      </c>
      <c r="U90" s="43">
        <v>4</v>
      </c>
      <c r="V90" s="43">
        <v>4</v>
      </c>
      <c r="W90" s="43">
        <v>4</v>
      </c>
      <c r="X90" s="43">
        <v>4</v>
      </c>
      <c r="Y90" s="43">
        <v>4</v>
      </c>
      <c r="Z90" s="43">
        <v>4</v>
      </c>
      <c r="AA90" s="43">
        <v>4</v>
      </c>
      <c r="AB90" s="43">
        <v>0</v>
      </c>
      <c r="AC90" s="43">
        <v>3</v>
      </c>
      <c r="AD90" s="43">
        <v>0</v>
      </c>
      <c r="AE90" s="43" t="s">
        <v>894</v>
      </c>
      <c r="AF90" s="43"/>
      <c r="AG90" s="43"/>
      <c r="AH90" s="43"/>
      <c r="AI90" s="140">
        <v>7.5</v>
      </c>
      <c r="AJ90" s="134">
        <f t="shared" ref="AJ90" si="113">SUM(D90:H91,K90:O91,R90:V91,Y90:AC91,AF90:AH91)/8</f>
        <v>7.375</v>
      </c>
      <c r="AK90" s="134">
        <f t="shared" ref="AK90" si="114">SUM(D92:H92,K92:O92,R92:V92,Y92:AC92,AF92:AH92)/8</f>
        <v>1.5625</v>
      </c>
      <c r="AL90" s="134">
        <f t="shared" ref="AL90" si="115">SUM(I90:J92,P90:Q92,W90:X92,AD90:AE92)/8</f>
        <v>2.8125</v>
      </c>
      <c r="AM90" s="134">
        <f t="shared" ref="AM90" si="116">ROUND(SUM(D90:AI92)/8,2)</f>
        <v>12.69</v>
      </c>
    </row>
    <row r="91" spans="1:39" ht="30" customHeight="1" x14ac:dyDescent="0.25">
      <c r="A91" s="20" t="s">
        <v>851</v>
      </c>
      <c r="B91" s="144"/>
      <c r="C91" s="42" t="s">
        <v>8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>
        <v>4</v>
      </c>
      <c r="T91" s="43">
        <v>4</v>
      </c>
      <c r="U91" s="43">
        <v>4</v>
      </c>
      <c r="V91" s="43">
        <v>4</v>
      </c>
      <c r="W91" s="43">
        <v>4</v>
      </c>
      <c r="X91" s="43">
        <v>4</v>
      </c>
      <c r="Y91" s="43">
        <v>4</v>
      </c>
      <c r="Z91" s="43">
        <v>4</v>
      </c>
      <c r="AA91" s="43">
        <v>0</v>
      </c>
      <c r="AB91" s="43">
        <v>0</v>
      </c>
      <c r="AC91" s="43">
        <v>4</v>
      </c>
      <c r="AD91" s="43">
        <v>0</v>
      </c>
      <c r="AE91" s="43" t="s">
        <v>893</v>
      </c>
      <c r="AF91" s="43"/>
      <c r="AG91" s="43"/>
      <c r="AH91" s="43"/>
      <c r="AI91" s="141"/>
      <c r="AJ91" s="135"/>
      <c r="AK91" s="135"/>
      <c r="AL91" s="135"/>
      <c r="AM91" s="135"/>
    </row>
    <row r="92" spans="1:39" ht="30" customHeight="1" x14ac:dyDescent="0.25">
      <c r="A92" s="20" t="s">
        <v>851</v>
      </c>
      <c r="B92" s="145"/>
      <c r="C92" s="44" t="s">
        <v>4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>
        <v>0.5</v>
      </c>
      <c r="T92" s="44">
        <v>0.5</v>
      </c>
      <c r="U92" s="44">
        <v>4</v>
      </c>
      <c r="V92" s="44">
        <v>0.5</v>
      </c>
      <c r="W92" s="44">
        <v>0.5</v>
      </c>
      <c r="X92" s="44">
        <v>6</v>
      </c>
      <c r="Y92" s="44">
        <v>6</v>
      </c>
      <c r="Z92" s="44">
        <v>0.5</v>
      </c>
      <c r="AA92" s="44">
        <v>0</v>
      </c>
      <c r="AB92" s="44">
        <v>0</v>
      </c>
      <c r="AC92" s="44">
        <v>0.5</v>
      </c>
      <c r="AD92" s="44">
        <v>0</v>
      </c>
      <c r="AE92" s="44"/>
      <c r="AF92" s="44"/>
      <c r="AG92" s="44"/>
      <c r="AH92" s="44"/>
      <c r="AI92" s="142"/>
      <c r="AJ92" s="136"/>
      <c r="AK92" s="136"/>
      <c r="AL92" s="136"/>
      <c r="AM92" s="136"/>
    </row>
    <row r="93" spans="1:39" ht="30" customHeight="1" x14ac:dyDescent="0.25">
      <c r="A93" s="20" t="s">
        <v>856</v>
      </c>
      <c r="B93" s="143" t="s">
        <v>798</v>
      </c>
      <c r="C93" s="42" t="s">
        <v>7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>
        <v>4</v>
      </c>
      <c r="Z93" s="43">
        <v>4</v>
      </c>
      <c r="AA93" s="43">
        <v>4</v>
      </c>
      <c r="AB93" s="43" t="s">
        <v>829</v>
      </c>
      <c r="AC93" s="43"/>
      <c r="AD93" s="43"/>
      <c r="AE93" s="43"/>
      <c r="AF93" s="43"/>
      <c r="AG93" s="43"/>
      <c r="AH93" s="43"/>
      <c r="AI93" s="140">
        <v>7.5</v>
      </c>
      <c r="AJ93" s="134">
        <f t="shared" ref="AJ93" si="117">SUM(D93:H94,K93:O94,R93:V94,Y93:AC94,AF93:AH94)/8</f>
        <v>3</v>
      </c>
      <c r="AK93" s="134">
        <f t="shared" ref="AK93" si="118">SUM(D95:H95,K95:O95,R95:V95,Y95:AC95,AF95:AH95)/8</f>
        <v>0.1875</v>
      </c>
      <c r="AL93" s="134">
        <f t="shared" ref="AL93" si="119">SUM(I93:J95,P93:Q95,W93:X95,AD93:AE95)/8</f>
        <v>0</v>
      </c>
      <c r="AM93" s="134">
        <f t="shared" ref="AM93" si="120">ROUND(SUM(D93:AI95)/8,2)</f>
        <v>4.13</v>
      </c>
    </row>
    <row r="94" spans="1:39" ht="30" customHeight="1" x14ac:dyDescent="0.25">
      <c r="A94" s="20" t="s">
        <v>856</v>
      </c>
      <c r="B94" s="144"/>
      <c r="C94" s="42" t="s">
        <v>8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>
        <v>4</v>
      </c>
      <c r="Z94" s="43">
        <v>4</v>
      </c>
      <c r="AA94" s="43">
        <v>4</v>
      </c>
      <c r="AB94" s="43" t="s">
        <v>829</v>
      </c>
      <c r="AC94" s="43"/>
      <c r="AD94" s="43"/>
      <c r="AE94" s="43"/>
      <c r="AF94" s="43"/>
      <c r="AG94" s="43"/>
      <c r="AH94" s="43"/>
      <c r="AI94" s="141"/>
      <c r="AJ94" s="135"/>
      <c r="AK94" s="135"/>
      <c r="AL94" s="135"/>
      <c r="AM94" s="135"/>
    </row>
    <row r="95" spans="1:39" ht="30" customHeight="1" x14ac:dyDescent="0.25">
      <c r="A95" s="20" t="s">
        <v>856</v>
      </c>
      <c r="B95" s="145"/>
      <c r="C95" s="44" t="s">
        <v>4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>
        <v>0.5</v>
      </c>
      <c r="Z95" s="44">
        <v>0.5</v>
      </c>
      <c r="AA95" s="44">
        <v>0.5</v>
      </c>
      <c r="AB95" s="44" t="s">
        <v>829</v>
      </c>
      <c r="AC95" s="44"/>
      <c r="AD95" s="44"/>
      <c r="AE95" s="44"/>
      <c r="AF95" s="44"/>
      <c r="AG95" s="44"/>
      <c r="AH95" s="44"/>
      <c r="AI95" s="142"/>
      <c r="AJ95" s="136"/>
      <c r="AK95" s="136"/>
      <c r="AL95" s="136"/>
      <c r="AM95" s="136"/>
    </row>
    <row r="96" spans="1:39" ht="30" customHeight="1" x14ac:dyDescent="0.25">
      <c r="A96" s="20" t="s">
        <v>859</v>
      </c>
      <c r="B96" s="143" t="s">
        <v>789</v>
      </c>
      <c r="C96" s="42" t="s">
        <v>7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>
        <v>4</v>
      </c>
      <c r="V96" s="43">
        <v>4</v>
      </c>
      <c r="W96" s="43">
        <v>0</v>
      </c>
      <c r="X96" s="43">
        <v>0</v>
      </c>
      <c r="Y96" s="43">
        <v>0</v>
      </c>
      <c r="Z96" s="43"/>
      <c r="AA96" s="43"/>
      <c r="AB96" s="43"/>
      <c r="AC96" s="43"/>
      <c r="AD96" s="43"/>
      <c r="AE96" s="43"/>
      <c r="AF96" s="43"/>
      <c r="AG96" s="43"/>
      <c r="AH96" s="43"/>
      <c r="AI96" s="140">
        <v>7.5</v>
      </c>
      <c r="AJ96" s="134">
        <f t="shared" ref="AJ96" si="121">SUM(D96:H97,K96:O97,R96:V97,Y96:AC97,AF96:AH97)/8</f>
        <v>2</v>
      </c>
      <c r="AK96" s="134">
        <f t="shared" ref="AK96" si="122">SUM(D98:H98,K98:O98,R98:V98,Y98:AC98,AF98:AH98)/8</f>
        <v>0.125</v>
      </c>
      <c r="AL96" s="134">
        <f t="shared" ref="AL96" si="123">SUM(I96:J98,P96:Q98,W96:X98,AD96:AE98)/8</f>
        <v>0</v>
      </c>
      <c r="AM96" s="134">
        <f t="shared" ref="AM96" si="124">ROUND(SUM(D96:AI98)/8,2)</f>
        <v>3.06</v>
      </c>
    </row>
    <row r="97" spans="1:41" ht="30" customHeight="1" x14ac:dyDescent="0.25">
      <c r="A97" s="20" t="s">
        <v>859</v>
      </c>
      <c r="B97" s="144"/>
      <c r="C97" s="42" t="s">
        <v>8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>
        <v>4</v>
      </c>
      <c r="V97" s="43">
        <v>4</v>
      </c>
      <c r="W97" s="43">
        <v>0</v>
      </c>
      <c r="X97" s="43">
        <v>0</v>
      </c>
      <c r="Y97" s="43">
        <v>0</v>
      </c>
      <c r="Z97" s="43"/>
      <c r="AA97" s="43"/>
      <c r="AB97" s="43"/>
      <c r="AC97" s="43"/>
      <c r="AD97" s="43"/>
      <c r="AE97" s="43"/>
      <c r="AF97" s="43"/>
      <c r="AG97" s="43"/>
      <c r="AH97" s="43"/>
      <c r="AI97" s="141"/>
      <c r="AJ97" s="135"/>
      <c r="AK97" s="135"/>
      <c r="AL97" s="135"/>
      <c r="AM97" s="135"/>
    </row>
    <row r="98" spans="1:41" ht="30" customHeight="1" x14ac:dyDescent="0.25">
      <c r="A98" s="20" t="s">
        <v>859</v>
      </c>
      <c r="B98" s="145"/>
      <c r="C98" s="44" t="s">
        <v>4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>
        <v>0.5</v>
      </c>
      <c r="V98" s="44">
        <v>0.5</v>
      </c>
      <c r="W98" s="44">
        <v>0</v>
      </c>
      <c r="X98" s="44">
        <v>0</v>
      </c>
      <c r="Y98" s="44">
        <v>0</v>
      </c>
      <c r="Z98" s="44"/>
      <c r="AA98" s="44"/>
      <c r="AB98" s="44"/>
      <c r="AC98" s="44"/>
      <c r="AD98" s="44"/>
      <c r="AE98" s="44"/>
      <c r="AF98" s="44"/>
      <c r="AG98" s="44"/>
      <c r="AH98" s="44"/>
      <c r="AI98" s="142"/>
      <c r="AJ98" s="136"/>
      <c r="AK98" s="136"/>
      <c r="AL98" s="136"/>
      <c r="AM98" s="136"/>
    </row>
    <row r="99" spans="1:41" ht="30" customHeight="1" x14ac:dyDescent="0.25">
      <c r="A99" s="20" t="s">
        <v>860</v>
      </c>
      <c r="B99" s="143" t="s">
        <v>826</v>
      </c>
      <c r="C99" s="42" t="s">
        <v>7</v>
      </c>
      <c r="D99" s="43"/>
      <c r="E99" s="43"/>
      <c r="F99" s="43"/>
      <c r="G99" s="43"/>
      <c r="H99" s="43"/>
      <c r="I99" s="43"/>
      <c r="J99" s="43"/>
      <c r="K99" s="43"/>
      <c r="L99" s="43"/>
      <c r="M99" s="43">
        <v>4</v>
      </c>
      <c r="N99" s="43">
        <v>0</v>
      </c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40">
        <v>7.5</v>
      </c>
      <c r="AJ99" s="134">
        <f t="shared" ref="AJ99" si="125">SUM(D99:H100,K99:O100,R99:V100,Y99:AC100,AF99:AH100)/8</f>
        <v>1</v>
      </c>
      <c r="AK99" s="134">
        <f t="shared" ref="AK99" si="126">SUM(D101:H101,K101:O101,R101:V101,Y101:AC101,AF101:AH101)/8</f>
        <v>6.25E-2</v>
      </c>
      <c r="AL99" s="134">
        <f t="shared" ref="AL99" si="127">SUM(I99:J101,P99:Q101,W99:X101,AD99:AE101)/8</f>
        <v>0</v>
      </c>
      <c r="AM99" s="134">
        <f t="shared" ref="AM99" si="128">ROUND(SUM(D99:AI101)/8,2)</f>
        <v>2</v>
      </c>
    </row>
    <row r="100" spans="1:41" ht="30" customHeight="1" x14ac:dyDescent="0.25">
      <c r="A100" s="20" t="s">
        <v>860</v>
      </c>
      <c r="B100" s="144"/>
      <c r="C100" s="42" t="s">
        <v>8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>
        <v>4</v>
      </c>
      <c r="N100" s="43">
        <v>0</v>
      </c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41"/>
      <c r="AJ100" s="135"/>
      <c r="AK100" s="135"/>
      <c r="AL100" s="135"/>
      <c r="AM100" s="135"/>
    </row>
    <row r="101" spans="1:41" ht="30" customHeight="1" x14ac:dyDescent="0.25">
      <c r="A101" s="20" t="s">
        <v>860</v>
      </c>
      <c r="B101" s="145"/>
      <c r="C101" s="44" t="s">
        <v>4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>
        <v>0.5</v>
      </c>
      <c r="N101" s="44">
        <v>0</v>
      </c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142"/>
      <c r="AJ101" s="136"/>
      <c r="AK101" s="136"/>
      <c r="AL101" s="136"/>
      <c r="AM101" s="136"/>
    </row>
    <row r="102" spans="1:41" ht="30" customHeight="1" x14ac:dyDescent="0.25">
      <c r="B102" s="64" t="s">
        <v>9</v>
      </c>
      <c r="C102" s="2"/>
      <c r="D102" s="2">
        <f t="shared" ref="D102:AH102" si="129">SUM(D6:D101)</f>
        <v>0</v>
      </c>
      <c r="E102" s="2">
        <f t="shared" si="129"/>
        <v>81</v>
      </c>
      <c r="F102" s="2">
        <f t="shared" si="129"/>
        <v>137</v>
      </c>
      <c r="G102" s="2">
        <f t="shared" si="129"/>
        <v>125</v>
      </c>
      <c r="H102" s="2">
        <f t="shared" si="129"/>
        <v>141</v>
      </c>
      <c r="I102" s="2">
        <f t="shared" si="129"/>
        <v>181</v>
      </c>
      <c r="J102" s="2">
        <f t="shared" si="129"/>
        <v>136</v>
      </c>
      <c r="K102" s="2">
        <f t="shared" si="129"/>
        <v>165.5</v>
      </c>
      <c r="L102" s="2">
        <f t="shared" si="129"/>
        <v>169.5</v>
      </c>
      <c r="M102" s="2">
        <f t="shared" si="129"/>
        <v>190</v>
      </c>
      <c r="N102" s="2">
        <f t="shared" si="129"/>
        <v>206.5</v>
      </c>
      <c r="O102" s="2">
        <f t="shared" si="129"/>
        <v>172</v>
      </c>
      <c r="P102" s="2">
        <f t="shared" si="129"/>
        <v>195</v>
      </c>
      <c r="Q102" s="2">
        <f t="shared" si="129"/>
        <v>152.5</v>
      </c>
      <c r="R102" s="2">
        <f t="shared" si="129"/>
        <v>192</v>
      </c>
      <c r="S102" s="2">
        <f t="shared" si="129"/>
        <v>228</v>
      </c>
      <c r="T102" s="2">
        <f t="shared" si="129"/>
        <v>226.5</v>
      </c>
      <c r="U102" s="2">
        <f t="shared" si="129"/>
        <v>262</v>
      </c>
      <c r="V102" s="2">
        <f t="shared" si="129"/>
        <v>177.5</v>
      </c>
      <c r="W102" s="2">
        <f t="shared" si="129"/>
        <v>177.5</v>
      </c>
      <c r="X102" s="2">
        <f t="shared" si="129"/>
        <v>195.5</v>
      </c>
      <c r="Y102" s="2">
        <f t="shared" si="129"/>
        <v>220</v>
      </c>
      <c r="Z102" s="2">
        <f t="shared" si="129"/>
        <v>217.5</v>
      </c>
      <c r="AA102" s="2">
        <f t="shared" si="129"/>
        <v>258.5</v>
      </c>
      <c r="AB102" s="2">
        <f t="shared" si="129"/>
        <v>244.5</v>
      </c>
      <c r="AC102" s="2">
        <f t="shared" si="129"/>
        <v>208.5</v>
      </c>
      <c r="AD102" s="2">
        <f t="shared" si="129"/>
        <v>236</v>
      </c>
      <c r="AE102" s="2">
        <f t="shared" si="129"/>
        <v>187.5</v>
      </c>
      <c r="AF102" s="2">
        <f t="shared" si="129"/>
        <v>194.5</v>
      </c>
      <c r="AG102" s="2">
        <f t="shared" si="129"/>
        <v>186</v>
      </c>
      <c r="AH102" s="2">
        <f t="shared" si="129"/>
        <v>114</v>
      </c>
      <c r="AI102" s="11"/>
      <c r="AJ102" s="3">
        <f>SUM(D102:AH102)</f>
        <v>5578</v>
      </c>
      <c r="AK102" s="3"/>
      <c r="AL102" s="3"/>
      <c r="AM102" s="3"/>
    </row>
    <row r="103" spans="1:41" s="63" customFormat="1" ht="30.75" customHeight="1" x14ac:dyDescent="0.25">
      <c r="A103" s="62"/>
      <c r="B103" s="57" t="s">
        <v>208</v>
      </c>
      <c r="C103" s="58"/>
      <c r="D103" s="59"/>
      <c r="E103" s="59">
        <v>7</v>
      </c>
      <c r="F103" s="59">
        <v>12</v>
      </c>
      <c r="G103" s="59">
        <v>13</v>
      </c>
      <c r="H103" s="59">
        <v>14</v>
      </c>
      <c r="I103" s="59">
        <v>14</v>
      </c>
      <c r="J103" s="59">
        <v>16</v>
      </c>
      <c r="K103" s="59">
        <v>15</v>
      </c>
      <c r="L103" s="59">
        <v>15</v>
      </c>
      <c r="M103" s="59">
        <v>17</v>
      </c>
      <c r="N103" s="59">
        <v>18</v>
      </c>
      <c r="O103" s="59">
        <v>15</v>
      </c>
      <c r="P103" s="59">
        <v>16</v>
      </c>
      <c r="Q103" s="59">
        <v>16</v>
      </c>
      <c r="R103" s="59">
        <v>16</v>
      </c>
      <c r="S103" s="59">
        <v>20</v>
      </c>
      <c r="T103" s="59"/>
      <c r="U103" s="59">
        <v>22</v>
      </c>
      <c r="V103" s="59">
        <v>19</v>
      </c>
      <c r="W103" s="59">
        <v>19</v>
      </c>
      <c r="X103" s="59">
        <v>20</v>
      </c>
      <c r="Y103" s="59">
        <v>23</v>
      </c>
      <c r="Z103" s="59">
        <v>23</v>
      </c>
      <c r="AA103" s="59">
        <v>23</v>
      </c>
      <c r="AB103" s="59">
        <v>21</v>
      </c>
      <c r="AC103" s="59">
        <v>20</v>
      </c>
      <c r="AD103" s="59">
        <v>20</v>
      </c>
      <c r="AE103" s="59">
        <v>20</v>
      </c>
      <c r="AF103" s="59">
        <v>20</v>
      </c>
      <c r="AG103" s="59">
        <v>19</v>
      </c>
      <c r="AH103" s="59">
        <v>12</v>
      </c>
      <c r="AI103" s="59"/>
      <c r="AJ103" s="60"/>
      <c r="AK103" s="60"/>
      <c r="AL103" s="60"/>
      <c r="AM103" s="60"/>
    </row>
    <row r="104" spans="1:41" ht="30" customHeight="1" x14ac:dyDescent="0.35">
      <c r="D104" s="204" t="s">
        <v>10</v>
      </c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6"/>
    </row>
    <row r="105" spans="1:41" ht="21" customHeight="1" x14ac:dyDescent="0.35">
      <c r="B105" s="20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21" customHeight="1" x14ac:dyDescent="0.35">
      <c r="B106" s="20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21" customHeight="1" x14ac:dyDescent="0.35">
      <c r="B107" s="20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21" customHeight="1" x14ac:dyDescent="0.35">
      <c r="B108" s="20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21" customHeight="1" x14ac:dyDescent="0.35">
      <c r="B109" s="20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x14ac:dyDescent="0.35">
      <c r="B110" s="20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x14ac:dyDescent="0.35">
      <c r="B111" s="20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x14ac:dyDescent="0.35">
      <c r="B112" s="20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</row>
    <row r="113" spans="2:39" x14ac:dyDescent="0.35">
      <c r="B113" s="20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</row>
    <row r="114" spans="2:39" x14ac:dyDescent="0.35">
      <c r="B114" s="20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</row>
    <row r="115" spans="2:39" x14ac:dyDescent="0.35">
      <c r="B115" s="20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</row>
    <row r="116" spans="2:39" x14ac:dyDescent="0.35">
      <c r="B116" s="20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</row>
    <row r="117" spans="2:39" x14ac:dyDescent="0.35">
      <c r="B117" s="20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</row>
    <row r="118" spans="2:39" x14ac:dyDescent="0.35">
      <c r="B118" s="20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</row>
    <row r="119" spans="2:39" x14ac:dyDescent="0.35">
      <c r="B119" s="20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</row>
    <row r="120" spans="2:39" x14ac:dyDescent="0.35">
      <c r="B120" s="20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</row>
    <row r="121" spans="2:39" x14ac:dyDescent="0.35">
      <c r="B121" s="20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</row>
    <row r="122" spans="2:39" x14ac:dyDescent="0.35">
      <c r="B122" s="20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</row>
    <row r="123" spans="2:39" x14ac:dyDescent="0.35">
      <c r="B123" s="20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</row>
    <row r="124" spans="2:39" x14ac:dyDescent="0.35">
      <c r="B124" s="20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</row>
    <row r="125" spans="2:39" x14ac:dyDescent="0.35">
      <c r="B125" s="20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</row>
    <row r="126" spans="2:39" x14ac:dyDescent="0.35">
      <c r="B126" s="20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</row>
    <row r="127" spans="2:39" x14ac:dyDescent="0.35">
      <c r="B127" s="20"/>
    </row>
    <row r="128" spans="2:39" x14ac:dyDescent="0.35">
      <c r="B128" s="20"/>
    </row>
    <row r="129" spans="2:2" x14ac:dyDescent="0.35">
      <c r="B129" s="20"/>
    </row>
    <row r="130" spans="2:2" x14ac:dyDescent="0.35">
      <c r="B130" s="20"/>
    </row>
    <row r="131" spans="2:2" x14ac:dyDescent="0.35">
      <c r="B131" s="20"/>
    </row>
  </sheetData>
  <mergeCells count="203">
    <mergeCell ref="AM42:AM44"/>
    <mergeCell ref="AM48:AM50"/>
    <mergeCell ref="B30:B32"/>
    <mergeCell ref="AI30:AI32"/>
    <mergeCell ref="AJ30:AJ32"/>
    <mergeCell ref="B42:B44"/>
    <mergeCell ref="B39:B41"/>
    <mergeCell ref="AM39:AM41"/>
    <mergeCell ref="AI42:AI44"/>
    <mergeCell ref="AJ42:AJ44"/>
    <mergeCell ref="AK30:AK32"/>
    <mergeCell ref="B33:B35"/>
    <mergeCell ref="AI33:AI35"/>
    <mergeCell ref="AJ33:AJ35"/>
    <mergeCell ref="AK33:AK35"/>
    <mergeCell ref="AL33:AL35"/>
    <mergeCell ref="AM33:AM35"/>
    <mergeCell ref="AL39:AL41"/>
    <mergeCell ref="AL36:AL38"/>
    <mergeCell ref="B99:B101"/>
    <mergeCell ref="B51:B53"/>
    <mergeCell ref="AI51:AI53"/>
    <mergeCell ref="AJ51:AJ53"/>
    <mergeCell ref="AK51:AK53"/>
    <mergeCell ref="B66:B68"/>
    <mergeCell ref="AJ84:AJ86"/>
    <mergeCell ref="AK84:AK86"/>
    <mergeCell ref="AL84:AL86"/>
    <mergeCell ref="AL51:AL53"/>
    <mergeCell ref="AL66:AL68"/>
    <mergeCell ref="AJ63:AJ65"/>
    <mergeCell ref="B69:B71"/>
    <mergeCell ref="AI69:AI71"/>
    <mergeCell ref="AJ69:AJ71"/>
    <mergeCell ref="AK69:AK71"/>
    <mergeCell ref="B54:B56"/>
    <mergeCell ref="AI54:AI56"/>
    <mergeCell ref="AJ54:AJ56"/>
    <mergeCell ref="AK54:AK56"/>
    <mergeCell ref="B57:B59"/>
    <mergeCell ref="AI66:AI68"/>
    <mergeCell ref="AJ66:AJ68"/>
    <mergeCell ref="AK66:AK68"/>
    <mergeCell ref="AM66:AM68"/>
    <mergeCell ref="AL69:AL71"/>
    <mergeCell ref="AJ45:AJ47"/>
    <mergeCell ref="AK45:AK47"/>
    <mergeCell ref="B36:B38"/>
    <mergeCell ref="AI36:AI38"/>
    <mergeCell ref="AJ36:AJ38"/>
    <mergeCell ref="AK36:AK38"/>
    <mergeCell ref="AK42:AK44"/>
    <mergeCell ref="AL42:AL44"/>
    <mergeCell ref="AL45:AL47"/>
    <mergeCell ref="AM45:AM47"/>
    <mergeCell ref="AK63:AK65"/>
    <mergeCell ref="AL63:AL65"/>
    <mergeCell ref="AM57:AM59"/>
    <mergeCell ref="AL60:AL62"/>
    <mergeCell ref="AM63:AM65"/>
    <mergeCell ref="AL57:AL59"/>
    <mergeCell ref="AL48:AL50"/>
    <mergeCell ref="B45:B47"/>
    <mergeCell ref="AI45:AI47"/>
    <mergeCell ref="B60:B62"/>
    <mergeCell ref="B48:B50"/>
    <mergeCell ref="B63:B65"/>
    <mergeCell ref="D104:AO104"/>
    <mergeCell ref="AM54:AM56"/>
    <mergeCell ref="AI60:AI62"/>
    <mergeCell ref="AM51:AM53"/>
    <mergeCell ref="AM60:AM62"/>
    <mergeCell ref="AI99:AI101"/>
    <mergeCell ref="AJ99:AJ101"/>
    <mergeCell ref="AK48:AK50"/>
    <mergeCell ref="AJ48:AJ50"/>
    <mergeCell ref="AI57:AI59"/>
    <mergeCell ref="AJ57:AJ59"/>
    <mergeCell ref="AK57:AK59"/>
    <mergeCell ref="AM99:AM101"/>
    <mergeCell ref="AL54:AL56"/>
    <mergeCell ref="AM69:AM71"/>
    <mergeCell ref="AM78:AM80"/>
    <mergeCell ref="AK99:AK101"/>
    <mergeCell ref="AL99:AL101"/>
    <mergeCell ref="AM93:AM95"/>
    <mergeCell ref="AM84:AM86"/>
    <mergeCell ref="AI48:AI50"/>
    <mergeCell ref="AJ60:AJ62"/>
    <mergeCell ref="AK60:AK62"/>
    <mergeCell ref="AI63:AI65"/>
    <mergeCell ref="AM24:AM26"/>
    <mergeCell ref="AL30:AL32"/>
    <mergeCell ref="B27:B29"/>
    <mergeCell ref="AI27:AI29"/>
    <mergeCell ref="AJ27:AJ29"/>
    <mergeCell ref="AK27:AK29"/>
    <mergeCell ref="AL27:AL29"/>
    <mergeCell ref="AL18:AL20"/>
    <mergeCell ref="B21:B23"/>
    <mergeCell ref="B24:B26"/>
    <mergeCell ref="B18:B20"/>
    <mergeCell ref="AM27:AM29"/>
    <mergeCell ref="G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AM6:AM8"/>
    <mergeCell ref="AM12:AM14"/>
    <mergeCell ref="AM9:AM11"/>
    <mergeCell ref="AL6:AL8"/>
    <mergeCell ref="AL9:AL11"/>
    <mergeCell ref="AK6:AK8"/>
    <mergeCell ref="AK9:AK11"/>
    <mergeCell ref="AL12:AL14"/>
    <mergeCell ref="AK12:AK14"/>
    <mergeCell ref="B6:B8"/>
    <mergeCell ref="AI6:AI8"/>
    <mergeCell ref="AJ6:AJ8"/>
    <mergeCell ref="B9:B11"/>
    <mergeCell ref="AI9:AI11"/>
    <mergeCell ref="AJ9:AJ11"/>
    <mergeCell ref="AJ12:AJ14"/>
    <mergeCell ref="B12:B14"/>
    <mergeCell ref="AI12:AI14"/>
    <mergeCell ref="AL15:AL17"/>
    <mergeCell ref="AM15:AM17"/>
    <mergeCell ref="B15:B17"/>
    <mergeCell ref="AI15:AI17"/>
    <mergeCell ref="AJ15:AJ17"/>
    <mergeCell ref="AK15:AK17"/>
    <mergeCell ref="AM18:AM20"/>
    <mergeCell ref="AM30:AM32"/>
    <mergeCell ref="AI39:AI41"/>
    <mergeCell ref="AJ39:AJ41"/>
    <mergeCell ref="AK39:AK41"/>
    <mergeCell ref="AM36:AM38"/>
    <mergeCell ref="AL21:AL23"/>
    <mergeCell ref="AM21:AM23"/>
    <mergeCell ref="AJ21:AJ23"/>
    <mergeCell ref="AK21:AK23"/>
    <mergeCell ref="AI21:AI23"/>
    <mergeCell ref="AK18:AK20"/>
    <mergeCell ref="AI18:AI20"/>
    <mergeCell ref="AJ18:AJ20"/>
    <mergeCell ref="AI24:AI26"/>
    <mergeCell ref="AJ24:AJ26"/>
    <mergeCell ref="AK24:AK26"/>
    <mergeCell ref="AL24:AL26"/>
    <mergeCell ref="B96:B98"/>
    <mergeCell ref="AI96:AI98"/>
    <mergeCell ref="AJ96:AJ98"/>
    <mergeCell ref="AK96:AK98"/>
    <mergeCell ref="AL96:AL98"/>
    <mergeCell ref="AM96:AM98"/>
    <mergeCell ref="B72:B74"/>
    <mergeCell ref="AJ72:AJ74"/>
    <mergeCell ref="B75:B77"/>
    <mergeCell ref="AI75:AI77"/>
    <mergeCell ref="AJ75:AJ77"/>
    <mergeCell ref="AK75:AK77"/>
    <mergeCell ref="AL75:AL77"/>
    <mergeCell ref="B87:B89"/>
    <mergeCell ref="AI87:AI89"/>
    <mergeCell ref="AJ87:AJ89"/>
    <mergeCell ref="AK87:AK89"/>
    <mergeCell ref="AL87:AL89"/>
    <mergeCell ref="AM87:AM89"/>
    <mergeCell ref="B78:B80"/>
    <mergeCell ref="AI78:AI80"/>
    <mergeCell ref="AJ78:AJ80"/>
    <mergeCell ref="AK78:AK80"/>
    <mergeCell ref="AL78:AL80"/>
    <mergeCell ref="B93:B95"/>
    <mergeCell ref="AI93:AI95"/>
    <mergeCell ref="AJ93:AJ95"/>
    <mergeCell ref="AK93:AK95"/>
    <mergeCell ref="AL93:AL95"/>
    <mergeCell ref="B90:B92"/>
    <mergeCell ref="AK72:AK74"/>
    <mergeCell ref="AL72:AL74"/>
    <mergeCell ref="AM72:AM74"/>
    <mergeCell ref="AM75:AM77"/>
    <mergeCell ref="AI90:AI92"/>
    <mergeCell ref="AJ90:AJ92"/>
    <mergeCell ref="AK90:AK92"/>
    <mergeCell ref="AL90:AL92"/>
    <mergeCell ref="AM90:AM92"/>
    <mergeCell ref="AI72:AI74"/>
    <mergeCell ref="B81:B83"/>
    <mergeCell ref="AI81:AI83"/>
    <mergeCell ref="AJ81:AJ83"/>
    <mergeCell ref="AK81:AK83"/>
    <mergeCell ref="AL81:AL83"/>
    <mergeCell ref="AM81:AM83"/>
    <mergeCell ref="B84:B86"/>
    <mergeCell ref="AI84:AI86"/>
  </mergeCells>
  <phoneticPr fontId="4" type="noConversion"/>
  <conditionalFormatting sqref="D4:G5 AG4:AH5">
    <cfRule type="expression" dxfId="118" priority="370">
      <formula>WEEKDAY(#REF!,2)&gt;5</formula>
    </cfRule>
    <cfRule type="expression" dxfId="117" priority="371">
      <formula>WEEKDAY(#REF!,2)&gt;5</formula>
    </cfRule>
    <cfRule type="expression" dxfId="116" priority="372">
      <formula>weeday(#REF!,2)&gt;5</formula>
    </cfRule>
    <cfRule type="expression" dxfId="115" priority="373">
      <formula>weeday(#REF!,2)&gt;5</formula>
    </cfRule>
  </conditionalFormatting>
  <conditionalFormatting sqref="D4:AH5 Z9:Z74 W63:W74 D72:V74 X72:AD74 D75:AE89 D90:AH101">
    <cfRule type="expression" dxfId="114" priority="367">
      <formula>WEEKDAY(D$4,2)&gt;5</formula>
    </cfRule>
  </conditionalFormatting>
  <conditionalFormatting sqref="I6:M26 S6:S26 D6:G65 X6:AA101 J7:J65 N9:P26 R9:R26 I27:P65 R27:S71 Q32 V32 AC32 Q50:Q71 V50:V101 AC50:AC101 D66:P71 D72:S101">
    <cfRule type="expression" dxfId="113" priority="61">
      <formula>weeday(D$4,2)&gt;5</formula>
    </cfRule>
  </conditionalFormatting>
  <conditionalFormatting sqref="L22:L23">
    <cfRule type="expression" dxfId="112" priority="46">
      <formula>WEEKDAY(L$4,2)&gt;5</formula>
    </cfRule>
  </conditionalFormatting>
  <conditionalFormatting sqref="L25:L26">
    <cfRule type="expression" dxfId="111" priority="45">
      <formula>WEEKDAY(L$4,2)&gt;5</formula>
    </cfRule>
  </conditionalFormatting>
  <conditionalFormatting sqref="N6:P7 R6:R7 N8:R8 Q11 Q14 Q17:Q20 Q23 Q26 Q29 Q35 Q38 Q41 Q44 Q47">
    <cfRule type="expression" dxfId="110" priority="109">
      <formula>weeday(N$4,2)&gt;5</formula>
    </cfRule>
  </conditionalFormatting>
  <conditionalFormatting sqref="N6:R8 I6:M26">
    <cfRule type="expression" dxfId="109" priority="42">
      <formula>WEEKDAY(I$4,2)&gt;5</formula>
    </cfRule>
  </conditionalFormatting>
  <conditionalFormatting sqref="O7:O26 O29 O35 O38 O41 O44">
    <cfRule type="expression" dxfId="108" priority="21">
      <formula>WEEKDAY(O$4,2)&gt;5</formula>
    </cfRule>
  </conditionalFormatting>
  <conditionalFormatting sqref="O47">
    <cfRule type="expression" dxfId="107" priority="17">
      <formula>WEEKDAY(O$4,2)&gt;5</formula>
    </cfRule>
  </conditionalFormatting>
  <conditionalFormatting sqref="T6:X7 V99:V100 AB99:AD100">
    <cfRule type="expression" dxfId="106" priority="34">
      <formula>WEEKDAY(T$4,2)&gt;5</formula>
    </cfRule>
  </conditionalFormatting>
  <conditionalFormatting sqref="V8 AC8 V11 AC11 V14 AC14 V17 AC17 V20 AC20 V23 AC23 V26 AC26 V29 AC29 V35 AC35 V38 AC38 V41 AC41 V44 AC44 V47">
    <cfRule type="expression" dxfId="105" priority="23">
      <formula>weeday(V$4,2)&gt;5</formula>
    </cfRule>
  </conditionalFormatting>
  <conditionalFormatting sqref="V75:V76 AB75:AD76">
    <cfRule type="expression" dxfId="104" priority="8">
      <formula>WEEKDAY(V$4,2)&gt;5</formula>
    </cfRule>
  </conditionalFormatting>
  <conditionalFormatting sqref="V78:V79 AB78:AD79">
    <cfRule type="expression" dxfId="103" priority="10">
      <formula>WEEKDAY(V$4,2)&gt;5</formula>
    </cfRule>
  </conditionalFormatting>
  <conditionalFormatting sqref="V81:V82 AB81:AD82">
    <cfRule type="expression" dxfId="102" priority="4">
      <formula>WEEKDAY(V$4,2)&gt;5</formula>
    </cfRule>
  </conditionalFormatting>
  <conditionalFormatting sqref="V84:V85 AB84:AD85">
    <cfRule type="expression" dxfId="101" priority="3">
      <formula>WEEKDAY(V$4,2)&gt;5</formula>
    </cfRule>
  </conditionalFormatting>
  <conditionalFormatting sqref="V87:V88 AB87:AD88">
    <cfRule type="expression" dxfId="100" priority="1">
      <formula>WEEKDAY(V$4,2)&gt;5</formula>
    </cfRule>
  </conditionalFormatting>
  <conditionalFormatting sqref="V90:V91 AB90:AD91">
    <cfRule type="expression" dxfId="99" priority="9">
      <formula>WEEKDAY(V$4,2)&gt;5</formula>
    </cfRule>
  </conditionalFormatting>
  <conditionalFormatting sqref="V93:V94 AB93:AD94">
    <cfRule type="expression" dxfId="98" priority="6">
      <formula>WEEKDAY(V$4,2)&gt;5</formula>
    </cfRule>
  </conditionalFormatting>
  <conditionalFormatting sqref="V96:V97 AB96:AD97">
    <cfRule type="expression" dxfId="97" priority="5">
      <formula>WEEKDAY(V$4,2)&gt;5</formula>
    </cfRule>
  </conditionalFormatting>
  <conditionalFormatting sqref="Z78:Z80">
    <cfRule type="expression" dxfId="96" priority="2">
      <formula>WEEKDAY(Z$4,2)&gt;5</formula>
    </cfRule>
  </conditionalFormatting>
  <conditionalFormatting sqref="AB6:AD73 V8:V73 AE9:AE74">
    <cfRule type="expression" dxfId="95" priority="7">
      <formula>WEEKDAY(V$4,2)&gt;5</formula>
    </cfRule>
  </conditionalFormatting>
  <conditionalFormatting sqref="AC47">
    <cfRule type="expression" dxfId="94" priority="16">
      <formula>weeday(AC$4,2)&gt;5</formula>
    </cfRule>
  </conditionalFormatting>
  <conditionalFormatting sqref="AE6:AH8 S6:S26 Y6:AA26 D6:I65 T8:U26 W8:X26 N9:N26 P9:R26 J9:J65 N18:O26 W27:AA62 I27:U65 O50:O71 X63:AA71 D66:U71">
    <cfRule type="expression" dxfId="93" priority="82">
      <formula>WEEKDAY(D$4,2)&gt;5</formula>
    </cfRule>
  </conditionalFormatting>
  <conditionalFormatting sqref="AF9:AH89">
    <cfRule type="expression" dxfId="92" priority="59">
      <formula>WEEKDAY(AF$4,2)&gt;5</formula>
    </cfRule>
  </conditionalFormatting>
  <printOptions horizontalCentered="1"/>
  <pageMargins left="0" right="0" top="0" bottom="0" header="0" footer="0"/>
  <pageSetup paperSize="9"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Spinner 2">
              <controlPr defaultSize="0" autoPict="0">
                <anchor moveWithCells="1" sizeWithCells="1">
                  <from>
                    <xdr:col>3</xdr:col>
                    <xdr:colOff>203200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O89"/>
  <sheetViews>
    <sheetView zoomScale="85" zoomScaleNormal="85" zoomScaleSheetLayoutView="85" workbookViewId="0">
      <pane xSplit="3" ySplit="5" topLeftCell="D42" activePane="bottomRight" state="frozen"/>
      <selection activeCell="Q88" sqref="Q88"/>
      <selection pane="topRight" activeCell="Q88" sqref="Q88"/>
      <selection pane="bottomLeft" activeCell="Q88" sqref="Q88"/>
      <selection pane="bottomRight" activeCell="Z54" sqref="Z54"/>
    </sheetView>
  </sheetViews>
  <sheetFormatPr defaultColWidth="9" defaultRowHeight="16" x14ac:dyDescent="0.35"/>
  <cols>
    <col min="1" max="1" width="12.5" style="48" customWidth="1"/>
    <col min="2" max="2" width="12.58203125" style="4" customWidth="1"/>
    <col min="3" max="3" width="7.25" style="4" customWidth="1"/>
    <col min="4" max="4" width="5.33203125" style="4" customWidth="1"/>
    <col min="5" max="5" width="5.58203125" style="4" customWidth="1"/>
    <col min="6" max="6" width="6.58203125" style="4" customWidth="1"/>
    <col min="7" max="7" width="6.33203125" style="4" customWidth="1"/>
    <col min="8" max="8" width="6.25" style="4" customWidth="1"/>
    <col min="9" max="9" width="5.83203125" style="4" customWidth="1"/>
    <col min="10" max="10" width="5.75" style="4" customWidth="1"/>
    <col min="11" max="11" width="6.08203125" style="4" customWidth="1"/>
    <col min="12" max="12" width="5.58203125" style="4" customWidth="1"/>
    <col min="13" max="13" width="5.33203125" style="4" customWidth="1"/>
    <col min="14" max="14" width="6" style="4" customWidth="1"/>
    <col min="15" max="15" width="6.75" style="4" customWidth="1"/>
    <col min="16" max="16" width="6.33203125" style="4" customWidth="1"/>
    <col min="17" max="17" width="6.08203125" style="4" customWidth="1"/>
    <col min="18" max="18" width="5.5" style="4" customWidth="1"/>
    <col min="19" max="19" width="5.33203125" style="4" customWidth="1"/>
    <col min="20" max="20" width="6.33203125" style="4" customWidth="1"/>
    <col min="21" max="21" width="5.75" style="4" customWidth="1"/>
    <col min="22" max="22" width="6.58203125" style="4" customWidth="1"/>
    <col min="23" max="23" width="5.83203125" style="4" customWidth="1"/>
    <col min="24" max="24" width="5.33203125" style="4" customWidth="1"/>
    <col min="25" max="25" width="5.75" style="4" customWidth="1"/>
    <col min="26" max="26" width="6.25" style="4" customWidth="1"/>
    <col min="27" max="27" width="5.75" style="4" customWidth="1"/>
    <col min="28" max="28" width="5.58203125" style="4" customWidth="1"/>
    <col min="29" max="32" width="6" style="4" customWidth="1"/>
    <col min="33" max="34" width="5.7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B1" s="79">
        <v>2024</v>
      </c>
      <c r="C1" s="79"/>
      <c r="D1" s="88" t="s">
        <v>264</v>
      </c>
      <c r="E1" s="79"/>
      <c r="F1" s="77">
        <v>1</v>
      </c>
      <c r="G1" s="79" t="s">
        <v>265</v>
      </c>
      <c r="H1" s="175" t="s">
        <v>0</v>
      </c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214" t="s">
        <v>1</v>
      </c>
      <c r="C2" s="215"/>
      <c r="D2" s="216" t="s">
        <v>357</v>
      </c>
      <c r="E2" s="217"/>
      <c r="F2" s="217"/>
      <c r="G2" s="217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89"/>
      <c r="B4" s="202" t="s">
        <v>266</v>
      </c>
      <c r="C4" s="90" t="s">
        <v>257</v>
      </c>
      <c r="D4" s="84">
        <f>DATE(B1,F1,1)</f>
        <v>45292</v>
      </c>
      <c r="E4" s="84">
        <f>D4+1</f>
        <v>45293</v>
      </c>
      <c r="F4" s="84">
        <f t="shared" ref="F4:AG4" si="0">E4+1</f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>AG4+1</f>
        <v>45322</v>
      </c>
      <c r="AI4" s="212" t="s">
        <v>18</v>
      </c>
      <c r="AJ4" s="212" t="s">
        <v>259</v>
      </c>
      <c r="AK4" s="212" t="s">
        <v>260</v>
      </c>
      <c r="AL4" s="212" t="s">
        <v>261</v>
      </c>
      <c r="AM4" s="212" t="s">
        <v>262</v>
      </c>
    </row>
    <row r="5" spans="1:39" s="85" customFormat="1" ht="34.5" customHeight="1" x14ac:dyDescent="0.25">
      <c r="A5" s="91"/>
      <c r="B5" s="172"/>
      <c r="C5" s="92" t="s">
        <v>258</v>
      </c>
      <c r="D5" s="87">
        <f>D4</f>
        <v>45292</v>
      </c>
      <c r="E5" s="87">
        <f t="shared" ref="E5:AH5" si="1">E4</f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213"/>
      <c r="AJ5" s="213"/>
      <c r="AK5" s="213"/>
      <c r="AL5" s="213"/>
      <c r="AM5" s="213"/>
    </row>
    <row r="6" spans="1:39" ht="30" customHeight="1" x14ac:dyDescent="0.25">
      <c r="A6" s="55" t="s">
        <v>279</v>
      </c>
      <c r="B6" s="149" t="s">
        <v>462</v>
      </c>
      <c r="C6" s="42" t="s">
        <v>7</v>
      </c>
      <c r="D6" s="43" t="s">
        <v>766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 t="s">
        <v>895</v>
      </c>
      <c r="AF6" s="43">
        <v>4</v>
      </c>
      <c r="AG6" s="43">
        <v>4</v>
      </c>
      <c r="AH6" s="43">
        <v>4</v>
      </c>
      <c r="AI6" s="140"/>
      <c r="AJ6" s="134">
        <f t="shared" ref="AJ6" si="2">SUM(D6:H7,K6:O7,R6:V7,Y6:AC7,AF6:AH7)/8</f>
        <v>22</v>
      </c>
      <c r="AK6" s="134">
        <f t="shared" ref="AK6" si="3">SUM(D8:H8,K8:O8,R8:V8,Y8:AC8,AF8:AH8)/8</f>
        <v>12.375</v>
      </c>
      <c r="AL6" s="134">
        <f>SUM(I6:J8,P6:Q8,W6:X8,AD6:AE8)/8</f>
        <v>10.4375</v>
      </c>
      <c r="AM6" s="134">
        <f t="shared" ref="AM6" si="4">ROUND(SUM(D6:AI8)/8,2)</f>
        <v>44.81</v>
      </c>
    </row>
    <row r="7" spans="1:39" ht="30" customHeight="1" x14ac:dyDescent="0.25">
      <c r="A7" s="55" t="s">
        <v>279</v>
      </c>
      <c r="B7" s="150"/>
      <c r="C7" s="42" t="s">
        <v>8</v>
      </c>
      <c r="D7" s="43" t="s">
        <v>766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 t="s">
        <v>895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" customHeight="1" x14ac:dyDescent="0.25">
      <c r="A8" s="55" t="s">
        <v>279</v>
      </c>
      <c r="B8" s="151"/>
      <c r="C8" s="44" t="s">
        <v>4</v>
      </c>
      <c r="D8" s="44" t="s">
        <v>766</v>
      </c>
      <c r="E8" s="44">
        <v>4</v>
      </c>
      <c r="F8" s="44">
        <v>5</v>
      </c>
      <c r="G8" s="44">
        <v>5</v>
      </c>
      <c r="H8" s="44">
        <v>5</v>
      </c>
      <c r="I8" s="44">
        <v>5</v>
      </c>
      <c r="J8" s="44">
        <v>3</v>
      </c>
      <c r="K8" s="44">
        <v>4</v>
      </c>
      <c r="L8" s="44">
        <v>5</v>
      </c>
      <c r="M8" s="44">
        <v>5</v>
      </c>
      <c r="N8" s="44">
        <v>5</v>
      </c>
      <c r="O8" s="44">
        <v>5</v>
      </c>
      <c r="P8" s="44">
        <v>5</v>
      </c>
      <c r="Q8" s="44">
        <v>0.5</v>
      </c>
      <c r="R8" s="44">
        <v>3</v>
      </c>
      <c r="S8" s="44">
        <v>4</v>
      </c>
      <c r="T8" s="44">
        <v>5</v>
      </c>
      <c r="U8" s="44">
        <v>5</v>
      </c>
      <c r="V8" s="44">
        <v>5</v>
      </c>
      <c r="W8" s="44">
        <v>5</v>
      </c>
      <c r="X8" s="44">
        <v>4</v>
      </c>
      <c r="Y8" s="44">
        <v>5</v>
      </c>
      <c r="Z8" s="44">
        <v>5</v>
      </c>
      <c r="AA8" s="44">
        <v>5</v>
      </c>
      <c r="AB8" s="44">
        <v>4.5</v>
      </c>
      <c r="AC8" s="44">
        <v>5</v>
      </c>
      <c r="AD8" s="44">
        <v>5</v>
      </c>
      <c r="AE8" s="44" t="s">
        <v>895</v>
      </c>
      <c r="AF8" s="44">
        <v>4.5</v>
      </c>
      <c r="AG8" s="44">
        <v>4.5</v>
      </c>
      <c r="AH8" s="44">
        <v>0.5</v>
      </c>
      <c r="AI8" s="142"/>
      <c r="AJ8" s="136"/>
      <c r="AK8" s="136"/>
      <c r="AL8" s="136"/>
      <c r="AM8" s="136"/>
    </row>
    <row r="9" spans="1:39" ht="30" customHeight="1" x14ac:dyDescent="0.25">
      <c r="A9" s="48" t="s">
        <v>76</v>
      </c>
      <c r="B9" s="146" t="s">
        <v>32</v>
      </c>
      <c r="C9" s="42" t="s">
        <v>7</v>
      </c>
      <c r="D9" s="43" t="s">
        <v>766</v>
      </c>
      <c r="E9" s="43" t="s">
        <v>766</v>
      </c>
      <c r="F9" s="43" t="s">
        <v>766</v>
      </c>
      <c r="G9" s="43" t="s">
        <v>766</v>
      </c>
      <c r="H9" s="43" t="s">
        <v>769</v>
      </c>
      <c r="I9" s="43" t="s">
        <v>769</v>
      </c>
      <c r="J9" s="43" t="s">
        <v>769</v>
      </c>
      <c r="K9" s="43" t="s">
        <v>769</v>
      </c>
      <c r="L9" s="43" t="s">
        <v>769</v>
      </c>
      <c r="M9" s="43" t="s">
        <v>769</v>
      </c>
      <c r="N9" s="43" t="s">
        <v>769</v>
      </c>
      <c r="O9" s="43" t="s">
        <v>769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>
        <v>4</v>
      </c>
      <c r="AG9" s="43">
        <v>4</v>
      </c>
      <c r="AH9" s="43">
        <v>4</v>
      </c>
      <c r="AI9" s="140"/>
      <c r="AJ9" s="134">
        <f t="shared" ref="AJ9" si="5">SUM(D9:H10,K9:O10,R9:V10,Y9:AC10,AF9:AH10)/8</f>
        <v>13</v>
      </c>
      <c r="AK9" s="134">
        <f t="shared" ref="AK9" si="6">SUM(D11:H11,K11:O11,R11:V11,Y11:AC11,AF11:AH11)/8</f>
        <v>7.75</v>
      </c>
      <c r="AL9" s="134">
        <f t="shared" ref="AL9" si="7">SUM(I9:J11,P9:Q11,W9:X11,AD9:AE11)/8</f>
        <v>8.375</v>
      </c>
      <c r="AM9" s="134">
        <f t="shared" ref="AM9" si="8">ROUND(SUM(D9:AI11)/8,2)</f>
        <v>29.13</v>
      </c>
    </row>
    <row r="10" spans="1:39" ht="30" customHeight="1" x14ac:dyDescent="0.25">
      <c r="A10" s="48" t="s">
        <v>76</v>
      </c>
      <c r="B10" s="147"/>
      <c r="C10" s="42" t="s">
        <v>8</v>
      </c>
      <c r="D10" s="43" t="s">
        <v>766</v>
      </c>
      <c r="E10" s="43" t="s">
        <v>766</v>
      </c>
      <c r="F10" s="43" t="s">
        <v>766</v>
      </c>
      <c r="G10" s="43" t="s">
        <v>766</v>
      </c>
      <c r="H10" s="43" t="s">
        <v>769</v>
      </c>
      <c r="I10" s="43" t="s">
        <v>769</v>
      </c>
      <c r="J10" s="43" t="s">
        <v>769</v>
      </c>
      <c r="K10" s="43" t="s">
        <v>769</v>
      </c>
      <c r="L10" s="43" t="s">
        <v>769</v>
      </c>
      <c r="M10" s="43" t="s">
        <v>769</v>
      </c>
      <c r="N10" s="43" t="s">
        <v>769</v>
      </c>
      <c r="O10" s="43" t="s">
        <v>769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4</v>
      </c>
      <c r="AG10" s="43">
        <v>4</v>
      </c>
      <c r="AH10" s="43">
        <v>4</v>
      </c>
      <c r="AI10" s="141"/>
      <c r="AJ10" s="135"/>
      <c r="AK10" s="135"/>
      <c r="AL10" s="135"/>
      <c r="AM10" s="135"/>
    </row>
    <row r="11" spans="1:39" ht="30" customHeight="1" x14ac:dyDescent="0.25">
      <c r="A11" s="48" t="s">
        <v>76</v>
      </c>
      <c r="B11" s="148"/>
      <c r="C11" s="44" t="s">
        <v>4</v>
      </c>
      <c r="D11" s="44" t="s">
        <v>766</v>
      </c>
      <c r="E11" s="44" t="s">
        <v>766</v>
      </c>
      <c r="F11" s="44" t="s">
        <v>766</v>
      </c>
      <c r="G11" s="44" t="s">
        <v>766</v>
      </c>
      <c r="H11" s="44" t="s">
        <v>769</v>
      </c>
      <c r="I11" s="44" t="s">
        <v>769</v>
      </c>
      <c r="J11" s="44" t="s">
        <v>769</v>
      </c>
      <c r="K11" s="44" t="s">
        <v>769</v>
      </c>
      <c r="L11" s="44" t="s">
        <v>769</v>
      </c>
      <c r="M11" s="44" t="s">
        <v>769</v>
      </c>
      <c r="N11" s="44" t="s">
        <v>769</v>
      </c>
      <c r="O11" s="44" t="s">
        <v>769</v>
      </c>
      <c r="P11" s="44">
        <v>5</v>
      </c>
      <c r="Q11" s="44">
        <v>0.5</v>
      </c>
      <c r="R11" s="44">
        <v>3</v>
      </c>
      <c r="S11" s="44">
        <v>5</v>
      </c>
      <c r="T11" s="44">
        <v>5</v>
      </c>
      <c r="U11" s="44">
        <v>5</v>
      </c>
      <c r="V11" s="44">
        <v>5</v>
      </c>
      <c r="W11" s="44">
        <v>5</v>
      </c>
      <c r="X11" s="44">
        <v>0.5</v>
      </c>
      <c r="Y11" s="44">
        <v>5</v>
      </c>
      <c r="Z11" s="44">
        <v>5</v>
      </c>
      <c r="AA11" s="44">
        <v>5</v>
      </c>
      <c r="AB11" s="44">
        <v>4</v>
      </c>
      <c r="AC11" s="44">
        <v>5</v>
      </c>
      <c r="AD11" s="44">
        <v>5</v>
      </c>
      <c r="AE11" s="44">
        <v>3</v>
      </c>
      <c r="AF11" s="44">
        <v>5</v>
      </c>
      <c r="AG11" s="44">
        <v>5</v>
      </c>
      <c r="AH11" s="44">
        <v>5</v>
      </c>
      <c r="AI11" s="142"/>
      <c r="AJ11" s="136"/>
      <c r="AK11" s="136"/>
      <c r="AL11" s="136"/>
      <c r="AM11" s="136"/>
    </row>
    <row r="12" spans="1:39" ht="30" customHeight="1" x14ac:dyDescent="0.25">
      <c r="A12" s="48">
        <v>1808012</v>
      </c>
      <c r="B12" s="146" t="s">
        <v>33</v>
      </c>
      <c r="C12" s="42" t="s">
        <v>7</v>
      </c>
      <c r="D12" s="43" t="s">
        <v>766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 t="shared" ref="AJ12" si="9">SUM(D12:H13,K12:O13,R12:V13,Y12:AC13,AF12:AH13)/8</f>
        <v>22</v>
      </c>
      <c r="AK12" s="134">
        <f t="shared" ref="AK12" si="10">SUM(D14:H14,K14:O14,R14:V14,Y14:AC14,AF14:AH14)/8</f>
        <v>13.375</v>
      </c>
      <c r="AL12" s="134">
        <f t="shared" ref="AL12" si="11">SUM(I12:J14,P12:Q14,W12:X14,AD12:AE14)/8</f>
        <v>11.375</v>
      </c>
      <c r="AM12" s="134">
        <f t="shared" ref="AM12" si="12">ROUND(SUM(D12:AI14)/8,2)</f>
        <v>46.75</v>
      </c>
    </row>
    <row r="13" spans="1:39" ht="30" customHeight="1" x14ac:dyDescent="0.25">
      <c r="A13" s="48">
        <v>1808012</v>
      </c>
      <c r="B13" s="147"/>
      <c r="C13" s="42" t="s">
        <v>8</v>
      </c>
      <c r="D13" s="43" t="s">
        <v>766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48">
        <v>1808012</v>
      </c>
      <c r="B14" s="148"/>
      <c r="C14" s="44" t="s">
        <v>4</v>
      </c>
      <c r="D14" s="44" t="s">
        <v>766</v>
      </c>
      <c r="E14" s="44">
        <v>4</v>
      </c>
      <c r="F14" s="44">
        <v>4</v>
      </c>
      <c r="G14" s="44">
        <v>4</v>
      </c>
      <c r="H14" s="44">
        <v>4</v>
      </c>
      <c r="I14" s="44">
        <v>4</v>
      </c>
      <c r="J14" s="44">
        <v>0.5</v>
      </c>
      <c r="K14" s="44">
        <v>5</v>
      </c>
      <c r="L14" s="44">
        <v>6</v>
      </c>
      <c r="M14" s="44">
        <v>5</v>
      </c>
      <c r="N14" s="44">
        <v>5</v>
      </c>
      <c r="O14" s="44">
        <v>5</v>
      </c>
      <c r="P14" s="44">
        <v>5</v>
      </c>
      <c r="Q14" s="44">
        <v>0.5</v>
      </c>
      <c r="R14" s="44">
        <v>3</v>
      </c>
      <c r="S14" s="44">
        <v>5</v>
      </c>
      <c r="T14" s="44">
        <v>5</v>
      </c>
      <c r="U14" s="44">
        <v>5</v>
      </c>
      <c r="V14" s="44">
        <v>5</v>
      </c>
      <c r="W14" s="44">
        <v>5</v>
      </c>
      <c r="X14" s="44">
        <v>4</v>
      </c>
      <c r="Y14" s="44">
        <v>5</v>
      </c>
      <c r="Z14" s="44">
        <v>5</v>
      </c>
      <c r="AA14" s="44">
        <v>6</v>
      </c>
      <c r="AB14" s="44">
        <v>6</v>
      </c>
      <c r="AC14" s="44">
        <v>5</v>
      </c>
      <c r="AD14" s="44">
        <v>5</v>
      </c>
      <c r="AE14" s="44">
        <v>3</v>
      </c>
      <c r="AF14" s="44">
        <v>5</v>
      </c>
      <c r="AG14" s="44">
        <v>5</v>
      </c>
      <c r="AH14" s="44">
        <v>5</v>
      </c>
      <c r="AI14" s="142"/>
      <c r="AJ14" s="136"/>
      <c r="AK14" s="136"/>
      <c r="AL14" s="136"/>
      <c r="AM14" s="136"/>
    </row>
    <row r="15" spans="1:39" ht="30" customHeight="1" x14ac:dyDescent="0.25">
      <c r="A15" s="48" t="s">
        <v>210</v>
      </c>
      <c r="B15" s="146" t="s">
        <v>209</v>
      </c>
      <c r="C15" s="42" t="s">
        <v>7</v>
      </c>
      <c r="D15" s="43" t="s">
        <v>766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3.5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 t="shared" ref="AJ15" si="13">SUM(D15:H16,K15:O16,R15:V16,Y15:AC16,AF15:AH16)/8</f>
        <v>21.5</v>
      </c>
      <c r="AK15" s="134">
        <f t="shared" ref="AK15" si="14">SUM(D17:H17,K17:O17,R17:V17,Y17:AC17,AF17:AH17)/8</f>
        <v>12.375</v>
      </c>
      <c r="AL15" s="134">
        <f t="shared" ref="AL15" si="15">SUM(I15:J17,P15:Q17,W15:X17,AD15:AE17)/8</f>
        <v>11.3125</v>
      </c>
      <c r="AM15" s="134">
        <f t="shared" ref="AM15" si="16">ROUND(SUM(D15:AI17)/8,2)</f>
        <v>45.19</v>
      </c>
    </row>
    <row r="16" spans="1:39" ht="30" customHeight="1" x14ac:dyDescent="0.25">
      <c r="A16" s="48" t="s">
        <v>728</v>
      </c>
      <c r="B16" s="147"/>
      <c r="C16" s="42" t="s">
        <v>8</v>
      </c>
      <c r="D16" s="43" t="s">
        <v>766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0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39" ht="30" customHeight="1" x14ac:dyDescent="0.25">
      <c r="A17" s="48" t="s">
        <v>210</v>
      </c>
      <c r="B17" s="148"/>
      <c r="C17" s="44" t="s">
        <v>4</v>
      </c>
      <c r="D17" s="44" t="s">
        <v>766</v>
      </c>
      <c r="E17" s="44">
        <v>5</v>
      </c>
      <c r="F17" s="44">
        <v>5</v>
      </c>
      <c r="G17" s="44">
        <v>5</v>
      </c>
      <c r="H17" s="44">
        <v>5</v>
      </c>
      <c r="I17" s="44">
        <v>5</v>
      </c>
      <c r="J17" s="44">
        <v>5</v>
      </c>
      <c r="K17" s="44">
        <v>5</v>
      </c>
      <c r="L17" s="44">
        <v>5</v>
      </c>
      <c r="M17" s="44">
        <v>5</v>
      </c>
      <c r="N17" s="44">
        <v>5</v>
      </c>
      <c r="O17" s="44">
        <v>5</v>
      </c>
      <c r="P17" s="44">
        <v>0.5</v>
      </c>
      <c r="Q17" s="44">
        <v>0.5</v>
      </c>
      <c r="R17" s="44">
        <v>4</v>
      </c>
      <c r="S17" s="44">
        <v>3</v>
      </c>
      <c r="T17" s="44">
        <v>4</v>
      </c>
      <c r="U17" s="44">
        <v>5</v>
      </c>
      <c r="V17" s="44">
        <v>5</v>
      </c>
      <c r="W17" s="44">
        <v>5</v>
      </c>
      <c r="X17" s="44">
        <v>3</v>
      </c>
      <c r="Y17" s="44">
        <v>3</v>
      </c>
      <c r="Z17" s="44">
        <v>0</v>
      </c>
      <c r="AA17" s="44">
        <v>6</v>
      </c>
      <c r="AB17" s="44">
        <v>6</v>
      </c>
      <c r="AC17" s="44">
        <v>5</v>
      </c>
      <c r="AD17" s="44">
        <v>3</v>
      </c>
      <c r="AE17" s="44">
        <v>5</v>
      </c>
      <c r="AF17" s="44">
        <v>5</v>
      </c>
      <c r="AG17" s="44">
        <v>5</v>
      </c>
      <c r="AH17" s="44">
        <v>3</v>
      </c>
      <c r="AI17" s="142"/>
      <c r="AJ17" s="136"/>
      <c r="AK17" s="136"/>
      <c r="AL17" s="136"/>
      <c r="AM17" s="136"/>
    </row>
    <row r="18" spans="1:39" ht="30" customHeight="1" x14ac:dyDescent="0.25">
      <c r="A18" s="48" t="s">
        <v>227</v>
      </c>
      <c r="B18" s="171" t="s">
        <v>207</v>
      </c>
      <c r="C18" s="42" t="s">
        <v>7</v>
      </c>
      <c r="D18" s="43" t="s">
        <v>766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4</v>
      </c>
      <c r="K18" s="43">
        <v>4</v>
      </c>
      <c r="L18" s="43">
        <v>4</v>
      </c>
      <c r="M18" s="43">
        <v>4</v>
      </c>
      <c r="N18" s="43">
        <v>4</v>
      </c>
      <c r="O18" s="43">
        <v>4</v>
      </c>
      <c r="P18" s="43">
        <v>4</v>
      </c>
      <c r="Q18" s="43">
        <v>4</v>
      </c>
      <c r="R18" s="43">
        <v>4</v>
      </c>
      <c r="S18" s="43">
        <v>4</v>
      </c>
      <c r="T18" s="43">
        <v>4</v>
      </c>
      <c r="U18" s="43">
        <v>4</v>
      </c>
      <c r="V18" s="43">
        <v>4</v>
      </c>
      <c r="W18" s="43">
        <v>4</v>
      </c>
      <c r="X18" s="43">
        <v>0</v>
      </c>
      <c r="Y18" s="43">
        <v>4</v>
      </c>
      <c r="Z18" s="43">
        <v>4</v>
      </c>
      <c r="AA18" s="43">
        <v>4</v>
      </c>
      <c r="AB18" s="43">
        <v>4</v>
      </c>
      <c r="AC18" s="43">
        <v>4</v>
      </c>
      <c r="AD18" s="43">
        <v>4</v>
      </c>
      <c r="AE18" s="43">
        <v>4</v>
      </c>
      <c r="AF18" s="43">
        <v>4</v>
      </c>
      <c r="AG18" s="43">
        <v>4</v>
      </c>
      <c r="AH18" s="43">
        <v>4</v>
      </c>
      <c r="AI18" s="140"/>
      <c r="AJ18" s="134">
        <f t="shared" ref="AJ18" si="17">SUM(D18:H19,K18:O19,R18:V19,Y18:AC19,AF18:AH19)/8</f>
        <v>22</v>
      </c>
      <c r="AK18" s="134">
        <f t="shared" ref="AK18" si="18">SUM(D20:H20,K20:O20,R20:V20,Y20:AC20,AF20:AH20)/8</f>
        <v>12.5625</v>
      </c>
      <c r="AL18" s="134">
        <f t="shared" ref="AL18" si="19">SUM(I18:J20,P18:Q20,W18:X20,AD18:AE20)/8</f>
        <v>10.25</v>
      </c>
      <c r="AM18" s="134">
        <f t="shared" ref="AM18" si="20">ROUND(SUM(D18:AI20)/8,2)</f>
        <v>44.81</v>
      </c>
    </row>
    <row r="19" spans="1:39" ht="30" customHeight="1" x14ac:dyDescent="0.25">
      <c r="A19" s="48" t="s">
        <v>227</v>
      </c>
      <c r="B19" s="202"/>
      <c r="C19" s="42" t="s">
        <v>8</v>
      </c>
      <c r="D19" s="43" t="s">
        <v>766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4</v>
      </c>
      <c r="K19" s="43">
        <v>4</v>
      </c>
      <c r="L19" s="43">
        <v>4</v>
      </c>
      <c r="M19" s="43">
        <v>4</v>
      </c>
      <c r="N19" s="43">
        <v>4</v>
      </c>
      <c r="O19" s="43">
        <v>4</v>
      </c>
      <c r="P19" s="43">
        <v>4</v>
      </c>
      <c r="Q19" s="43">
        <v>4</v>
      </c>
      <c r="R19" s="43">
        <v>4</v>
      </c>
      <c r="S19" s="43">
        <v>4</v>
      </c>
      <c r="T19" s="43">
        <v>4</v>
      </c>
      <c r="U19" s="43">
        <v>4</v>
      </c>
      <c r="V19" s="43">
        <v>4</v>
      </c>
      <c r="W19" s="43">
        <v>4</v>
      </c>
      <c r="X19" s="43">
        <v>0</v>
      </c>
      <c r="Y19" s="43">
        <v>4</v>
      </c>
      <c r="Z19" s="43">
        <v>4</v>
      </c>
      <c r="AA19" s="43">
        <v>4</v>
      </c>
      <c r="AB19" s="43">
        <v>4</v>
      </c>
      <c r="AC19" s="43">
        <v>4</v>
      </c>
      <c r="AD19" s="43">
        <v>4</v>
      </c>
      <c r="AE19" s="43">
        <v>4</v>
      </c>
      <c r="AF19" s="43">
        <v>4</v>
      </c>
      <c r="AG19" s="43">
        <v>4</v>
      </c>
      <c r="AH19" s="43">
        <v>4</v>
      </c>
      <c r="AI19" s="141"/>
      <c r="AJ19" s="135"/>
      <c r="AK19" s="135"/>
      <c r="AL19" s="135"/>
      <c r="AM19" s="135"/>
    </row>
    <row r="20" spans="1:39" ht="30" customHeight="1" x14ac:dyDescent="0.25">
      <c r="A20" s="48" t="s">
        <v>227</v>
      </c>
      <c r="B20" s="172"/>
      <c r="C20" s="44" t="s">
        <v>4</v>
      </c>
      <c r="D20" s="44" t="s">
        <v>766</v>
      </c>
      <c r="E20" s="44">
        <v>0.5</v>
      </c>
      <c r="F20" s="44">
        <v>5</v>
      </c>
      <c r="G20" s="44">
        <v>5</v>
      </c>
      <c r="H20" s="44">
        <v>5</v>
      </c>
      <c r="I20" s="44">
        <v>5</v>
      </c>
      <c r="J20" s="44">
        <v>0.5</v>
      </c>
      <c r="K20" s="44">
        <v>5</v>
      </c>
      <c r="L20" s="44">
        <v>5</v>
      </c>
      <c r="M20" s="44">
        <v>5</v>
      </c>
      <c r="N20" s="44">
        <v>5</v>
      </c>
      <c r="O20" s="44">
        <v>5</v>
      </c>
      <c r="P20" s="44">
        <v>5</v>
      </c>
      <c r="Q20" s="44">
        <v>0.5</v>
      </c>
      <c r="R20" s="44">
        <v>3</v>
      </c>
      <c r="S20" s="44">
        <v>3</v>
      </c>
      <c r="T20" s="44">
        <v>5</v>
      </c>
      <c r="U20" s="44">
        <v>5</v>
      </c>
      <c r="V20" s="44">
        <v>5</v>
      </c>
      <c r="W20" s="44">
        <v>5</v>
      </c>
      <c r="X20" s="44">
        <v>0</v>
      </c>
      <c r="Y20" s="44">
        <v>5</v>
      </c>
      <c r="Z20" s="44">
        <v>5</v>
      </c>
      <c r="AA20" s="44">
        <v>5</v>
      </c>
      <c r="AB20" s="44">
        <v>4</v>
      </c>
      <c r="AC20" s="44">
        <v>5</v>
      </c>
      <c r="AD20" s="44">
        <v>5</v>
      </c>
      <c r="AE20" s="44">
        <v>5</v>
      </c>
      <c r="AF20" s="44">
        <v>5</v>
      </c>
      <c r="AG20" s="44">
        <v>5</v>
      </c>
      <c r="AH20" s="44">
        <v>5</v>
      </c>
      <c r="AI20" s="142"/>
      <c r="AJ20" s="136"/>
      <c r="AK20" s="136"/>
      <c r="AL20" s="136"/>
      <c r="AM20" s="136"/>
    </row>
    <row r="21" spans="1:39" s="7" customFormat="1" ht="30" customHeight="1" x14ac:dyDescent="0.25">
      <c r="A21" s="50" t="s">
        <v>299</v>
      </c>
      <c r="B21" s="152" t="s">
        <v>367</v>
      </c>
      <c r="C21" s="45" t="s">
        <v>7</v>
      </c>
      <c r="D21" s="43" t="s">
        <v>766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4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>
        <v>4</v>
      </c>
      <c r="AF21" s="43">
        <v>4</v>
      </c>
      <c r="AG21" s="43">
        <v>4</v>
      </c>
      <c r="AH21" s="43">
        <v>4</v>
      </c>
      <c r="AI21" s="140"/>
      <c r="AJ21" s="134">
        <f t="shared" ref="AJ21" si="21">SUM(D21:H22,K21:O22,R21:V22,Y21:AC22,AF21:AH22)/8</f>
        <v>22</v>
      </c>
      <c r="AK21" s="134">
        <f t="shared" ref="AK21" si="22">SUM(D23:H23,K23:O23,R23:V23,Y23:AC23,AF23:AH23)/8</f>
        <v>12.1875</v>
      </c>
      <c r="AL21" s="134">
        <f t="shared" ref="AL21" si="23">SUM(I21:J23,P21:Q23,W21:X23,AD21:AE23)/8</f>
        <v>11.25</v>
      </c>
      <c r="AM21" s="134">
        <f t="shared" ref="AM21" si="24">ROUND(SUM(D21:AI23)/8,2)</f>
        <v>45.44</v>
      </c>
    </row>
    <row r="22" spans="1:39" s="7" customFormat="1" ht="30" customHeight="1" x14ac:dyDescent="0.25">
      <c r="A22" s="50" t="s">
        <v>299</v>
      </c>
      <c r="B22" s="153"/>
      <c r="C22" s="45" t="s">
        <v>8</v>
      </c>
      <c r="D22" s="43" t="s">
        <v>766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>
        <v>4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>
        <v>4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</row>
    <row r="23" spans="1:39" s="7" customFormat="1" ht="30" customHeight="1" x14ac:dyDescent="0.25">
      <c r="A23" s="50" t="s">
        <v>299</v>
      </c>
      <c r="B23" s="154"/>
      <c r="C23" s="46" t="s">
        <v>4</v>
      </c>
      <c r="D23" s="44" t="s">
        <v>766</v>
      </c>
      <c r="E23" s="44">
        <v>0.5</v>
      </c>
      <c r="F23" s="44">
        <v>5</v>
      </c>
      <c r="G23" s="44">
        <v>5</v>
      </c>
      <c r="H23" s="44">
        <v>5</v>
      </c>
      <c r="I23" s="44">
        <v>5</v>
      </c>
      <c r="J23" s="44">
        <v>0.5</v>
      </c>
      <c r="K23" s="44">
        <v>5</v>
      </c>
      <c r="L23" s="44">
        <v>5</v>
      </c>
      <c r="M23" s="44">
        <v>5</v>
      </c>
      <c r="N23" s="44">
        <v>5</v>
      </c>
      <c r="O23" s="44">
        <v>5</v>
      </c>
      <c r="P23" s="44">
        <v>5</v>
      </c>
      <c r="Q23" s="44">
        <v>0.5</v>
      </c>
      <c r="R23" s="44">
        <v>3</v>
      </c>
      <c r="S23" s="44">
        <v>3</v>
      </c>
      <c r="T23" s="44">
        <v>3</v>
      </c>
      <c r="U23" s="44">
        <v>5</v>
      </c>
      <c r="V23" s="44">
        <v>5</v>
      </c>
      <c r="W23" s="44">
        <v>5</v>
      </c>
      <c r="X23" s="44">
        <v>4</v>
      </c>
      <c r="Y23" s="44">
        <v>5</v>
      </c>
      <c r="Z23" s="44">
        <v>5</v>
      </c>
      <c r="AA23" s="44">
        <v>5</v>
      </c>
      <c r="AB23" s="44">
        <v>6.5</v>
      </c>
      <c r="AC23" s="44">
        <v>6</v>
      </c>
      <c r="AD23" s="44">
        <v>3</v>
      </c>
      <c r="AE23" s="44">
        <v>3</v>
      </c>
      <c r="AF23" s="44">
        <v>5</v>
      </c>
      <c r="AG23" s="44">
        <v>5</v>
      </c>
      <c r="AH23" s="44">
        <v>0.5</v>
      </c>
      <c r="AI23" s="142"/>
      <c r="AJ23" s="136"/>
      <c r="AK23" s="136"/>
      <c r="AL23" s="136"/>
      <c r="AM23" s="136"/>
    </row>
    <row r="24" spans="1:39" s="7" customFormat="1" ht="30" customHeight="1" x14ac:dyDescent="0.25">
      <c r="A24" s="55" t="s">
        <v>578</v>
      </c>
      <c r="B24" s="152" t="s">
        <v>368</v>
      </c>
      <c r="C24" s="45" t="s">
        <v>7</v>
      </c>
      <c r="D24" s="43" t="s">
        <v>766</v>
      </c>
      <c r="E24" s="43">
        <v>4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43">
        <v>4</v>
      </c>
      <c r="O24" s="43">
        <v>4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4</v>
      </c>
      <c r="W24" s="43">
        <v>4</v>
      </c>
      <c r="X24" s="43">
        <v>4</v>
      </c>
      <c r="Y24" s="43">
        <v>4</v>
      </c>
      <c r="Z24" s="43">
        <v>4</v>
      </c>
      <c r="AA24" s="43">
        <v>4</v>
      </c>
      <c r="AB24" s="43">
        <v>4</v>
      </c>
      <c r="AC24" s="43">
        <v>4</v>
      </c>
      <c r="AD24" s="43">
        <v>4</v>
      </c>
      <c r="AE24" s="43">
        <v>4</v>
      </c>
      <c r="AF24" s="43">
        <v>4</v>
      </c>
      <c r="AG24" s="43">
        <v>4</v>
      </c>
      <c r="AH24" s="43">
        <v>4</v>
      </c>
      <c r="AI24" s="140"/>
      <c r="AJ24" s="134">
        <f t="shared" ref="AJ24" si="25">SUM(D24:H25,K24:O25,R24:V25,Y24:AC25,AF24:AH25)/8</f>
        <v>22</v>
      </c>
      <c r="AK24" s="134">
        <f t="shared" ref="AK24" si="26">SUM(D26:H26,K26:O26,R26:V26,Y26:AC26,AF26:AH26)/8</f>
        <v>14</v>
      </c>
      <c r="AL24" s="134">
        <f t="shared" ref="AL24" si="27">SUM(I24:J26,P24:Q26,W24:X26,AD24:AE26)/8</f>
        <v>12.1875</v>
      </c>
      <c r="AM24" s="134">
        <f t="shared" ref="AM24" si="28">ROUND(SUM(D24:AI26)/8,2)</f>
        <v>48.19</v>
      </c>
    </row>
    <row r="25" spans="1:39" s="7" customFormat="1" ht="30" customHeight="1" x14ac:dyDescent="0.25">
      <c r="A25" s="55" t="s">
        <v>578</v>
      </c>
      <c r="B25" s="153"/>
      <c r="C25" s="45" t="s">
        <v>8</v>
      </c>
      <c r="D25" s="43" t="s">
        <v>766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3">
        <v>4</v>
      </c>
      <c r="M25" s="43">
        <v>4</v>
      </c>
      <c r="N25" s="43">
        <v>4</v>
      </c>
      <c r="O25" s="43">
        <v>4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4</v>
      </c>
      <c r="W25" s="43">
        <v>4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>
        <v>4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39" s="7" customFormat="1" ht="30" customHeight="1" x14ac:dyDescent="0.25">
      <c r="A26" s="55" t="s">
        <v>578</v>
      </c>
      <c r="B26" s="154"/>
      <c r="C26" s="46" t="s">
        <v>4</v>
      </c>
      <c r="D26" s="44" t="s">
        <v>766</v>
      </c>
      <c r="E26" s="44">
        <v>4</v>
      </c>
      <c r="F26" s="44">
        <v>5</v>
      </c>
      <c r="G26" s="44">
        <v>5</v>
      </c>
      <c r="H26" s="44">
        <v>5</v>
      </c>
      <c r="I26" s="44">
        <v>5</v>
      </c>
      <c r="J26" s="44">
        <v>3</v>
      </c>
      <c r="K26" s="44">
        <v>5</v>
      </c>
      <c r="L26" s="44">
        <v>6</v>
      </c>
      <c r="M26" s="44">
        <v>6</v>
      </c>
      <c r="N26" s="44">
        <v>5</v>
      </c>
      <c r="O26" s="44">
        <v>5</v>
      </c>
      <c r="P26" s="44">
        <v>5</v>
      </c>
      <c r="Q26" s="44">
        <v>0.5</v>
      </c>
      <c r="R26" s="44">
        <v>3</v>
      </c>
      <c r="S26" s="44">
        <v>5</v>
      </c>
      <c r="T26" s="44">
        <v>5</v>
      </c>
      <c r="U26" s="44">
        <v>5</v>
      </c>
      <c r="V26" s="44">
        <v>5</v>
      </c>
      <c r="W26" s="44">
        <v>6</v>
      </c>
      <c r="X26" s="44">
        <v>4</v>
      </c>
      <c r="Y26" s="44">
        <v>5</v>
      </c>
      <c r="Z26" s="44">
        <v>5</v>
      </c>
      <c r="AA26" s="44">
        <v>6</v>
      </c>
      <c r="AB26" s="44">
        <v>6</v>
      </c>
      <c r="AC26" s="44">
        <v>6</v>
      </c>
      <c r="AD26" s="44">
        <v>5</v>
      </c>
      <c r="AE26" s="44">
        <v>5</v>
      </c>
      <c r="AF26" s="44">
        <v>5</v>
      </c>
      <c r="AG26" s="44">
        <v>5</v>
      </c>
      <c r="AH26" s="44">
        <v>5</v>
      </c>
      <c r="AI26" s="142"/>
      <c r="AJ26" s="136"/>
      <c r="AK26" s="136"/>
      <c r="AL26" s="136"/>
      <c r="AM26" s="136"/>
    </row>
    <row r="27" spans="1:39" s="7" customFormat="1" ht="30" customHeight="1" x14ac:dyDescent="0.25">
      <c r="A27" s="50" t="s">
        <v>298</v>
      </c>
      <c r="B27" s="152" t="s">
        <v>369</v>
      </c>
      <c r="C27" s="45" t="s">
        <v>7</v>
      </c>
      <c r="D27" s="43" t="s">
        <v>766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0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4</v>
      </c>
      <c r="AD27" s="43">
        <v>4</v>
      </c>
      <c r="AE27" s="43">
        <v>4</v>
      </c>
      <c r="AF27" s="43">
        <v>4</v>
      </c>
      <c r="AG27" s="43">
        <v>4</v>
      </c>
      <c r="AH27" s="43">
        <v>4</v>
      </c>
      <c r="AI27" s="140"/>
      <c r="AJ27" s="134">
        <f t="shared" ref="AJ27" si="29">SUM(D27:H28,K27:O28,R27:V28,Y27:AC28,AF27:AH28)/8</f>
        <v>22</v>
      </c>
      <c r="AK27" s="134">
        <f t="shared" ref="AK27" si="30">SUM(D29:H29,K29:O29,R29:V29,Y29:AC29,AF29:AH29)/8</f>
        <v>12.8125</v>
      </c>
      <c r="AL27" s="134">
        <f t="shared" ref="AL27" si="31">SUM(I27:J29,P27:Q29,W27:X29,AD27:AE29)/8</f>
        <v>10.4375</v>
      </c>
      <c r="AM27" s="134">
        <f t="shared" ref="AM27" si="32">ROUND(SUM(D27:AI29)/8,2)</f>
        <v>45.25</v>
      </c>
    </row>
    <row r="28" spans="1:39" s="7" customFormat="1" ht="30" customHeight="1" x14ac:dyDescent="0.25">
      <c r="A28" s="50" t="s">
        <v>298</v>
      </c>
      <c r="B28" s="153"/>
      <c r="C28" s="45" t="s">
        <v>8</v>
      </c>
      <c r="D28" s="43" t="s">
        <v>766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0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4</v>
      </c>
      <c r="AD28" s="43">
        <v>4</v>
      </c>
      <c r="AE28" s="43">
        <v>4</v>
      </c>
      <c r="AF28" s="43">
        <v>4</v>
      </c>
      <c r="AG28" s="43">
        <v>4</v>
      </c>
      <c r="AH28" s="43">
        <v>4</v>
      </c>
      <c r="AI28" s="141"/>
      <c r="AJ28" s="135"/>
      <c r="AK28" s="135"/>
      <c r="AL28" s="135"/>
      <c r="AM28" s="135"/>
    </row>
    <row r="29" spans="1:39" s="7" customFormat="1" ht="30" customHeight="1" x14ac:dyDescent="0.25">
      <c r="A29" s="50" t="s">
        <v>298</v>
      </c>
      <c r="B29" s="154"/>
      <c r="C29" s="46" t="s">
        <v>4</v>
      </c>
      <c r="D29" s="44" t="s">
        <v>766</v>
      </c>
      <c r="E29" s="44">
        <v>0.5</v>
      </c>
      <c r="F29" s="44">
        <v>5</v>
      </c>
      <c r="G29" s="44">
        <v>5</v>
      </c>
      <c r="H29" s="44">
        <v>5</v>
      </c>
      <c r="I29" s="44">
        <v>5</v>
      </c>
      <c r="J29" s="44">
        <v>0.5</v>
      </c>
      <c r="K29" s="44">
        <v>5</v>
      </c>
      <c r="L29" s="44">
        <v>5</v>
      </c>
      <c r="M29" s="44">
        <v>5</v>
      </c>
      <c r="N29" s="44">
        <v>5</v>
      </c>
      <c r="O29" s="44">
        <v>5</v>
      </c>
      <c r="P29" s="44">
        <v>5</v>
      </c>
      <c r="Q29" s="44">
        <v>5</v>
      </c>
      <c r="R29" s="44">
        <v>6</v>
      </c>
      <c r="S29" s="44">
        <v>4</v>
      </c>
      <c r="T29" s="44">
        <v>3</v>
      </c>
      <c r="U29" s="44">
        <v>5</v>
      </c>
      <c r="V29" s="44">
        <v>5</v>
      </c>
      <c r="W29" s="44">
        <v>0</v>
      </c>
      <c r="X29" s="44">
        <v>4</v>
      </c>
      <c r="Y29" s="44">
        <v>5</v>
      </c>
      <c r="Z29" s="44">
        <v>5</v>
      </c>
      <c r="AA29" s="44">
        <v>5</v>
      </c>
      <c r="AB29" s="44">
        <v>4</v>
      </c>
      <c r="AC29" s="44">
        <v>5</v>
      </c>
      <c r="AD29" s="44">
        <v>5</v>
      </c>
      <c r="AE29" s="44">
        <v>3</v>
      </c>
      <c r="AF29" s="44">
        <v>5</v>
      </c>
      <c r="AG29" s="44">
        <v>5</v>
      </c>
      <c r="AH29" s="44">
        <v>5</v>
      </c>
      <c r="AI29" s="142"/>
      <c r="AJ29" s="136"/>
      <c r="AK29" s="136"/>
      <c r="AL29" s="136"/>
      <c r="AM29" s="136"/>
    </row>
    <row r="30" spans="1:39" s="7" customFormat="1" ht="30" customHeight="1" x14ac:dyDescent="0.25">
      <c r="A30" s="50" t="s">
        <v>383</v>
      </c>
      <c r="B30" s="152" t="s">
        <v>702</v>
      </c>
      <c r="C30" s="45" t="s">
        <v>7</v>
      </c>
      <c r="D30" s="43" t="s">
        <v>766</v>
      </c>
      <c r="E30" s="43">
        <v>3.5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43">
        <v>4</v>
      </c>
      <c r="P30" s="43">
        <v>4</v>
      </c>
      <c r="Q30" s="43">
        <v>0</v>
      </c>
      <c r="R30" s="43">
        <v>0</v>
      </c>
      <c r="S30" s="43" t="s">
        <v>769</v>
      </c>
      <c r="T30" s="43" t="s">
        <v>787</v>
      </c>
      <c r="U30" s="43">
        <v>4</v>
      </c>
      <c r="V30" s="43">
        <v>4</v>
      </c>
      <c r="W30" s="43">
        <v>4</v>
      </c>
      <c r="X30" s="43">
        <v>4</v>
      </c>
      <c r="Y30" s="43">
        <v>0</v>
      </c>
      <c r="Z30" s="43">
        <v>4</v>
      </c>
      <c r="AA30" s="43">
        <v>4</v>
      </c>
      <c r="AB30" s="43">
        <v>4</v>
      </c>
      <c r="AC30" s="43">
        <v>4</v>
      </c>
      <c r="AD30" s="43">
        <v>4</v>
      </c>
      <c r="AE30" s="43">
        <v>4</v>
      </c>
      <c r="AF30" s="43">
        <v>0</v>
      </c>
      <c r="AG30" s="43">
        <v>0</v>
      </c>
      <c r="AH30" s="43">
        <v>0</v>
      </c>
      <c r="AI30" s="140"/>
      <c r="AJ30" s="134">
        <f t="shared" ref="AJ30" si="33">SUM(D30:H31,K30:O31,R30:V31,Y30:AC31,AF30:AH31)/8</f>
        <v>14.9375</v>
      </c>
      <c r="AK30" s="134">
        <f t="shared" ref="AK30" si="34">SUM(D32:H32,K32:O32,R32:V32,Y32:AC32,AF32:AH32)/8</f>
        <v>2.125</v>
      </c>
      <c r="AL30" s="134">
        <f t="shared" ref="AL30" si="35">SUM(I30:J32,P30:Q32,W30:X32,AD30:AE32)/8</f>
        <v>8.625</v>
      </c>
      <c r="AM30" s="134">
        <f t="shared" ref="AM30" si="36">ROUND(SUM(D30:AI32)/8,2)</f>
        <v>25.69</v>
      </c>
    </row>
    <row r="31" spans="1:39" s="7" customFormat="1" ht="30" customHeight="1" x14ac:dyDescent="0.25">
      <c r="A31" s="50" t="s">
        <v>383</v>
      </c>
      <c r="B31" s="153"/>
      <c r="C31" s="45" t="s">
        <v>8</v>
      </c>
      <c r="D31" s="43" t="s">
        <v>766</v>
      </c>
      <c r="E31" s="43">
        <v>4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3">
        <v>4</v>
      </c>
      <c r="P31" s="43">
        <v>4</v>
      </c>
      <c r="Q31" s="43">
        <v>0</v>
      </c>
      <c r="R31" s="43">
        <v>0</v>
      </c>
      <c r="S31" s="43" t="s">
        <v>769</v>
      </c>
      <c r="T31" s="43" t="s">
        <v>787</v>
      </c>
      <c r="U31" s="43">
        <v>4</v>
      </c>
      <c r="V31" s="43">
        <v>4</v>
      </c>
      <c r="W31" s="43">
        <v>4</v>
      </c>
      <c r="X31" s="43">
        <v>4</v>
      </c>
      <c r="Y31" s="43">
        <v>0</v>
      </c>
      <c r="Z31" s="43">
        <v>4</v>
      </c>
      <c r="AA31" s="43">
        <v>4</v>
      </c>
      <c r="AB31" s="43">
        <v>4</v>
      </c>
      <c r="AC31" s="43">
        <v>4</v>
      </c>
      <c r="AD31" s="43">
        <v>4</v>
      </c>
      <c r="AE31" s="43">
        <v>4</v>
      </c>
      <c r="AF31" s="43">
        <v>0</v>
      </c>
      <c r="AG31" s="43">
        <v>0</v>
      </c>
      <c r="AH31" s="43">
        <v>0</v>
      </c>
      <c r="AI31" s="141"/>
      <c r="AJ31" s="135"/>
      <c r="AK31" s="135"/>
      <c r="AL31" s="135"/>
      <c r="AM31" s="135"/>
    </row>
    <row r="32" spans="1:39" s="7" customFormat="1" ht="30" customHeight="1" x14ac:dyDescent="0.25">
      <c r="A32" s="50" t="s">
        <v>383</v>
      </c>
      <c r="B32" s="154"/>
      <c r="C32" s="46" t="s">
        <v>4</v>
      </c>
      <c r="D32" s="44" t="s">
        <v>766</v>
      </c>
      <c r="E32" s="44">
        <v>0.5</v>
      </c>
      <c r="F32" s="44">
        <v>3</v>
      </c>
      <c r="G32" s="44">
        <v>5</v>
      </c>
      <c r="H32" s="44">
        <v>0.5</v>
      </c>
      <c r="I32" s="44">
        <v>3</v>
      </c>
      <c r="J32" s="44">
        <v>0.5</v>
      </c>
      <c r="K32" s="44">
        <v>0.5</v>
      </c>
      <c r="L32" s="44">
        <v>0.5</v>
      </c>
      <c r="M32" s="44">
        <v>3</v>
      </c>
      <c r="N32" s="44">
        <v>0.5</v>
      </c>
      <c r="O32" s="44">
        <v>0.5</v>
      </c>
      <c r="P32" s="44">
        <v>0.5</v>
      </c>
      <c r="Q32" s="44">
        <v>0</v>
      </c>
      <c r="R32" s="44">
        <v>0</v>
      </c>
      <c r="S32" s="44" t="s">
        <v>769</v>
      </c>
      <c r="T32" s="44" t="s">
        <v>787</v>
      </c>
      <c r="U32" s="44">
        <v>0.5</v>
      </c>
      <c r="V32" s="44">
        <v>0.5</v>
      </c>
      <c r="W32" s="44">
        <v>4</v>
      </c>
      <c r="X32" s="44">
        <v>4</v>
      </c>
      <c r="Y32" s="44">
        <v>0</v>
      </c>
      <c r="Z32" s="44">
        <v>0.5</v>
      </c>
      <c r="AA32" s="44">
        <v>0.5</v>
      </c>
      <c r="AB32" s="44">
        <v>0.5</v>
      </c>
      <c r="AC32" s="44">
        <v>0.5</v>
      </c>
      <c r="AD32" s="44">
        <v>0.5</v>
      </c>
      <c r="AE32" s="44">
        <v>0.5</v>
      </c>
      <c r="AF32" s="44">
        <v>0</v>
      </c>
      <c r="AG32" s="44">
        <v>0</v>
      </c>
      <c r="AH32" s="44">
        <v>0</v>
      </c>
      <c r="AI32" s="142"/>
      <c r="AJ32" s="136"/>
      <c r="AK32" s="136"/>
      <c r="AL32" s="136"/>
      <c r="AM32" s="136"/>
    </row>
    <row r="33" spans="1:39" s="7" customFormat="1" ht="30" customHeight="1" x14ac:dyDescent="0.25">
      <c r="A33" s="50" t="s">
        <v>494</v>
      </c>
      <c r="B33" s="146" t="s">
        <v>708</v>
      </c>
      <c r="C33" s="45" t="s">
        <v>7</v>
      </c>
      <c r="D33" s="43" t="s">
        <v>766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4</v>
      </c>
      <c r="U33" s="43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 t="shared" ref="AJ33" si="37">SUM(D33:H34,K33:O34,R33:V34,Y33:AC34,AF33:AH34)/8</f>
        <v>22</v>
      </c>
      <c r="AK33" s="134">
        <f t="shared" ref="AK33" si="38">SUM(D35:H35,K35:O35,R35:V35,Y35:AC35,AF35:AH35)/8</f>
        <v>12.3125</v>
      </c>
      <c r="AL33" s="134">
        <f t="shared" ref="AL33" si="39">SUM(I33:J35,P33:Q35,W33:X35,AD33:AE35)/8</f>
        <v>11.625</v>
      </c>
      <c r="AM33" s="134">
        <f t="shared" ref="AM33" si="40">ROUND(SUM(D33:AI35)/8,2)</f>
        <v>45.94</v>
      </c>
    </row>
    <row r="34" spans="1:39" s="7" customFormat="1" ht="30" customHeight="1" x14ac:dyDescent="0.25">
      <c r="A34" s="50" t="s">
        <v>493</v>
      </c>
      <c r="B34" s="147"/>
      <c r="C34" s="45" t="s">
        <v>8</v>
      </c>
      <c r="D34" s="43" t="s">
        <v>766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4</v>
      </c>
      <c r="U34" s="43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43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</row>
    <row r="35" spans="1:39" s="7" customFormat="1" ht="30" customHeight="1" x14ac:dyDescent="0.25">
      <c r="A35" s="50" t="s">
        <v>493</v>
      </c>
      <c r="B35" s="148"/>
      <c r="C35" s="46" t="s">
        <v>4</v>
      </c>
      <c r="D35" s="44" t="s">
        <v>766</v>
      </c>
      <c r="E35" s="44">
        <v>0.5</v>
      </c>
      <c r="F35" s="44">
        <v>5</v>
      </c>
      <c r="G35" s="44">
        <v>5</v>
      </c>
      <c r="H35" s="44">
        <v>5</v>
      </c>
      <c r="I35" s="44">
        <v>5</v>
      </c>
      <c r="J35" s="44">
        <v>0.5</v>
      </c>
      <c r="K35" s="44">
        <v>5</v>
      </c>
      <c r="L35" s="44">
        <v>5</v>
      </c>
      <c r="M35" s="44">
        <v>5</v>
      </c>
      <c r="N35" s="44">
        <v>5</v>
      </c>
      <c r="O35" s="44">
        <v>5</v>
      </c>
      <c r="P35" s="44">
        <v>5</v>
      </c>
      <c r="Q35" s="44">
        <v>0.5</v>
      </c>
      <c r="R35" s="44">
        <v>3</v>
      </c>
      <c r="S35" s="44">
        <v>3</v>
      </c>
      <c r="T35" s="44">
        <v>3</v>
      </c>
      <c r="U35" s="44">
        <v>5</v>
      </c>
      <c r="V35" s="44">
        <v>5</v>
      </c>
      <c r="W35" s="44">
        <v>5</v>
      </c>
      <c r="X35" s="44">
        <v>4</v>
      </c>
      <c r="Y35" s="44">
        <v>5</v>
      </c>
      <c r="Z35" s="44">
        <v>5</v>
      </c>
      <c r="AA35" s="44">
        <v>5</v>
      </c>
      <c r="AB35" s="44">
        <v>4</v>
      </c>
      <c r="AC35" s="44">
        <v>5</v>
      </c>
      <c r="AD35" s="44">
        <v>4</v>
      </c>
      <c r="AE35" s="44">
        <v>5</v>
      </c>
      <c r="AF35" s="44">
        <v>5</v>
      </c>
      <c r="AG35" s="44">
        <v>5</v>
      </c>
      <c r="AH35" s="44">
        <v>5</v>
      </c>
      <c r="AI35" s="142"/>
      <c r="AJ35" s="136"/>
      <c r="AK35" s="136"/>
      <c r="AL35" s="136"/>
      <c r="AM35" s="136"/>
    </row>
    <row r="36" spans="1:39" s="7" customFormat="1" ht="30" customHeight="1" x14ac:dyDescent="0.25">
      <c r="A36" s="50" t="s">
        <v>721</v>
      </c>
      <c r="B36" s="146" t="s">
        <v>890</v>
      </c>
      <c r="C36" s="45" t="s">
        <v>7</v>
      </c>
      <c r="D36" s="43" t="s">
        <v>766</v>
      </c>
      <c r="E36" s="43">
        <v>4</v>
      </c>
      <c r="F36" s="43">
        <v>4</v>
      </c>
      <c r="G36" s="43">
        <v>4</v>
      </c>
      <c r="H36" s="43">
        <v>4</v>
      </c>
      <c r="I36" s="43">
        <v>4</v>
      </c>
      <c r="J36" s="43">
        <v>4</v>
      </c>
      <c r="K36" s="43">
        <v>5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43">
        <v>5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140"/>
      <c r="AJ36" s="134">
        <f t="shared" ref="AJ36" si="41">SUM(D36:H37,K36:O37,R36:V37,Y36:AC37,AF36:AH37)/8</f>
        <v>11.25</v>
      </c>
      <c r="AK36" s="134">
        <f t="shared" ref="AK36" si="42">SUM(D38:H38,K38:O38,R38:V38,Y38:AC38,AF38:AH38)/8</f>
        <v>5.9375</v>
      </c>
      <c r="AL36" s="134">
        <f t="shared" ref="AL36" si="43">SUM(I36:J38,P36:Q38,W36:X38,AD36:AE38)/8</f>
        <v>5.375</v>
      </c>
      <c r="AM36" s="134">
        <f t="shared" ref="AM36" si="44">ROUND(SUM(D36:AI38)/8,2)</f>
        <v>22.56</v>
      </c>
    </row>
    <row r="37" spans="1:39" s="7" customFormat="1" ht="30" customHeight="1" x14ac:dyDescent="0.25">
      <c r="A37" s="50" t="s">
        <v>721</v>
      </c>
      <c r="B37" s="147"/>
      <c r="C37" s="45" t="s">
        <v>8</v>
      </c>
      <c r="D37" s="43" t="s">
        <v>766</v>
      </c>
      <c r="E37" s="43">
        <v>4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43">
        <v>4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141"/>
      <c r="AJ37" s="135"/>
      <c r="AK37" s="135"/>
      <c r="AL37" s="135"/>
      <c r="AM37" s="135"/>
    </row>
    <row r="38" spans="1:39" s="7" customFormat="1" ht="30" customHeight="1" x14ac:dyDescent="0.25">
      <c r="A38" s="50" t="s">
        <v>721</v>
      </c>
      <c r="B38" s="148"/>
      <c r="C38" s="46" t="s">
        <v>4</v>
      </c>
      <c r="D38" s="44" t="s">
        <v>766</v>
      </c>
      <c r="E38" s="44">
        <v>4</v>
      </c>
      <c r="F38" s="44">
        <v>5</v>
      </c>
      <c r="G38" s="44">
        <v>5</v>
      </c>
      <c r="H38" s="44">
        <v>5</v>
      </c>
      <c r="I38" s="44">
        <v>5</v>
      </c>
      <c r="J38" s="44">
        <v>0.5</v>
      </c>
      <c r="K38" s="44">
        <v>5</v>
      </c>
      <c r="L38" s="44">
        <v>5</v>
      </c>
      <c r="M38" s="44">
        <v>5</v>
      </c>
      <c r="N38" s="44">
        <v>5</v>
      </c>
      <c r="O38" s="44">
        <v>5</v>
      </c>
      <c r="P38" s="44">
        <v>5</v>
      </c>
      <c r="Q38" s="44">
        <v>0.5</v>
      </c>
      <c r="R38" s="44">
        <v>3</v>
      </c>
      <c r="S38" s="44">
        <v>0.5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142"/>
      <c r="AJ38" s="136"/>
      <c r="AK38" s="136"/>
      <c r="AL38" s="136"/>
      <c r="AM38" s="136"/>
    </row>
    <row r="39" spans="1:39" s="7" customFormat="1" ht="30" customHeight="1" x14ac:dyDescent="0.25">
      <c r="A39" s="50" t="s">
        <v>722</v>
      </c>
      <c r="B39" s="146" t="s">
        <v>775</v>
      </c>
      <c r="C39" s="45" t="s">
        <v>7</v>
      </c>
      <c r="D39" s="43" t="s">
        <v>766</v>
      </c>
      <c r="E39" s="43">
        <v>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140"/>
      <c r="AJ39" s="134">
        <f t="shared" ref="AJ39" si="45">SUM(D39:H40,K39:O40,R39:V40,Y39:AC40,AF39:AH40)/8</f>
        <v>11</v>
      </c>
      <c r="AK39" s="134">
        <f t="shared" ref="AK39" si="46">SUM(D41:H41,K41:O41,R41:V41,Y41:AC41,AF41:AH41)/8</f>
        <v>6.0625</v>
      </c>
      <c r="AL39" s="134">
        <f t="shared" ref="AL39" si="47">SUM(I39:J41,P39:Q41,W39:X41,AD39:AE41)/8</f>
        <v>5.6875</v>
      </c>
      <c r="AM39" s="134">
        <f t="shared" ref="AM39" si="48">ROUND(SUM(D39:AI41)/8,2)</f>
        <v>22.75</v>
      </c>
    </row>
    <row r="40" spans="1:39" s="7" customFormat="1" ht="30" customHeight="1" x14ac:dyDescent="0.25">
      <c r="A40" s="50" t="s">
        <v>722</v>
      </c>
      <c r="B40" s="147"/>
      <c r="C40" s="45" t="s">
        <v>8</v>
      </c>
      <c r="D40" s="43" t="s">
        <v>766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141"/>
      <c r="AJ40" s="135"/>
      <c r="AK40" s="135"/>
      <c r="AL40" s="135"/>
      <c r="AM40" s="135"/>
    </row>
    <row r="41" spans="1:39" s="7" customFormat="1" ht="30" customHeight="1" x14ac:dyDescent="0.25">
      <c r="A41" s="50" t="s">
        <v>722</v>
      </c>
      <c r="B41" s="148"/>
      <c r="C41" s="46" t="s">
        <v>4</v>
      </c>
      <c r="D41" s="44" t="s">
        <v>766</v>
      </c>
      <c r="E41" s="44">
        <v>4</v>
      </c>
      <c r="F41" s="44">
        <v>4</v>
      </c>
      <c r="G41" s="44">
        <v>4</v>
      </c>
      <c r="H41" s="44">
        <v>5</v>
      </c>
      <c r="I41" s="44">
        <v>5</v>
      </c>
      <c r="J41" s="44">
        <v>3</v>
      </c>
      <c r="K41" s="44">
        <v>5</v>
      </c>
      <c r="L41" s="44">
        <v>6</v>
      </c>
      <c r="M41" s="44">
        <v>6</v>
      </c>
      <c r="N41" s="44">
        <v>6</v>
      </c>
      <c r="O41" s="44">
        <v>5</v>
      </c>
      <c r="P41" s="44">
        <v>5</v>
      </c>
      <c r="Q41" s="44">
        <v>0.5</v>
      </c>
      <c r="R41" s="44">
        <v>3</v>
      </c>
      <c r="S41" s="44">
        <v>0.5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142"/>
      <c r="AJ41" s="136"/>
      <c r="AK41" s="136"/>
      <c r="AL41" s="136"/>
      <c r="AM41" s="136"/>
    </row>
    <row r="42" spans="1:39" s="7" customFormat="1" ht="30" customHeight="1" x14ac:dyDescent="0.25">
      <c r="A42" s="50" t="s">
        <v>627</v>
      </c>
      <c r="B42" s="143" t="s">
        <v>566</v>
      </c>
      <c r="C42" s="45" t="s">
        <v>7</v>
      </c>
      <c r="D42" s="43" t="s">
        <v>766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4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0</v>
      </c>
      <c r="AF42" s="43">
        <v>4</v>
      </c>
      <c r="AG42" s="43">
        <v>4</v>
      </c>
      <c r="AH42" s="43">
        <v>4</v>
      </c>
      <c r="AI42" s="140"/>
      <c r="AJ42" s="134">
        <f t="shared" ref="AJ42" si="49">SUM(D42:H43,K42:O43,R42:V43,Y42:AC43,AF42:AH43)/8</f>
        <v>22</v>
      </c>
      <c r="AK42" s="134">
        <f t="shared" ref="AK42" si="50">SUM(D44:H44,K44:O44,R44:V44,Y44:AC44,AF44:AH44)/8</f>
        <v>12.875</v>
      </c>
      <c r="AL42" s="134">
        <f t="shared" ref="AL42" si="51">SUM(I42:J44,P42:Q44,W42:X44,AD42:AE44)/8</f>
        <v>10.125</v>
      </c>
      <c r="AM42" s="134">
        <f t="shared" ref="AM42" si="52">ROUND(SUM(D42:AI44)/8,2)</f>
        <v>45</v>
      </c>
    </row>
    <row r="43" spans="1:39" s="7" customFormat="1" ht="30" customHeight="1" x14ac:dyDescent="0.25">
      <c r="A43" s="50" t="s">
        <v>627</v>
      </c>
      <c r="B43" s="153"/>
      <c r="C43" s="45" t="s">
        <v>8</v>
      </c>
      <c r="D43" s="43" t="s">
        <v>766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0</v>
      </c>
      <c r="AF43" s="43">
        <v>4</v>
      </c>
      <c r="AG43" s="43">
        <v>4</v>
      </c>
      <c r="AH43" s="43">
        <v>4</v>
      </c>
      <c r="AI43" s="141"/>
      <c r="AJ43" s="135"/>
      <c r="AK43" s="135"/>
      <c r="AL43" s="135"/>
      <c r="AM43" s="135"/>
    </row>
    <row r="44" spans="1:39" s="7" customFormat="1" ht="30" customHeight="1" x14ac:dyDescent="0.25">
      <c r="A44" s="50" t="s">
        <v>627</v>
      </c>
      <c r="B44" s="154"/>
      <c r="C44" s="46" t="s">
        <v>4</v>
      </c>
      <c r="D44" s="44" t="s">
        <v>766</v>
      </c>
      <c r="E44" s="44">
        <v>4</v>
      </c>
      <c r="F44" s="44">
        <v>5</v>
      </c>
      <c r="G44" s="44">
        <v>5</v>
      </c>
      <c r="H44" s="44">
        <v>5</v>
      </c>
      <c r="I44" s="44">
        <v>5</v>
      </c>
      <c r="J44" s="44">
        <v>0.5</v>
      </c>
      <c r="K44" s="44">
        <v>5</v>
      </c>
      <c r="L44" s="44">
        <v>5</v>
      </c>
      <c r="M44" s="44">
        <v>5</v>
      </c>
      <c r="N44" s="44">
        <v>5</v>
      </c>
      <c r="O44" s="44">
        <v>5</v>
      </c>
      <c r="P44" s="44">
        <v>5</v>
      </c>
      <c r="Q44" s="44">
        <v>0.5</v>
      </c>
      <c r="R44" s="44">
        <v>3</v>
      </c>
      <c r="S44" s="44">
        <v>5</v>
      </c>
      <c r="T44" s="44">
        <v>5</v>
      </c>
      <c r="U44" s="44">
        <v>5</v>
      </c>
      <c r="V44" s="44">
        <v>5</v>
      </c>
      <c r="W44" s="44">
        <v>5</v>
      </c>
      <c r="X44" s="44">
        <v>4</v>
      </c>
      <c r="Y44" s="44">
        <v>5</v>
      </c>
      <c r="Z44" s="44">
        <v>5</v>
      </c>
      <c r="AA44" s="44">
        <v>5</v>
      </c>
      <c r="AB44" s="44">
        <v>4</v>
      </c>
      <c r="AC44" s="44">
        <v>5</v>
      </c>
      <c r="AD44" s="44">
        <v>5</v>
      </c>
      <c r="AE44" s="44">
        <v>0</v>
      </c>
      <c r="AF44" s="44">
        <v>5</v>
      </c>
      <c r="AG44" s="44">
        <v>3</v>
      </c>
      <c r="AH44" s="44">
        <v>4</v>
      </c>
      <c r="AI44" s="142"/>
      <c r="AJ44" s="136"/>
      <c r="AK44" s="136"/>
      <c r="AL44" s="136"/>
      <c r="AM44" s="136"/>
    </row>
    <row r="45" spans="1:39" s="7" customFormat="1" ht="30" customHeight="1" x14ac:dyDescent="0.25">
      <c r="A45" s="50" t="s">
        <v>626</v>
      </c>
      <c r="B45" s="143" t="s">
        <v>567</v>
      </c>
      <c r="C45" s="45" t="s">
        <v>7</v>
      </c>
      <c r="D45" s="43" t="s">
        <v>766</v>
      </c>
      <c r="E45" s="43">
        <v>4</v>
      </c>
      <c r="F45" s="43">
        <v>4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  <c r="W45" s="43">
        <v>4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4</v>
      </c>
      <c r="AD45" s="43">
        <v>4</v>
      </c>
      <c r="AE45" s="43">
        <v>4</v>
      </c>
      <c r="AF45" s="43">
        <v>4</v>
      </c>
      <c r="AG45" s="43">
        <v>4</v>
      </c>
      <c r="AH45" s="43">
        <v>0</v>
      </c>
      <c r="AI45" s="140"/>
      <c r="AJ45" s="134">
        <f t="shared" ref="AJ45" si="53">SUM(D45:H46,K45:O46,R45:V46,Y45:AC46,AF45:AH46)/8</f>
        <v>21</v>
      </c>
      <c r="AK45" s="134">
        <f t="shared" ref="AK45" si="54">SUM(D47:H47,K47:O47,R47:V47,Y47:AC47,AF47:AH47)/8</f>
        <v>11</v>
      </c>
      <c r="AL45" s="134">
        <f t="shared" ref="AL45" si="55">SUM(I45:J47,P45:Q47,W45:X47,AD45:AE47)/8</f>
        <v>11.75</v>
      </c>
      <c r="AM45" s="134">
        <f t="shared" ref="AM45" si="56">ROUND(SUM(D45:AI47)/8,2)</f>
        <v>43.75</v>
      </c>
    </row>
    <row r="46" spans="1:39" s="7" customFormat="1" ht="30" customHeight="1" x14ac:dyDescent="0.25">
      <c r="A46" s="50" t="s">
        <v>626</v>
      </c>
      <c r="B46" s="153"/>
      <c r="C46" s="45" t="s">
        <v>8</v>
      </c>
      <c r="D46" s="43" t="s">
        <v>766</v>
      </c>
      <c r="E46" s="43">
        <v>4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4</v>
      </c>
      <c r="S46" s="43">
        <v>4</v>
      </c>
      <c r="T46" s="43">
        <v>4</v>
      </c>
      <c r="U46" s="43">
        <v>4</v>
      </c>
      <c r="V46" s="43">
        <v>4</v>
      </c>
      <c r="W46" s="43">
        <v>4</v>
      </c>
      <c r="X46" s="43">
        <v>4</v>
      </c>
      <c r="Y46" s="43">
        <v>4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4</v>
      </c>
      <c r="AH46" s="43">
        <v>0</v>
      </c>
      <c r="AI46" s="141"/>
      <c r="AJ46" s="135"/>
      <c r="AK46" s="135"/>
      <c r="AL46" s="135"/>
      <c r="AM46" s="135"/>
    </row>
    <row r="47" spans="1:39" s="7" customFormat="1" ht="30" customHeight="1" x14ac:dyDescent="0.25">
      <c r="A47" s="50" t="s">
        <v>626</v>
      </c>
      <c r="B47" s="154"/>
      <c r="C47" s="46" t="s">
        <v>4</v>
      </c>
      <c r="D47" s="44" t="s">
        <v>766</v>
      </c>
      <c r="E47" s="44">
        <v>0.5</v>
      </c>
      <c r="F47" s="44">
        <v>5</v>
      </c>
      <c r="G47" s="44">
        <v>5</v>
      </c>
      <c r="H47" s="44">
        <v>5</v>
      </c>
      <c r="I47" s="44">
        <v>5</v>
      </c>
      <c r="J47" s="44">
        <v>0.5</v>
      </c>
      <c r="K47" s="44">
        <v>5</v>
      </c>
      <c r="L47" s="44">
        <v>5</v>
      </c>
      <c r="M47" s="44">
        <v>5</v>
      </c>
      <c r="N47" s="44">
        <v>5</v>
      </c>
      <c r="O47" s="44">
        <v>5</v>
      </c>
      <c r="P47" s="44">
        <v>5</v>
      </c>
      <c r="Q47" s="44">
        <v>0.5</v>
      </c>
      <c r="R47" s="44">
        <v>3</v>
      </c>
      <c r="S47" s="44">
        <v>3</v>
      </c>
      <c r="T47" s="44">
        <v>3</v>
      </c>
      <c r="U47" s="44">
        <v>5</v>
      </c>
      <c r="V47" s="44">
        <v>5</v>
      </c>
      <c r="W47" s="44">
        <v>5</v>
      </c>
      <c r="X47" s="44">
        <v>4</v>
      </c>
      <c r="Y47" s="44">
        <v>5</v>
      </c>
      <c r="Z47" s="44">
        <v>5</v>
      </c>
      <c r="AA47" s="44">
        <v>5</v>
      </c>
      <c r="AB47" s="44">
        <v>4</v>
      </c>
      <c r="AC47" s="44">
        <v>5</v>
      </c>
      <c r="AD47" s="44">
        <v>5</v>
      </c>
      <c r="AE47" s="44">
        <v>5</v>
      </c>
      <c r="AF47" s="44">
        <v>4</v>
      </c>
      <c r="AG47" s="44">
        <v>0.5</v>
      </c>
      <c r="AH47" s="44">
        <v>0</v>
      </c>
      <c r="AI47" s="142"/>
      <c r="AJ47" s="136"/>
      <c r="AK47" s="136"/>
      <c r="AL47" s="136"/>
      <c r="AM47" s="136"/>
    </row>
    <row r="48" spans="1:39" s="7" customFormat="1" ht="30" customHeight="1" x14ac:dyDescent="0.25">
      <c r="A48" s="50" t="s">
        <v>628</v>
      </c>
      <c r="B48" s="143" t="s">
        <v>561</v>
      </c>
      <c r="C48" s="45" t="s">
        <v>7</v>
      </c>
      <c r="D48" s="43" t="s">
        <v>766</v>
      </c>
      <c r="E48" s="43">
        <v>4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4</v>
      </c>
      <c r="AE48" s="43">
        <v>4</v>
      </c>
      <c r="AF48" s="43">
        <v>4</v>
      </c>
      <c r="AG48" s="43">
        <v>4</v>
      </c>
      <c r="AH48" s="132" t="s">
        <v>897</v>
      </c>
      <c r="AI48" s="140"/>
      <c r="AJ48" s="134">
        <f t="shared" ref="AJ48" si="57">SUM(D48:H49,K48:O49,R48:V49,Y48:AC49,AF48:AH49)/8</f>
        <v>21</v>
      </c>
      <c r="AK48" s="134">
        <f t="shared" ref="AK48" si="58">SUM(D50:H50,K50:O50,R50:V50,Y50:AC50,AF50:AH50)/8</f>
        <v>12.25</v>
      </c>
      <c r="AL48" s="134">
        <f t="shared" ref="AL48" si="59">SUM(I48:J50,P48:Q50,W48:X50,AD48:AE50)/8</f>
        <v>11.25</v>
      </c>
      <c r="AM48" s="134">
        <f t="shared" ref="AM48" si="60">ROUND(SUM(D48:AI50)/8,2)</f>
        <v>44.5</v>
      </c>
    </row>
    <row r="49" spans="1:41" s="7" customFormat="1" ht="30" customHeight="1" x14ac:dyDescent="0.25">
      <c r="A49" s="50" t="s">
        <v>628</v>
      </c>
      <c r="B49" s="153"/>
      <c r="C49" s="45" t="s">
        <v>8</v>
      </c>
      <c r="D49" s="43" t="s">
        <v>766</v>
      </c>
      <c r="E49" s="43">
        <v>4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4</v>
      </c>
      <c r="Z49" s="43">
        <v>4</v>
      </c>
      <c r="AA49" s="43">
        <v>4</v>
      </c>
      <c r="AB49" s="43">
        <v>4</v>
      </c>
      <c r="AC49" s="43">
        <v>4</v>
      </c>
      <c r="AD49" s="43">
        <v>4</v>
      </c>
      <c r="AE49" s="43">
        <v>4</v>
      </c>
      <c r="AF49" s="43">
        <v>4</v>
      </c>
      <c r="AG49" s="43">
        <v>4</v>
      </c>
      <c r="AH49" s="132"/>
      <c r="AI49" s="141"/>
      <c r="AJ49" s="135"/>
      <c r="AK49" s="135"/>
      <c r="AL49" s="135"/>
      <c r="AM49" s="135"/>
    </row>
    <row r="50" spans="1:41" s="7" customFormat="1" ht="30" customHeight="1" x14ac:dyDescent="0.25">
      <c r="A50" s="50" t="s">
        <v>628</v>
      </c>
      <c r="B50" s="154"/>
      <c r="C50" s="46" t="s">
        <v>4</v>
      </c>
      <c r="D50" s="44" t="s">
        <v>766</v>
      </c>
      <c r="E50" s="44">
        <v>0.5</v>
      </c>
      <c r="F50" s="44">
        <v>5</v>
      </c>
      <c r="G50" s="44">
        <v>5</v>
      </c>
      <c r="H50" s="44">
        <v>5</v>
      </c>
      <c r="I50" s="44">
        <v>5</v>
      </c>
      <c r="J50" s="44">
        <v>0.5</v>
      </c>
      <c r="K50" s="44">
        <v>5</v>
      </c>
      <c r="L50" s="44">
        <v>5</v>
      </c>
      <c r="M50" s="44">
        <v>5</v>
      </c>
      <c r="N50" s="44">
        <v>5</v>
      </c>
      <c r="O50" s="44">
        <v>5</v>
      </c>
      <c r="P50" s="44">
        <v>5</v>
      </c>
      <c r="Q50" s="44">
        <v>0.5</v>
      </c>
      <c r="R50" s="44">
        <v>3</v>
      </c>
      <c r="S50" s="44">
        <v>3</v>
      </c>
      <c r="T50" s="44">
        <v>3</v>
      </c>
      <c r="U50" s="44">
        <v>5</v>
      </c>
      <c r="V50" s="44">
        <v>5</v>
      </c>
      <c r="W50" s="44">
        <v>5</v>
      </c>
      <c r="X50" s="44">
        <v>4</v>
      </c>
      <c r="Y50" s="44">
        <v>5</v>
      </c>
      <c r="Z50" s="44">
        <v>5</v>
      </c>
      <c r="AA50" s="44">
        <v>6</v>
      </c>
      <c r="AB50" s="44">
        <v>6.5</v>
      </c>
      <c r="AC50" s="44">
        <v>6</v>
      </c>
      <c r="AD50" s="44">
        <v>3</v>
      </c>
      <c r="AE50" s="44">
        <v>3</v>
      </c>
      <c r="AF50" s="44">
        <v>5</v>
      </c>
      <c r="AG50" s="44">
        <v>5</v>
      </c>
      <c r="AH50" s="132"/>
      <c r="AI50" s="142"/>
      <c r="AJ50" s="136"/>
      <c r="AK50" s="136"/>
      <c r="AL50" s="136"/>
      <c r="AM50" s="136"/>
    </row>
    <row r="51" spans="1:41" s="7" customFormat="1" ht="30" customHeight="1" x14ac:dyDescent="0.25">
      <c r="A51" s="50" t="s">
        <v>623</v>
      </c>
      <c r="B51" s="143" t="s">
        <v>625</v>
      </c>
      <c r="C51" s="45" t="s">
        <v>7</v>
      </c>
      <c r="D51" s="43" t="s">
        <v>766</v>
      </c>
      <c r="E51" s="43">
        <v>4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>
        <v>4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4</v>
      </c>
      <c r="Z51" s="43">
        <v>4</v>
      </c>
      <c r="AA51" s="43">
        <v>4</v>
      </c>
      <c r="AB51" s="43">
        <v>4</v>
      </c>
      <c r="AC51" s="43">
        <v>4</v>
      </c>
      <c r="AD51" s="43">
        <v>4</v>
      </c>
      <c r="AE51" s="43">
        <v>4</v>
      </c>
      <c r="AF51" s="43">
        <v>4</v>
      </c>
      <c r="AG51" s="43">
        <v>4</v>
      </c>
      <c r="AH51" s="132" t="s">
        <v>897</v>
      </c>
      <c r="AI51" s="140"/>
      <c r="AJ51" s="134">
        <f t="shared" ref="AJ51" si="61">SUM(D51:H52,K51:O52,R51:V52,Y51:AC52,AF51:AH52)/8</f>
        <v>21</v>
      </c>
      <c r="AK51" s="134">
        <f t="shared" ref="AK51" si="62">SUM(D53:H53,K53:O53,R53:V53,Y53:AC53,AF53:AH53)/8</f>
        <v>10.5625</v>
      </c>
      <c r="AL51" s="134">
        <f t="shared" ref="AL51" si="63">SUM(I51:J53,P51:Q53,W51:X53,AD51:AE53)/8</f>
        <v>11.75</v>
      </c>
      <c r="AM51" s="134">
        <f t="shared" ref="AM51" si="64">ROUND(SUM(D51:AI53)/8,2)</f>
        <v>43.31</v>
      </c>
    </row>
    <row r="52" spans="1:41" s="7" customFormat="1" ht="30" customHeight="1" x14ac:dyDescent="0.25">
      <c r="A52" s="50" t="s">
        <v>624</v>
      </c>
      <c r="B52" s="153"/>
      <c r="C52" s="45" t="s">
        <v>8</v>
      </c>
      <c r="D52" s="43" t="s">
        <v>766</v>
      </c>
      <c r="E52" s="43">
        <v>4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132"/>
      <c r="AI52" s="141"/>
      <c r="AJ52" s="135"/>
      <c r="AK52" s="135"/>
      <c r="AL52" s="135"/>
      <c r="AM52" s="135"/>
    </row>
    <row r="53" spans="1:41" s="7" customFormat="1" ht="30" customHeight="1" x14ac:dyDescent="0.25">
      <c r="A53" s="50" t="s">
        <v>623</v>
      </c>
      <c r="B53" s="154"/>
      <c r="C53" s="46" t="s">
        <v>4</v>
      </c>
      <c r="D53" s="44" t="s">
        <v>766</v>
      </c>
      <c r="E53" s="44">
        <v>0.5</v>
      </c>
      <c r="F53" s="44">
        <v>5</v>
      </c>
      <c r="G53" s="44">
        <v>4</v>
      </c>
      <c r="H53" s="44">
        <v>5</v>
      </c>
      <c r="I53" s="44">
        <v>5</v>
      </c>
      <c r="J53" s="44">
        <v>0.5</v>
      </c>
      <c r="K53" s="44">
        <v>5</v>
      </c>
      <c r="L53" s="44">
        <v>5</v>
      </c>
      <c r="M53" s="44">
        <v>5</v>
      </c>
      <c r="N53" s="44">
        <v>5</v>
      </c>
      <c r="O53" s="44">
        <v>5</v>
      </c>
      <c r="P53" s="44">
        <v>5</v>
      </c>
      <c r="Q53" s="44">
        <v>0.5</v>
      </c>
      <c r="R53" s="44">
        <v>3</v>
      </c>
      <c r="S53" s="44">
        <v>3</v>
      </c>
      <c r="T53" s="44">
        <v>3</v>
      </c>
      <c r="U53" s="44">
        <v>5</v>
      </c>
      <c r="V53" s="44">
        <v>5</v>
      </c>
      <c r="W53" s="44">
        <v>5</v>
      </c>
      <c r="X53" s="44">
        <v>4</v>
      </c>
      <c r="Y53" s="44">
        <v>5</v>
      </c>
      <c r="Z53" s="44">
        <v>5</v>
      </c>
      <c r="AA53" s="44">
        <v>5</v>
      </c>
      <c r="AB53" s="44">
        <v>5</v>
      </c>
      <c r="AC53" s="44">
        <v>5</v>
      </c>
      <c r="AD53" s="44">
        <v>5</v>
      </c>
      <c r="AE53" s="44">
        <v>5</v>
      </c>
      <c r="AF53" s="44">
        <v>0.5</v>
      </c>
      <c r="AG53" s="44">
        <v>0.5</v>
      </c>
      <c r="AH53" s="132"/>
      <c r="AI53" s="142"/>
      <c r="AJ53" s="136"/>
      <c r="AK53" s="136"/>
      <c r="AL53" s="136"/>
      <c r="AM53" s="136"/>
    </row>
    <row r="54" spans="1:41" s="7" customFormat="1" ht="30" customHeight="1" x14ac:dyDescent="0.25">
      <c r="A54" s="50" t="s">
        <v>870</v>
      </c>
      <c r="B54" s="143" t="s">
        <v>802</v>
      </c>
      <c r="C54" s="45" t="s">
        <v>7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>
        <v>4</v>
      </c>
      <c r="R54" s="43">
        <v>4</v>
      </c>
      <c r="S54" s="43">
        <v>4</v>
      </c>
      <c r="T54" s="43">
        <v>0</v>
      </c>
      <c r="U54" s="43">
        <v>0</v>
      </c>
      <c r="V54" s="43">
        <v>0</v>
      </c>
      <c r="W54" s="43">
        <v>0</v>
      </c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40">
        <v>7.5</v>
      </c>
      <c r="AJ54" s="134">
        <f t="shared" ref="AJ54" si="65">SUM(D54:H55,K54:O55,R54:V55,Y54:AC55,AF54:AH55)/8</f>
        <v>2</v>
      </c>
      <c r="AK54" s="134">
        <f t="shared" ref="AK54" si="66">SUM(D56:H56,K56:O56,R56:V56,Y56:AC56,AF56:AH56)/8</f>
        <v>0.4375</v>
      </c>
      <c r="AL54" s="134">
        <f t="shared" ref="AL54" si="67">SUM(I54:J56,P54:Q56,W54:X56,AD54:AE56)/8</f>
        <v>1.0625</v>
      </c>
      <c r="AM54" s="134">
        <f t="shared" ref="AM54" si="68">ROUND(SUM(D54:AI56)/8,2)</f>
        <v>4.4400000000000004</v>
      </c>
    </row>
    <row r="55" spans="1:41" s="7" customFormat="1" ht="30" customHeight="1" x14ac:dyDescent="0.25">
      <c r="A55" s="50" t="s">
        <v>870</v>
      </c>
      <c r="B55" s="153"/>
      <c r="C55" s="45" t="s">
        <v>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>
        <v>4</v>
      </c>
      <c r="R55" s="43">
        <v>4</v>
      </c>
      <c r="S55" s="43">
        <v>4</v>
      </c>
      <c r="T55" s="43">
        <v>0</v>
      </c>
      <c r="U55" s="43">
        <v>0</v>
      </c>
      <c r="V55" s="43">
        <v>0</v>
      </c>
      <c r="W55" s="43">
        <v>0</v>
      </c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141"/>
      <c r="AJ55" s="135"/>
      <c r="AK55" s="135"/>
      <c r="AL55" s="135"/>
      <c r="AM55" s="135"/>
    </row>
    <row r="56" spans="1:41" s="7" customFormat="1" ht="30" customHeight="1" x14ac:dyDescent="0.25">
      <c r="A56" s="50" t="s">
        <v>870</v>
      </c>
      <c r="B56" s="154"/>
      <c r="C56" s="46" t="s">
        <v>4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>
        <v>0.5</v>
      </c>
      <c r="R56" s="44">
        <v>3</v>
      </c>
      <c r="S56" s="44">
        <v>0.5</v>
      </c>
      <c r="T56" s="44">
        <v>0</v>
      </c>
      <c r="U56" s="44">
        <v>0</v>
      </c>
      <c r="V56" s="44">
        <v>0</v>
      </c>
      <c r="W56" s="44">
        <v>0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142"/>
      <c r="AJ56" s="136"/>
      <c r="AK56" s="136"/>
      <c r="AL56" s="136"/>
      <c r="AM56" s="136"/>
    </row>
    <row r="57" spans="1:41" s="7" customFormat="1" ht="30" customHeight="1" x14ac:dyDescent="0.25">
      <c r="A57" s="50" t="s">
        <v>871</v>
      </c>
      <c r="B57" s="143" t="s">
        <v>825</v>
      </c>
      <c r="C57" s="45" t="s">
        <v>7</v>
      </c>
      <c r="D57" s="43"/>
      <c r="E57" s="43"/>
      <c r="F57" s="43"/>
      <c r="G57" s="43"/>
      <c r="H57" s="43"/>
      <c r="I57" s="43"/>
      <c r="J57" s="43"/>
      <c r="K57" s="43"/>
      <c r="L57" s="43"/>
      <c r="M57" s="43">
        <v>4</v>
      </c>
      <c r="N57" s="132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140">
        <v>7.5</v>
      </c>
      <c r="AJ57" s="134">
        <f t="shared" ref="AJ57" si="69">SUM(D57:H58,K57:O58,R57:V58,Y57:AC58,AF57:AH58)/8</f>
        <v>1</v>
      </c>
      <c r="AK57" s="134">
        <f t="shared" ref="AK57" si="70">SUM(D59:H59,K59:O59,R59:V59,Y59:AC59,AF59:AH59)/8</f>
        <v>0</v>
      </c>
      <c r="AL57" s="134">
        <f t="shared" ref="AL57" si="71">SUM(I57:J59,P57:Q59,W57:X59,AD57:AE59)/8</f>
        <v>0</v>
      </c>
      <c r="AM57" s="134">
        <f t="shared" ref="AM57" si="72">ROUND(SUM(D57:AI59)/8,2)</f>
        <v>1.94</v>
      </c>
    </row>
    <row r="58" spans="1:41" s="7" customFormat="1" ht="30" customHeight="1" x14ac:dyDescent="0.25">
      <c r="A58" s="50" t="s">
        <v>871</v>
      </c>
      <c r="B58" s="153"/>
      <c r="C58" s="45" t="s">
        <v>8</v>
      </c>
      <c r="D58" s="43"/>
      <c r="E58" s="43"/>
      <c r="F58" s="43"/>
      <c r="G58" s="43"/>
      <c r="H58" s="43"/>
      <c r="I58" s="43"/>
      <c r="J58" s="43"/>
      <c r="K58" s="43"/>
      <c r="L58" s="43"/>
      <c r="M58" s="43">
        <v>4</v>
      </c>
      <c r="N58" s="132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141"/>
      <c r="AJ58" s="135"/>
      <c r="AK58" s="135"/>
      <c r="AL58" s="135"/>
      <c r="AM58" s="135"/>
    </row>
    <row r="59" spans="1:41" s="7" customFormat="1" ht="30" customHeight="1" x14ac:dyDescent="0.25">
      <c r="A59" s="50" t="s">
        <v>871</v>
      </c>
      <c r="B59" s="154"/>
      <c r="C59" s="46" t="s">
        <v>4</v>
      </c>
      <c r="D59" s="44"/>
      <c r="E59" s="44"/>
      <c r="F59" s="44"/>
      <c r="G59" s="44"/>
      <c r="H59" s="44"/>
      <c r="I59" s="44"/>
      <c r="J59" s="44"/>
      <c r="K59" s="44"/>
      <c r="L59" s="44"/>
      <c r="M59" s="44" t="s">
        <v>769</v>
      </c>
      <c r="N59" s="132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42"/>
      <c r="AJ59" s="136"/>
      <c r="AK59" s="136"/>
      <c r="AL59" s="136"/>
      <c r="AM59" s="136"/>
    </row>
    <row r="60" spans="1:41" ht="21" customHeight="1" x14ac:dyDescent="0.25">
      <c r="B60" s="2" t="s">
        <v>9</v>
      </c>
      <c r="C60" s="2"/>
      <c r="D60" s="2">
        <f t="shared" ref="D60:AH60" si="73">SUM(D6:D59)</f>
        <v>0</v>
      </c>
      <c r="E60" s="2">
        <f t="shared" si="73"/>
        <v>152.5</v>
      </c>
      <c r="F60" s="2">
        <f t="shared" si="73"/>
        <v>191</v>
      </c>
      <c r="G60" s="2">
        <f t="shared" si="73"/>
        <v>192</v>
      </c>
      <c r="H60" s="2">
        <f t="shared" si="73"/>
        <v>189.5</v>
      </c>
      <c r="I60" s="2">
        <f t="shared" si="73"/>
        <v>192</v>
      </c>
      <c r="J60" s="2">
        <f t="shared" si="73"/>
        <v>139.5</v>
      </c>
      <c r="K60" s="2">
        <f t="shared" si="73"/>
        <v>190.5</v>
      </c>
      <c r="L60" s="2">
        <f t="shared" si="73"/>
        <v>193.5</v>
      </c>
      <c r="M60" s="2">
        <f t="shared" si="73"/>
        <v>203</v>
      </c>
      <c r="N60" s="2">
        <f t="shared" si="73"/>
        <v>191.5</v>
      </c>
      <c r="O60" s="2">
        <f t="shared" si="73"/>
        <v>190.5</v>
      </c>
      <c r="P60" s="2">
        <f t="shared" si="73"/>
        <v>199</v>
      </c>
      <c r="Q60" s="2">
        <f t="shared" si="73"/>
        <v>140.5</v>
      </c>
      <c r="R60" s="2">
        <f t="shared" si="73"/>
        <v>180</v>
      </c>
      <c r="S60" s="2">
        <f t="shared" si="73"/>
        <v>179.5</v>
      </c>
      <c r="T60" s="2">
        <f t="shared" si="73"/>
        <v>156</v>
      </c>
      <c r="U60" s="2">
        <f t="shared" si="73"/>
        <v>177.5</v>
      </c>
      <c r="V60" s="2">
        <f t="shared" si="73"/>
        <v>177.5</v>
      </c>
      <c r="W60" s="2">
        <f t="shared" si="73"/>
        <v>169</v>
      </c>
      <c r="X60" s="2">
        <f t="shared" si="73"/>
        <v>151</v>
      </c>
      <c r="Y60" s="2">
        <f t="shared" si="73"/>
        <v>167</v>
      </c>
      <c r="Z60" s="2">
        <f t="shared" si="73"/>
        <v>168.5</v>
      </c>
      <c r="AA60" s="2">
        <f t="shared" si="73"/>
        <v>181.5</v>
      </c>
      <c r="AB60" s="2">
        <f t="shared" si="73"/>
        <v>177</v>
      </c>
      <c r="AC60" s="2">
        <f t="shared" si="73"/>
        <v>180.5</v>
      </c>
      <c r="AD60" s="2">
        <f t="shared" si="73"/>
        <v>170.5</v>
      </c>
      <c r="AE60" s="2">
        <f t="shared" si="73"/>
        <v>141.5</v>
      </c>
      <c r="AF60" s="2">
        <f t="shared" si="73"/>
        <v>163</v>
      </c>
      <c r="AG60" s="2">
        <f t="shared" si="73"/>
        <v>157.5</v>
      </c>
      <c r="AH60" s="2">
        <f t="shared" si="73"/>
        <v>118</v>
      </c>
      <c r="AI60" s="18"/>
      <c r="AJ60" s="3">
        <f>SUM(D60:AF60)</f>
        <v>4905</v>
      </c>
      <c r="AK60" s="3"/>
      <c r="AL60" s="3"/>
      <c r="AM60" s="3"/>
    </row>
    <row r="61" spans="1:41" s="63" customFormat="1" ht="24" customHeight="1" x14ac:dyDescent="0.25">
      <c r="A61" s="62"/>
      <c r="B61" s="57"/>
      <c r="C61" s="58"/>
      <c r="D61" s="59"/>
      <c r="E61" s="59">
        <v>15</v>
      </c>
      <c r="F61" s="59">
        <v>15</v>
      </c>
      <c r="G61" s="59">
        <v>15</v>
      </c>
      <c r="H61" s="59">
        <v>16</v>
      </c>
      <c r="I61" s="59">
        <v>15</v>
      </c>
      <c r="J61" s="59">
        <v>14</v>
      </c>
      <c r="K61" s="59">
        <v>15</v>
      </c>
      <c r="L61" s="59">
        <v>15</v>
      </c>
      <c r="M61" s="59">
        <v>16</v>
      </c>
      <c r="N61" s="59">
        <v>15</v>
      </c>
      <c r="O61" s="59">
        <v>14</v>
      </c>
      <c r="P61" s="59">
        <v>16</v>
      </c>
      <c r="Q61" s="59">
        <v>16</v>
      </c>
      <c r="R61" s="59">
        <v>16</v>
      </c>
      <c r="S61" s="59">
        <v>16</v>
      </c>
      <c r="T61" s="59"/>
      <c r="U61" s="59">
        <v>14</v>
      </c>
      <c r="V61" s="59">
        <v>14</v>
      </c>
      <c r="W61" s="59">
        <v>13</v>
      </c>
      <c r="X61" s="59">
        <v>13</v>
      </c>
      <c r="Y61" s="59">
        <v>13</v>
      </c>
      <c r="Z61" s="59">
        <v>14</v>
      </c>
      <c r="AA61" s="59">
        <v>14</v>
      </c>
      <c r="AB61" s="59">
        <v>14</v>
      </c>
      <c r="AC61" s="59">
        <v>14</v>
      </c>
      <c r="AD61" s="59">
        <v>14</v>
      </c>
      <c r="AE61" s="59">
        <v>12</v>
      </c>
      <c r="AF61" s="59">
        <v>13</v>
      </c>
      <c r="AG61" s="59">
        <v>13</v>
      </c>
      <c r="AH61" s="59">
        <v>10</v>
      </c>
      <c r="AI61" s="59"/>
      <c r="AJ61" s="60"/>
      <c r="AK61" s="60"/>
      <c r="AL61" s="60"/>
      <c r="AM61" s="60"/>
    </row>
    <row r="62" spans="1:41" ht="30" customHeight="1" x14ac:dyDescent="0.35">
      <c r="A62" s="20"/>
      <c r="B62" s="65"/>
      <c r="D62" s="204" t="s">
        <v>10</v>
      </c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6"/>
    </row>
    <row r="63" spans="1:41" ht="21" customHeight="1" x14ac:dyDescent="0.35">
      <c r="B63" s="48"/>
      <c r="C63" s="48"/>
      <c r="D63" s="48"/>
      <c r="E63" s="48"/>
      <c r="F63" s="48"/>
      <c r="G63" s="48"/>
    </row>
    <row r="64" spans="1:41" ht="21" customHeight="1" x14ac:dyDescent="0.35"/>
    <row r="88" spans="8:10" x14ac:dyDescent="0.35">
      <c r="J88" s="4">
        <f>198*4.905</f>
        <v>971.19</v>
      </c>
    </row>
    <row r="89" spans="8:10" x14ac:dyDescent="0.35">
      <c r="H89" s="4">
        <f>18.625-13.72</f>
        <v>4.9049999999999994</v>
      </c>
    </row>
  </sheetData>
  <mergeCells count="119">
    <mergeCell ref="AL51:AL53"/>
    <mergeCell ref="B45:B47"/>
    <mergeCell ref="AI45:AI47"/>
    <mergeCell ref="AJ45:AJ47"/>
    <mergeCell ref="B36:B38"/>
    <mergeCell ref="B39:B41"/>
    <mergeCell ref="B42:B44"/>
    <mergeCell ref="D62:AO62"/>
    <mergeCell ref="AM30:AM32"/>
    <mergeCell ref="AL30:AL32"/>
    <mergeCell ref="AL42:AL44"/>
    <mergeCell ref="AM42:AM44"/>
    <mergeCell ref="AK45:AK47"/>
    <mergeCell ref="AL45:AL47"/>
    <mergeCell ref="AM45:AM47"/>
    <mergeCell ref="AI36:AI38"/>
    <mergeCell ref="AM36:AM38"/>
    <mergeCell ref="AI39:AI41"/>
    <mergeCell ref="AM39:AM41"/>
    <mergeCell ref="AK36:AK38"/>
    <mergeCell ref="AL36:AL38"/>
    <mergeCell ref="AK39:AK41"/>
    <mergeCell ref="AM51:AM53"/>
    <mergeCell ref="AI42:AI44"/>
    <mergeCell ref="AK42:AK44"/>
    <mergeCell ref="AM33:AM35"/>
    <mergeCell ref="AI33:AI35"/>
    <mergeCell ref="AJ33:AJ35"/>
    <mergeCell ref="AK33:AK35"/>
    <mergeCell ref="AL33:AL35"/>
    <mergeCell ref="AI12:AI14"/>
    <mergeCell ref="AI9:AI11"/>
    <mergeCell ref="AM9:AM11"/>
    <mergeCell ref="AM18:AM20"/>
    <mergeCell ref="AM15:AM17"/>
    <mergeCell ref="AL12:AL14"/>
    <mergeCell ref="AK15:AK17"/>
    <mergeCell ref="AL18:AL20"/>
    <mergeCell ref="AK18:AK20"/>
    <mergeCell ref="AL15:AL17"/>
    <mergeCell ref="AM21:AM23"/>
    <mergeCell ref="AL39:AL41"/>
    <mergeCell ref="AJ36:AJ38"/>
    <mergeCell ref="AJ39:AJ41"/>
    <mergeCell ref="AK30:AK32"/>
    <mergeCell ref="AJ21:AJ23"/>
    <mergeCell ref="AJ24:AJ26"/>
    <mergeCell ref="AM24:AM26"/>
    <mergeCell ref="AM27:AM29"/>
    <mergeCell ref="AK21:AK23"/>
    <mergeCell ref="AL27:AL29"/>
    <mergeCell ref="AK27:AK29"/>
    <mergeCell ref="AK24:AK26"/>
    <mergeCell ref="AL24:AL26"/>
    <mergeCell ref="AL21:AL23"/>
    <mergeCell ref="B6:B8"/>
    <mergeCell ref="AL6:AL8"/>
    <mergeCell ref="AJ6:AJ8"/>
    <mergeCell ref="AI6:AI8"/>
    <mergeCell ref="AM6:AM8"/>
    <mergeCell ref="AK6:AK8"/>
    <mergeCell ref="B12:B14"/>
    <mergeCell ref="AK12:AK14"/>
    <mergeCell ref="B9:B11"/>
    <mergeCell ref="AJ12:AJ14"/>
    <mergeCell ref="AL9:AL11"/>
    <mergeCell ref="AK9:AK11"/>
    <mergeCell ref="AM12:AM14"/>
    <mergeCell ref="AJ9:AJ11"/>
    <mergeCell ref="H1:AM1"/>
    <mergeCell ref="B4:B5"/>
    <mergeCell ref="AI4:AI5"/>
    <mergeCell ref="AJ4:AJ5"/>
    <mergeCell ref="AK4:AK5"/>
    <mergeCell ref="AL4:AL5"/>
    <mergeCell ref="AM4:AM5"/>
    <mergeCell ref="B2:C3"/>
    <mergeCell ref="D2:X3"/>
    <mergeCell ref="Y2:AM3"/>
    <mergeCell ref="B30:B32"/>
    <mergeCell ref="B27:B29"/>
    <mergeCell ref="AI27:AI29"/>
    <mergeCell ref="AJ15:AJ17"/>
    <mergeCell ref="B18:B20"/>
    <mergeCell ref="AJ18:AJ20"/>
    <mergeCell ref="AI18:AI20"/>
    <mergeCell ref="B15:B17"/>
    <mergeCell ref="AJ27:AJ29"/>
    <mergeCell ref="AI15:AI17"/>
    <mergeCell ref="AI21:AI23"/>
    <mergeCell ref="B24:B26"/>
    <mergeCell ref="AI24:AI26"/>
    <mergeCell ref="B21:B23"/>
    <mergeCell ref="AI30:AI32"/>
    <mergeCell ref="AJ30:AJ32"/>
    <mergeCell ref="B33:B35"/>
    <mergeCell ref="B48:B50"/>
    <mergeCell ref="AM48:AM50"/>
    <mergeCell ref="B51:B53"/>
    <mergeCell ref="AI51:AI53"/>
    <mergeCell ref="AJ51:AJ53"/>
    <mergeCell ref="AK51:AK53"/>
    <mergeCell ref="B57:B59"/>
    <mergeCell ref="AI57:AI59"/>
    <mergeCell ref="AJ57:AJ59"/>
    <mergeCell ref="AK57:AK59"/>
    <mergeCell ref="AL57:AL59"/>
    <mergeCell ref="AM57:AM59"/>
    <mergeCell ref="B54:B56"/>
    <mergeCell ref="AI54:AI56"/>
    <mergeCell ref="AJ54:AJ56"/>
    <mergeCell ref="AK54:AK56"/>
    <mergeCell ref="AL54:AL56"/>
    <mergeCell ref="AM54:AM56"/>
    <mergeCell ref="AI48:AI50"/>
    <mergeCell ref="AJ48:AJ50"/>
    <mergeCell ref="AK48:AK50"/>
    <mergeCell ref="AL48:AL50"/>
    <mergeCell ref="AJ42:AJ44"/>
  </mergeCells>
  <phoneticPr fontId="4" type="noConversion"/>
  <conditionalFormatting sqref="D6:E59 I6:J59">
    <cfRule type="expression" dxfId="91" priority="2">
      <formula>weeday(D$4,2)&gt;5</formula>
    </cfRule>
  </conditionalFormatting>
  <conditionalFormatting sqref="D4:AH59">
    <cfRule type="expression" dxfId="90" priority="1">
      <formula>WEEKDAY(D$4,2)&gt;5</formula>
    </cfRule>
  </conditionalFormatting>
  <conditionalFormatting sqref="J17:M17">
    <cfRule type="expression" dxfId="89" priority="3">
      <formula>weeday(J$4,2)&gt;5</formula>
    </cfRule>
  </conditionalFormatting>
  <printOptions horizontalCentered="1"/>
  <pageMargins left="0" right="0" top="0" bottom="0" header="0" footer="0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autoPict="0">
                <anchor moveWithCells="1" sizeWithCells="1">
                  <from>
                    <xdr:col>2</xdr:col>
                    <xdr:colOff>203200</xdr:colOff>
                    <xdr:row>0</xdr:row>
                    <xdr:rowOff>50800</xdr:rowOff>
                  </from>
                  <to>
                    <xdr:col>2</xdr:col>
                    <xdr:colOff>508000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pinner 2">
              <controlPr defaultSize="0" autoPict="0">
                <anchor moveWithCells="1" sizeWithCells="1">
                  <from>
                    <xdr:col>4</xdr:col>
                    <xdr:colOff>146050</xdr:colOff>
                    <xdr:row>0</xdr:row>
                    <xdr:rowOff>0</xdr:rowOff>
                  </from>
                  <to>
                    <xdr:col>5</xdr:col>
                    <xdr:colOff>31750</xdr:colOff>
                    <xdr:row>0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O112"/>
  <sheetViews>
    <sheetView zoomScale="85" zoomScaleNormal="85" workbookViewId="0">
      <pane xSplit="3" ySplit="5" topLeftCell="D88" activePane="bottomRight" state="frozen"/>
      <selection activeCell="B1" sqref="B1"/>
      <selection pane="topRight" activeCell="D1" sqref="D1"/>
      <selection pane="bottomLeft" activeCell="B6" sqref="B6"/>
      <selection pane="bottomRight" activeCell="M82" sqref="M82"/>
    </sheetView>
  </sheetViews>
  <sheetFormatPr defaultColWidth="9.83203125" defaultRowHeight="16" x14ac:dyDescent="0.35"/>
  <cols>
    <col min="1" max="1" width="9.83203125" style="20" customWidth="1"/>
    <col min="2" max="2" width="9.83203125" style="65"/>
    <col min="3" max="3" width="8.83203125" style="4" customWidth="1"/>
    <col min="4" max="5" width="6.5" style="4" customWidth="1"/>
    <col min="6" max="25" width="6.58203125" style="4" customWidth="1"/>
    <col min="26" max="26" width="6.08203125" style="4" customWidth="1"/>
    <col min="27" max="34" width="6.58203125" style="4" customWidth="1"/>
    <col min="35" max="35" width="7.25" style="4" customWidth="1"/>
    <col min="36" max="39" width="9.83203125" style="5"/>
    <col min="40" max="16384" width="9.83203125" style="1"/>
  </cols>
  <sheetData>
    <row r="1" spans="1:39" ht="32.25" customHeight="1" x14ac:dyDescent="0.25">
      <c r="A1" s="20">
        <v>2032</v>
      </c>
      <c r="B1" s="80">
        <v>2024</v>
      </c>
      <c r="C1" s="78" t="s">
        <v>264</v>
      </c>
      <c r="D1" s="81"/>
      <c r="E1" s="78">
        <v>1</v>
      </c>
      <c r="F1" s="80" t="s">
        <v>263</v>
      </c>
      <c r="G1" s="175" t="s">
        <v>0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155" t="s">
        <v>1</v>
      </c>
      <c r="C2" s="156"/>
      <c r="D2" s="159" t="s">
        <v>116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B4" s="146" t="s">
        <v>2</v>
      </c>
      <c r="C4" s="83" t="s">
        <v>257</v>
      </c>
      <c r="D4" s="84">
        <f>DATE(B1,E1,1)</f>
        <v>45292</v>
      </c>
      <c r="E4" s="84">
        <f t="shared" ref="E4:AH4" si="0">D4+1</f>
        <v>45293</v>
      </c>
      <c r="F4" s="84">
        <f t="shared" si="0"/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 t="shared" si="0"/>
        <v>45322</v>
      </c>
      <c r="AI4" s="171" t="s">
        <v>18</v>
      </c>
      <c r="AJ4" s="173" t="s">
        <v>3</v>
      </c>
      <c r="AK4" s="173" t="s">
        <v>4</v>
      </c>
      <c r="AL4" s="173" t="s">
        <v>5</v>
      </c>
      <c r="AM4" s="173" t="s">
        <v>6</v>
      </c>
    </row>
    <row r="5" spans="1:39" s="85" customFormat="1" ht="34.5" customHeight="1" x14ac:dyDescent="0.25">
      <c r="B5" s="148"/>
      <c r="C5" s="86" t="s">
        <v>258</v>
      </c>
      <c r="D5" s="87">
        <f t="shared" ref="D5:AH5" si="1">D4</f>
        <v>45292</v>
      </c>
      <c r="E5" s="87">
        <f t="shared" si="1"/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172"/>
      <c r="AJ5" s="174"/>
      <c r="AK5" s="174"/>
      <c r="AL5" s="174"/>
      <c r="AM5" s="174"/>
    </row>
    <row r="6" spans="1:39" ht="30.75" customHeight="1" x14ac:dyDescent="0.25">
      <c r="A6" s="48" t="s">
        <v>141</v>
      </c>
      <c r="B6" s="146" t="s">
        <v>140</v>
      </c>
      <c r="C6" s="42" t="s">
        <v>7</v>
      </c>
      <c r="D6" s="43" t="s">
        <v>769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4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>
        <v>4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4</v>
      </c>
      <c r="AD6" s="43">
        <v>4</v>
      </c>
      <c r="AE6" s="43">
        <v>4</v>
      </c>
      <c r="AF6" s="43">
        <v>4</v>
      </c>
      <c r="AG6" s="43">
        <v>4</v>
      </c>
      <c r="AH6" s="43">
        <v>4</v>
      </c>
      <c r="AI6" s="140"/>
      <c r="AJ6" s="134">
        <f>SUM(D6:H7,K6:O7,R6:V7,Y6:AC7,AF6:AH7)/8</f>
        <v>22</v>
      </c>
      <c r="AK6" s="134">
        <f>SUM(D8:H8,K8:O8,R8:V8,Y8:AC8,AF8:AH8)/8</f>
        <v>12.4375</v>
      </c>
      <c r="AL6" s="134">
        <f>SUM(I6:J8,P6:Q8,W6:X8,AD6:AE8)/8</f>
        <v>12.125</v>
      </c>
      <c r="AM6" s="134">
        <f>ROUND(SUM(D6:AI8)/8,2)</f>
        <v>46.56</v>
      </c>
    </row>
    <row r="7" spans="1:39" ht="30.75" customHeight="1" x14ac:dyDescent="0.25">
      <c r="A7" s="48" t="s">
        <v>141</v>
      </c>
      <c r="B7" s="147"/>
      <c r="C7" s="42" t="s">
        <v>8</v>
      </c>
      <c r="D7" s="43" t="s">
        <v>769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>
        <v>4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4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ht="30.75" customHeight="1" x14ac:dyDescent="0.25">
      <c r="A8" s="48" t="s">
        <v>141</v>
      </c>
      <c r="B8" s="148"/>
      <c r="C8" s="44" t="s">
        <v>4</v>
      </c>
      <c r="D8" s="44" t="s">
        <v>769</v>
      </c>
      <c r="E8" s="44">
        <v>5</v>
      </c>
      <c r="F8" s="44">
        <v>5</v>
      </c>
      <c r="G8" s="44">
        <v>5</v>
      </c>
      <c r="H8" s="44">
        <v>6</v>
      </c>
      <c r="I8" s="44">
        <v>6</v>
      </c>
      <c r="J8" s="44">
        <v>4</v>
      </c>
      <c r="K8" s="44">
        <v>6</v>
      </c>
      <c r="L8" s="44">
        <v>6</v>
      </c>
      <c r="M8" s="44">
        <v>6</v>
      </c>
      <c r="N8" s="44">
        <v>6</v>
      </c>
      <c r="O8" s="44">
        <v>6</v>
      </c>
      <c r="P8" s="44">
        <v>3.5</v>
      </c>
      <c r="Q8" s="44">
        <v>5</v>
      </c>
      <c r="R8" s="44">
        <v>6</v>
      </c>
      <c r="S8" s="44">
        <v>4</v>
      </c>
      <c r="T8" s="44">
        <v>0.5</v>
      </c>
      <c r="U8" s="44">
        <v>4</v>
      </c>
      <c r="V8" s="44">
        <v>6</v>
      </c>
      <c r="W8" s="44">
        <v>6</v>
      </c>
      <c r="X8" s="44">
        <v>5</v>
      </c>
      <c r="Y8" s="44">
        <v>6</v>
      </c>
      <c r="Z8" s="44">
        <v>5</v>
      </c>
      <c r="AA8" s="44">
        <v>5</v>
      </c>
      <c r="AB8" s="44">
        <v>5</v>
      </c>
      <c r="AC8" s="44">
        <v>3</v>
      </c>
      <c r="AD8" s="44">
        <v>3</v>
      </c>
      <c r="AE8" s="44">
        <v>0.5</v>
      </c>
      <c r="AF8" s="44">
        <v>0.5</v>
      </c>
      <c r="AG8" s="44">
        <v>0.5</v>
      </c>
      <c r="AH8" s="44">
        <v>3</v>
      </c>
      <c r="AI8" s="142"/>
      <c r="AJ8" s="136"/>
      <c r="AK8" s="136"/>
      <c r="AL8" s="136"/>
      <c r="AM8" s="136"/>
    </row>
    <row r="9" spans="1:39" ht="30.75" customHeight="1" x14ac:dyDescent="0.25">
      <c r="A9" s="48" t="s">
        <v>197</v>
      </c>
      <c r="B9" s="146" t="s">
        <v>145</v>
      </c>
      <c r="C9" s="42" t="s">
        <v>7</v>
      </c>
      <c r="D9" s="43" t="s">
        <v>769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0</v>
      </c>
      <c r="O9" s="43">
        <v>4</v>
      </c>
      <c r="P9" s="43">
        <v>4</v>
      </c>
      <c r="Q9" s="43">
        <v>4</v>
      </c>
      <c r="R9" s="43">
        <v>4</v>
      </c>
      <c r="S9" s="43">
        <v>4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3.5</v>
      </c>
      <c r="AD9" s="43">
        <v>4</v>
      </c>
      <c r="AE9" s="43">
        <v>4</v>
      </c>
      <c r="AF9" s="43">
        <v>4</v>
      </c>
      <c r="AG9" s="43">
        <v>4</v>
      </c>
      <c r="AH9" s="43">
        <v>4</v>
      </c>
      <c r="AI9" s="140"/>
      <c r="AJ9" s="134">
        <f>SUM(D9:H10,K9:O10,R9:V10,Y9:AC10,AF9:AH10)/8</f>
        <v>20.75</v>
      </c>
      <c r="AK9" s="134">
        <f>SUM(D11:H11,K11:O11,R11:V11,Y11:AC11,AF11:AH11)/8</f>
        <v>11.375</v>
      </c>
      <c r="AL9" s="134">
        <f>SUM(I9:J11,P9:Q11,W9:X11,AD9:AE11)/8</f>
        <v>10.375</v>
      </c>
      <c r="AM9" s="134">
        <f>ROUND(SUM(D9:AI11)/8,2)</f>
        <v>42.5</v>
      </c>
    </row>
    <row r="10" spans="1:39" ht="30.75" customHeight="1" x14ac:dyDescent="0.25">
      <c r="A10" s="48" t="s">
        <v>144</v>
      </c>
      <c r="B10" s="147"/>
      <c r="C10" s="42" t="s">
        <v>8</v>
      </c>
      <c r="D10" s="43" t="s">
        <v>769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2.5</v>
      </c>
      <c r="N10" s="43">
        <v>0</v>
      </c>
      <c r="O10" s="43">
        <v>4</v>
      </c>
      <c r="P10" s="43">
        <v>4</v>
      </c>
      <c r="Q10" s="43">
        <v>4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4</v>
      </c>
      <c r="AG10" s="43">
        <v>4</v>
      </c>
      <c r="AH10" s="43">
        <v>4</v>
      </c>
      <c r="AI10" s="141"/>
      <c r="AJ10" s="135"/>
      <c r="AK10" s="135"/>
      <c r="AL10" s="135"/>
      <c r="AM10" s="135"/>
    </row>
    <row r="11" spans="1:39" ht="30.75" customHeight="1" x14ac:dyDescent="0.25">
      <c r="A11" s="48" t="s">
        <v>144</v>
      </c>
      <c r="B11" s="148"/>
      <c r="C11" s="44" t="s">
        <v>4</v>
      </c>
      <c r="D11" s="44" t="s">
        <v>769</v>
      </c>
      <c r="E11" s="44">
        <v>5</v>
      </c>
      <c r="F11" s="44">
        <v>6</v>
      </c>
      <c r="G11" s="44">
        <v>3</v>
      </c>
      <c r="H11" s="44">
        <v>3</v>
      </c>
      <c r="I11" s="44">
        <v>5</v>
      </c>
      <c r="J11" s="44">
        <v>0.5</v>
      </c>
      <c r="K11" s="44">
        <v>3</v>
      </c>
      <c r="L11" s="44">
        <v>3</v>
      </c>
      <c r="M11" s="44">
        <v>0</v>
      </c>
      <c r="N11" s="44">
        <v>0</v>
      </c>
      <c r="O11" s="44">
        <v>6</v>
      </c>
      <c r="P11" s="44">
        <v>4</v>
      </c>
      <c r="Q11" s="44">
        <v>2</v>
      </c>
      <c r="R11" s="44">
        <v>4</v>
      </c>
      <c r="S11" s="44">
        <v>4</v>
      </c>
      <c r="T11" s="44">
        <v>4</v>
      </c>
      <c r="U11" s="44">
        <v>4</v>
      </c>
      <c r="V11" s="44">
        <v>3</v>
      </c>
      <c r="W11" s="44">
        <v>2</v>
      </c>
      <c r="X11" s="44">
        <v>1.5</v>
      </c>
      <c r="Y11" s="44">
        <v>6</v>
      </c>
      <c r="Z11" s="44">
        <v>6</v>
      </c>
      <c r="AA11" s="44">
        <v>6</v>
      </c>
      <c r="AB11" s="44">
        <v>6</v>
      </c>
      <c r="AC11" s="44">
        <v>5</v>
      </c>
      <c r="AD11" s="44">
        <v>3.5</v>
      </c>
      <c r="AE11" s="44">
        <v>0.5</v>
      </c>
      <c r="AF11" s="44">
        <v>3</v>
      </c>
      <c r="AG11" s="44">
        <v>5</v>
      </c>
      <c r="AH11" s="44">
        <v>6</v>
      </c>
      <c r="AI11" s="142"/>
      <c r="AJ11" s="136"/>
      <c r="AK11" s="136"/>
      <c r="AL11" s="136"/>
      <c r="AM11" s="136"/>
    </row>
    <row r="12" spans="1:39" ht="30" customHeight="1" x14ac:dyDescent="0.25">
      <c r="A12" s="20" t="s">
        <v>61</v>
      </c>
      <c r="B12" s="146" t="s">
        <v>27</v>
      </c>
      <c r="C12" s="42" t="s">
        <v>7</v>
      </c>
      <c r="D12" s="43" t="s">
        <v>769</v>
      </c>
      <c r="E12" s="43">
        <v>4</v>
      </c>
      <c r="F12" s="43">
        <v>4</v>
      </c>
      <c r="G12" s="43">
        <v>4</v>
      </c>
      <c r="H12" s="43">
        <v>4</v>
      </c>
      <c r="I12" s="43">
        <v>4</v>
      </c>
      <c r="J12" s="43">
        <v>4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4</v>
      </c>
      <c r="Y12" s="43">
        <v>4</v>
      </c>
      <c r="Z12" s="43">
        <v>4</v>
      </c>
      <c r="AA12" s="43">
        <v>4</v>
      </c>
      <c r="AB12" s="43">
        <v>4</v>
      </c>
      <c r="AC12" s="43">
        <v>4</v>
      </c>
      <c r="AD12" s="43">
        <v>4</v>
      </c>
      <c r="AE12" s="43">
        <v>4</v>
      </c>
      <c r="AF12" s="43">
        <v>4</v>
      </c>
      <c r="AG12" s="43">
        <v>4</v>
      </c>
      <c r="AH12" s="43">
        <v>4</v>
      </c>
      <c r="AI12" s="140"/>
      <c r="AJ12" s="134">
        <f>SUM(D12:H13,K12:O13,R12:V13,Y12:AC13,AF12:AH13)/8</f>
        <v>22</v>
      </c>
      <c r="AK12" s="134">
        <f>SUM(D14:H14,K14:O14,R14:V14,Y14:AC14,AF14:AH14)/8</f>
        <v>12.8125</v>
      </c>
      <c r="AL12" s="134">
        <f>SUM(I12:J14,P12:Q14,W12:X14,AD12:AE14)/8</f>
        <v>12.3125</v>
      </c>
      <c r="AM12" s="134">
        <f>ROUND(SUM(D12:AI14)/8,2)</f>
        <v>47.13</v>
      </c>
    </row>
    <row r="13" spans="1:39" ht="30" customHeight="1" x14ac:dyDescent="0.25">
      <c r="A13" s="20" t="s">
        <v>61</v>
      </c>
      <c r="B13" s="147"/>
      <c r="C13" s="42" t="s">
        <v>8</v>
      </c>
      <c r="D13" s="43" t="s">
        <v>769</v>
      </c>
      <c r="E13" s="43">
        <v>4</v>
      </c>
      <c r="F13" s="43">
        <v>4</v>
      </c>
      <c r="G13" s="43">
        <v>4</v>
      </c>
      <c r="H13" s="43">
        <v>4</v>
      </c>
      <c r="I13" s="43">
        <v>4</v>
      </c>
      <c r="J13" s="43">
        <v>4</v>
      </c>
      <c r="K13" s="43">
        <v>4</v>
      </c>
      <c r="L13" s="43">
        <v>4</v>
      </c>
      <c r="M13" s="43">
        <v>4</v>
      </c>
      <c r="N13" s="43">
        <v>4</v>
      </c>
      <c r="O13" s="43">
        <v>4</v>
      </c>
      <c r="P13" s="43">
        <v>4</v>
      </c>
      <c r="Q13" s="43">
        <v>4</v>
      </c>
      <c r="R13" s="43">
        <v>4</v>
      </c>
      <c r="S13" s="43">
        <v>4</v>
      </c>
      <c r="T13" s="43">
        <v>4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3">
        <v>4</v>
      </c>
      <c r="AA13" s="43">
        <v>4</v>
      </c>
      <c r="AB13" s="43">
        <v>4</v>
      </c>
      <c r="AC13" s="43">
        <v>4</v>
      </c>
      <c r="AD13" s="43">
        <v>4</v>
      </c>
      <c r="AE13" s="43">
        <v>4</v>
      </c>
      <c r="AF13" s="43">
        <v>4</v>
      </c>
      <c r="AG13" s="43">
        <v>4</v>
      </c>
      <c r="AH13" s="43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20" t="s">
        <v>61</v>
      </c>
      <c r="B14" s="148"/>
      <c r="C14" s="44" t="s">
        <v>4</v>
      </c>
      <c r="D14" s="44" t="s">
        <v>769</v>
      </c>
      <c r="E14" s="44">
        <v>5</v>
      </c>
      <c r="F14" s="44">
        <v>5</v>
      </c>
      <c r="G14" s="44">
        <v>5</v>
      </c>
      <c r="H14" s="44">
        <v>6</v>
      </c>
      <c r="I14" s="44">
        <v>6</v>
      </c>
      <c r="J14" s="44">
        <v>3</v>
      </c>
      <c r="K14" s="44">
        <v>6</v>
      </c>
      <c r="L14" s="44">
        <v>6</v>
      </c>
      <c r="M14" s="44">
        <v>6</v>
      </c>
      <c r="N14" s="44">
        <v>6</v>
      </c>
      <c r="O14" s="44">
        <v>6</v>
      </c>
      <c r="P14" s="44">
        <v>6</v>
      </c>
      <c r="Q14" s="44">
        <v>5</v>
      </c>
      <c r="R14" s="44">
        <v>6</v>
      </c>
      <c r="S14" s="44">
        <v>4</v>
      </c>
      <c r="T14" s="44">
        <v>6</v>
      </c>
      <c r="U14" s="44">
        <v>4</v>
      </c>
      <c r="V14" s="44">
        <v>6</v>
      </c>
      <c r="W14" s="44">
        <v>6</v>
      </c>
      <c r="X14" s="44">
        <v>5</v>
      </c>
      <c r="Y14" s="44">
        <v>6</v>
      </c>
      <c r="Z14" s="44">
        <v>5</v>
      </c>
      <c r="AA14" s="44">
        <v>5</v>
      </c>
      <c r="AB14" s="44">
        <v>5</v>
      </c>
      <c r="AC14" s="44">
        <v>3</v>
      </c>
      <c r="AD14" s="44">
        <v>3</v>
      </c>
      <c r="AE14" s="44">
        <v>0.5</v>
      </c>
      <c r="AF14" s="44">
        <v>0.5</v>
      </c>
      <c r="AG14" s="44">
        <v>0.5</v>
      </c>
      <c r="AH14" s="44">
        <v>0.5</v>
      </c>
      <c r="AI14" s="142"/>
      <c r="AJ14" s="136"/>
      <c r="AK14" s="136"/>
      <c r="AL14" s="136"/>
      <c r="AM14" s="136"/>
    </row>
    <row r="15" spans="1:39" ht="30.75" customHeight="1" x14ac:dyDescent="0.25">
      <c r="A15" s="20" t="s">
        <v>98</v>
      </c>
      <c r="B15" s="196" t="s">
        <v>97</v>
      </c>
      <c r="C15" s="16" t="s">
        <v>7</v>
      </c>
      <c r="D15" s="43" t="s">
        <v>769</v>
      </c>
      <c r="E15" s="43">
        <v>4</v>
      </c>
      <c r="F15" s="43">
        <v>4</v>
      </c>
      <c r="G15" s="43">
        <v>4</v>
      </c>
      <c r="H15" s="43">
        <v>4</v>
      </c>
      <c r="I15" s="43">
        <v>4</v>
      </c>
      <c r="J15" s="43">
        <v>4</v>
      </c>
      <c r="K15" s="43">
        <v>4</v>
      </c>
      <c r="L15" s="43">
        <v>4</v>
      </c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3</v>
      </c>
      <c r="S15" s="43">
        <v>0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/>
      <c r="AJ15" s="134">
        <f>SUM(D15:H16,K15:O16,R15:V16,Y15:AC16,AF15:AH16)/8</f>
        <v>20.875</v>
      </c>
      <c r="AK15" s="134">
        <f>SUM(D17:H17,K17:O17,R17:V17,Y17:AC17,AF17:AH17)/8</f>
        <v>11.3125</v>
      </c>
      <c r="AL15" s="134">
        <f>SUM(I15:J17,P15:Q17,W15:X17,AD15:AE17)/8</f>
        <v>12.1875</v>
      </c>
      <c r="AM15" s="134">
        <f>ROUND(SUM(D15:AI17)/8,2)</f>
        <v>44.38</v>
      </c>
    </row>
    <row r="16" spans="1:39" ht="30.75" customHeight="1" x14ac:dyDescent="0.25">
      <c r="A16" s="20" t="s">
        <v>98</v>
      </c>
      <c r="B16" s="197"/>
      <c r="C16" s="16" t="s">
        <v>8</v>
      </c>
      <c r="D16" s="43" t="s">
        <v>769</v>
      </c>
      <c r="E16" s="43">
        <v>4</v>
      </c>
      <c r="F16" s="43">
        <v>4</v>
      </c>
      <c r="G16" s="43">
        <v>4</v>
      </c>
      <c r="H16" s="43">
        <v>4</v>
      </c>
      <c r="I16" s="43">
        <v>4</v>
      </c>
      <c r="J16" s="43">
        <v>4</v>
      </c>
      <c r="K16" s="43">
        <v>4</v>
      </c>
      <c r="L16" s="43">
        <v>4</v>
      </c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0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39" ht="30.75" customHeight="1" x14ac:dyDescent="0.25">
      <c r="A17" s="20" t="s">
        <v>98</v>
      </c>
      <c r="B17" s="198"/>
      <c r="C17" s="17" t="s">
        <v>4</v>
      </c>
      <c r="D17" s="44" t="s">
        <v>769</v>
      </c>
      <c r="E17" s="44">
        <v>5</v>
      </c>
      <c r="F17" s="44">
        <v>5</v>
      </c>
      <c r="G17" s="44">
        <v>0.5</v>
      </c>
      <c r="H17" s="44">
        <v>2.5</v>
      </c>
      <c r="I17" s="44">
        <v>5</v>
      </c>
      <c r="J17" s="44">
        <v>3</v>
      </c>
      <c r="K17" s="44">
        <v>6</v>
      </c>
      <c r="L17" s="44">
        <v>6</v>
      </c>
      <c r="M17" s="44">
        <v>6</v>
      </c>
      <c r="N17" s="44">
        <v>6</v>
      </c>
      <c r="O17" s="44">
        <v>6</v>
      </c>
      <c r="P17" s="44">
        <v>6</v>
      </c>
      <c r="Q17" s="44">
        <v>5</v>
      </c>
      <c r="R17" s="44">
        <v>6</v>
      </c>
      <c r="S17" s="44">
        <v>0</v>
      </c>
      <c r="T17" s="44">
        <v>6</v>
      </c>
      <c r="U17" s="44">
        <v>6</v>
      </c>
      <c r="V17" s="44">
        <v>6</v>
      </c>
      <c r="W17" s="44">
        <v>6</v>
      </c>
      <c r="X17" s="44">
        <v>5</v>
      </c>
      <c r="Y17" s="44">
        <v>4</v>
      </c>
      <c r="Z17" s="44">
        <v>5</v>
      </c>
      <c r="AA17" s="44">
        <v>5</v>
      </c>
      <c r="AB17" s="44">
        <v>5</v>
      </c>
      <c r="AC17" s="44">
        <v>3</v>
      </c>
      <c r="AD17" s="44">
        <v>3</v>
      </c>
      <c r="AE17" s="44">
        <v>0.5</v>
      </c>
      <c r="AF17" s="44">
        <v>0.5</v>
      </c>
      <c r="AG17" s="44">
        <v>0.5</v>
      </c>
      <c r="AH17" s="44">
        <v>0.5</v>
      </c>
      <c r="AI17" s="142"/>
      <c r="AJ17" s="136"/>
      <c r="AK17" s="136"/>
      <c r="AL17" s="136"/>
      <c r="AM17" s="136"/>
    </row>
    <row r="18" spans="1:39" ht="30.75" customHeight="1" x14ac:dyDescent="0.25">
      <c r="A18" s="20">
        <v>2003396</v>
      </c>
      <c r="B18" s="196" t="s">
        <v>105</v>
      </c>
      <c r="C18" s="16" t="s">
        <v>7</v>
      </c>
      <c r="D18" s="43" t="s">
        <v>769</v>
      </c>
      <c r="E18" s="43">
        <v>4</v>
      </c>
      <c r="F18" s="43">
        <v>4</v>
      </c>
      <c r="G18" s="43">
        <v>4</v>
      </c>
      <c r="H18" s="43">
        <v>4</v>
      </c>
      <c r="I18" s="43">
        <v>4</v>
      </c>
      <c r="J18" s="43">
        <v>0</v>
      </c>
      <c r="K18" s="43">
        <v>4</v>
      </c>
      <c r="L18" s="43">
        <v>0</v>
      </c>
      <c r="M18" s="43">
        <v>0</v>
      </c>
      <c r="N18" s="43">
        <v>0</v>
      </c>
      <c r="O18" s="43">
        <v>0</v>
      </c>
      <c r="P18" s="43">
        <v>4</v>
      </c>
      <c r="Q18" s="43">
        <v>0</v>
      </c>
      <c r="R18" s="43">
        <v>4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140"/>
      <c r="AJ18" s="134">
        <f>SUM(D18:H19,K18:O19,R18:V19,Y18:AC19,AF18:AH19)/8</f>
        <v>6</v>
      </c>
      <c r="AK18" s="134">
        <f>SUM(D20:H20,K20:O20,R20:V20,Y20:AC20,AF20:AH20)/8</f>
        <v>3.0625</v>
      </c>
      <c r="AL18" s="134">
        <f>SUM(I18:J20,P18:Q20,W18:X20,AD18:AE20)/8</f>
        <v>2.625</v>
      </c>
      <c r="AM18" s="134">
        <f>ROUND(SUM(D18:AI20)/8,2)</f>
        <v>11.69</v>
      </c>
    </row>
    <row r="19" spans="1:39" ht="30.75" customHeight="1" x14ac:dyDescent="0.25">
      <c r="A19" s="20">
        <v>2003396</v>
      </c>
      <c r="B19" s="197"/>
      <c r="C19" s="16" t="s">
        <v>8</v>
      </c>
      <c r="D19" s="43" t="s">
        <v>769</v>
      </c>
      <c r="E19" s="43">
        <v>4</v>
      </c>
      <c r="F19" s="43">
        <v>4</v>
      </c>
      <c r="G19" s="43">
        <v>4</v>
      </c>
      <c r="H19" s="43">
        <v>4</v>
      </c>
      <c r="I19" s="43">
        <v>4</v>
      </c>
      <c r="J19" s="43">
        <v>0</v>
      </c>
      <c r="K19" s="43">
        <v>4</v>
      </c>
      <c r="L19" s="43">
        <v>0</v>
      </c>
      <c r="M19" s="43">
        <v>0</v>
      </c>
      <c r="N19" s="43">
        <v>0</v>
      </c>
      <c r="O19" s="43">
        <v>0</v>
      </c>
      <c r="P19" s="43">
        <v>4</v>
      </c>
      <c r="Q19" s="43">
        <v>0</v>
      </c>
      <c r="R19" s="43">
        <v>4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141"/>
      <c r="AJ19" s="135"/>
      <c r="AK19" s="135"/>
      <c r="AL19" s="135"/>
      <c r="AM19" s="135"/>
    </row>
    <row r="20" spans="1:39" ht="30.75" customHeight="1" x14ac:dyDescent="0.25">
      <c r="A20" s="20">
        <v>2003396</v>
      </c>
      <c r="B20" s="198"/>
      <c r="C20" s="17" t="s">
        <v>4</v>
      </c>
      <c r="D20" s="44" t="s">
        <v>769</v>
      </c>
      <c r="E20" s="44">
        <v>5</v>
      </c>
      <c r="F20" s="44">
        <v>5</v>
      </c>
      <c r="G20" s="44">
        <v>5</v>
      </c>
      <c r="H20" s="44">
        <v>5</v>
      </c>
      <c r="I20" s="44">
        <v>0.5</v>
      </c>
      <c r="J20" s="44">
        <v>0</v>
      </c>
      <c r="K20" s="44">
        <v>0.5</v>
      </c>
      <c r="L20" s="44">
        <v>0</v>
      </c>
      <c r="M20" s="44">
        <v>0</v>
      </c>
      <c r="N20" s="44">
        <v>0</v>
      </c>
      <c r="O20" s="44">
        <v>0</v>
      </c>
      <c r="P20" s="44">
        <v>4.5</v>
      </c>
      <c r="Q20" s="44">
        <v>0</v>
      </c>
      <c r="R20" s="44">
        <v>4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142"/>
      <c r="AJ20" s="136"/>
      <c r="AK20" s="136"/>
      <c r="AL20" s="136"/>
      <c r="AM20" s="136"/>
    </row>
    <row r="21" spans="1:39" ht="30.75" customHeight="1" x14ac:dyDescent="0.25">
      <c r="A21" s="20">
        <v>2009212</v>
      </c>
      <c r="B21" s="196" t="s">
        <v>100</v>
      </c>
      <c r="C21" s="16" t="s">
        <v>7</v>
      </c>
      <c r="D21" s="43" t="s">
        <v>769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>
        <v>4</v>
      </c>
      <c r="Q21" s="43">
        <v>4</v>
      </c>
      <c r="R21" s="43">
        <v>4</v>
      </c>
      <c r="S21" s="43">
        <v>2.5</v>
      </c>
      <c r="T21" s="43">
        <v>4</v>
      </c>
      <c r="U21" s="43">
        <v>4</v>
      </c>
      <c r="V21" s="43">
        <v>4</v>
      </c>
      <c r="W21" s="43">
        <v>4</v>
      </c>
      <c r="X21" s="43">
        <v>4</v>
      </c>
      <c r="Y21" s="43">
        <v>4</v>
      </c>
      <c r="Z21" s="43">
        <v>4</v>
      </c>
      <c r="AA21" s="43">
        <v>4</v>
      </c>
      <c r="AB21" s="43">
        <v>4</v>
      </c>
      <c r="AC21" s="43">
        <v>4</v>
      </c>
      <c r="AD21" s="43">
        <v>4</v>
      </c>
      <c r="AE21" s="43">
        <v>0</v>
      </c>
      <c r="AF21" s="43">
        <v>4</v>
      </c>
      <c r="AG21" s="43">
        <v>4</v>
      </c>
      <c r="AH21" s="43">
        <v>4</v>
      </c>
      <c r="AI21" s="140"/>
      <c r="AJ21" s="134">
        <f>SUM(D21:H22,K21:O22,R21:V22,Y21:AC22,AF21:AH22)/8</f>
        <v>21.8125</v>
      </c>
      <c r="AK21" s="134">
        <f>SUM(D23:H23,K23:O23,R23:V23,Y23:AC23,AF23:AH23)/8</f>
        <v>12</v>
      </c>
      <c r="AL21" s="134">
        <f>SUM(I21:J23,P21:Q23,W21:X23,AD21:AE23)/8</f>
        <v>10.9375</v>
      </c>
      <c r="AM21" s="134">
        <f>ROUND(SUM(D21:AI23)/8,2)</f>
        <v>44.75</v>
      </c>
    </row>
    <row r="22" spans="1:39" ht="30.75" customHeight="1" x14ac:dyDescent="0.25">
      <c r="A22" s="20">
        <v>2009212</v>
      </c>
      <c r="B22" s="197"/>
      <c r="C22" s="16" t="s">
        <v>8</v>
      </c>
      <c r="D22" s="43" t="s">
        <v>769</v>
      </c>
      <c r="E22" s="43">
        <v>4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43">
        <v>4</v>
      </c>
      <c r="L22" s="43">
        <v>4</v>
      </c>
      <c r="M22" s="43">
        <v>4</v>
      </c>
      <c r="N22" s="43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43">
        <v>4</v>
      </c>
      <c r="W22" s="43">
        <v>4</v>
      </c>
      <c r="X22" s="43">
        <v>4</v>
      </c>
      <c r="Y22" s="43">
        <v>4</v>
      </c>
      <c r="Z22" s="43">
        <v>4</v>
      </c>
      <c r="AA22" s="43">
        <v>4</v>
      </c>
      <c r="AB22" s="43">
        <v>4</v>
      </c>
      <c r="AC22" s="43">
        <v>4</v>
      </c>
      <c r="AD22" s="43">
        <v>4</v>
      </c>
      <c r="AE22" s="43">
        <v>0</v>
      </c>
      <c r="AF22" s="43">
        <v>4</v>
      </c>
      <c r="AG22" s="43">
        <v>4</v>
      </c>
      <c r="AH22" s="43">
        <v>4</v>
      </c>
      <c r="AI22" s="141"/>
      <c r="AJ22" s="135"/>
      <c r="AK22" s="135"/>
      <c r="AL22" s="135"/>
      <c r="AM22" s="135"/>
    </row>
    <row r="23" spans="1:39" ht="30.75" customHeight="1" x14ac:dyDescent="0.25">
      <c r="A23" s="20">
        <v>2009212</v>
      </c>
      <c r="B23" s="198"/>
      <c r="C23" s="17" t="s">
        <v>4</v>
      </c>
      <c r="D23" s="44" t="s">
        <v>769</v>
      </c>
      <c r="E23" s="44">
        <v>5</v>
      </c>
      <c r="F23" s="44">
        <v>5</v>
      </c>
      <c r="G23" s="44">
        <v>5</v>
      </c>
      <c r="H23" s="44">
        <v>6</v>
      </c>
      <c r="I23" s="44">
        <v>6</v>
      </c>
      <c r="J23" s="44">
        <v>3</v>
      </c>
      <c r="K23" s="44">
        <v>6</v>
      </c>
      <c r="L23" s="44">
        <v>6</v>
      </c>
      <c r="M23" s="44">
        <v>6</v>
      </c>
      <c r="N23" s="44">
        <v>6</v>
      </c>
      <c r="O23" s="44">
        <v>0.5</v>
      </c>
      <c r="P23" s="44">
        <v>6</v>
      </c>
      <c r="Q23" s="44">
        <v>5</v>
      </c>
      <c r="R23" s="44">
        <v>6</v>
      </c>
      <c r="S23" s="44">
        <v>3</v>
      </c>
      <c r="T23" s="44">
        <v>6</v>
      </c>
      <c r="U23" s="44">
        <v>4</v>
      </c>
      <c r="V23" s="44">
        <v>6</v>
      </c>
      <c r="W23" s="44">
        <v>6</v>
      </c>
      <c r="X23" s="44">
        <v>5</v>
      </c>
      <c r="Y23" s="44">
        <v>6</v>
      </c>
      <c r="Z23" s="44">
        <v>5</v>
      </c>
      <c r="AA23" s="44">
        <v>5</v>
      </c>
      <c r="AB23" s="44">
        <v>5</v>
      </c>
      <c r="AC23" s="44">
        <v>3</v>
      </c>
      <c r="AD23" s="44">
        <v>0.5</v>
      </c>
      <c r="AE23" s="44">
        <v>0</v>
      </c>
      <c r="AF23" s="44">
        <v>0.5</v>
      </c>
      <c r="AG23" s="44">
        <v>0.5</v>
      </c>
      <c r="AH23" s="44">
        <v>0.5</v>
      </c>
      <c r="AI23" s="142"/>
      <c r="AJ23" s="136"/>
      <c r="AK23" s="136"/>
      <c r="AL23" s="136"/>
      <c r="AM23" s="136"/>
    </row>
    <row r="24" spans="1:39" ht="30.75" customHeight="1" x14ac:dyDescent="0.25">
      <c r="A24" s="41" t="s">
        <v>188</v>
      </c>
      <c r="B24" s="146" t="s">
        <v>214</v>
      </c>
      <c r="C24" s="42" t="s">
        <v>7</v>
      </c>
      <c r="D24" s="43" t="s">
        <v>769</v>
      </c>
      <c r="E24" s="43">
        <v>4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43">
        <v>4</v>
      </c>
      <c r="O24" s="43">
        <v>4</v>
      </c>
      <c r="P24" s="43">
        <v>4</v>
      </c>
      <c r="Q24" s="43">
        <v>4</v>
      </c>
      <c r="R24" s="43">
        <v>4</v>
      </c>
      <c r="S24" s="43">
        <v>4</v>
      </c>
      <c r="T24" s="43">
        <v>4</v>
      </c>
      <c r="U24" s="43">
        <v>4</v>
      </c>
      <c r="V24" s="43">
        <v>4</v>
      </c>
      <c r="W24" s="43">
        <v>4</v>
      </c>
      <c r="X24" s="43">
        <v>4</v>
      </c>
      <c r="Y24" s="43">
        <v>4</v>
      </c>
      <c r="Z24" s="43">
        <v>4</v>
      </c>
      <c r="AA24" s="43">
        <v>4</v>
      </c>
      <c r="AB24" s="43">
        <v>4</v>
      </c>
      <c r="AC24" s="43">
        <v>4</v>
      </c>
      <c r="AD24" s="43">
        <v>4</v>
      </c>
      <c r="AE24" s="43">
        <v>4</v>
      </c>
      <c r="AF24" s="43">
        <v>4</v>
      </c>
      <c r="AG24" s="43">
        <v>4</v>
      </c>
      <c r="AH24" s="43">
        <v>4</v>
      </c>
      <c r="AI24" s="140"/>
      <c r="AJ24" s="134">
        <f>SUM(D24:H25,K24:O25,R24:V25,Y24:AC25,AF24:AH25)/8</f>
        <v>22</v>
      </c>
      <c r="AK24" s="134">
        <f>SUM(D26:H26,K26:O26,R26:V26,Y26:AC26,AF26:AH26)/8</f>
        <v>12.8125</v>
      </c>
      <c r="AL24" s="134">
        <f>SUM(I24:J26,P24:Q26,W24:X26,AD24:AE26)/8</f>
        <v>11.625</v>
      </c>
      <c r="AM24" s="134">
        <f>ROUND(SUM(D24:AI26)/8,2)</f>
        <v>46.44</v>
      </c>
    </row>
    <row r="25" spans="1:39" ht="30.75" customHeight="1" x14ac:dyDescent="0.25">
      <c r="A25" s="41" t="s">
        <v>188</v>
      </c>
      <c r="B25" s="147"/>
      <c r="C25" s="42" t="s">
        <v>8</v>
      </c>
      <c r="D25" s="43" t="s">
        <v>769</v>
      </c>
      <c r="E25" s="43">
        <v>4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3">
        <v>4</v>
      </c>
      <c r="M25" s="43">
        <v>4</v>
      </c>
      <c r="N25" s="43">
        <v>4</v>
      </c>
      <c r="O25" s="43">
        <v>4</v>
      </c>
      <c r="P25" s="43">
        <v>4</v>
      </c>
      <c r="Q25" s="43">
        <v>4</v>
      </c>
      <c r="R25" s="43">
        <v>4</v>
      </c>
      <c r="S25" s="43">
        <v>4</v>
      </c>
      <c r="T25" s="43">
        <v>4</v>
      </c>
      <c r="U25" s="43">
        <v>4</v>
      </c>
      <c r="V25" s="43">
        <v>4</v>
      </c>
      <c r="W25" s="43">
        <v>4</v>
      </c>
      <c r="X25" s="43">
        <v>4</v>
      </c>
      <c r="Y25" s="43">
        <v>4</v>
      </c>
      <c r="Z25" s="43">
        <v>4</v>
      </c>
      <c r="AA25" s="43">
        <v>4</v>
      </c>
      <c r="AB25" s="43">
        <v>4</v>
      </c>
      <c r="AC25" s="43">
        <v>4</v>
      </c>
      <c r="AD25" s="43">
        <v>4</v>
      </c>
      <c r="AE25" s="43">
        <v>4</v>
      </c>
      <c r="AF25" s="43">
        <v>4</v>
      </c>
      <c r="AG25" s="43">
        <v>4</v>
      </c>
      <c r="AH25" s="43">
        <v>4</v>
      </c>
      <c r="AI25" s="141"/>
      <c r="AJ25" s="135"/>
      <c r="AK25" s="135"/>
      <c r="AL25" s="135"/>
      <c r="AM25" s="135"/>
    </row>
    <row r="26" spans="1:39" ht="30.75" customHeight="1" x14ac:dyDescent="0.25">
      <c r="A26" s="41" t="s">
        <v>188</v>
      </c>
      <c r="B26" s="148"/>
      <c r="C26" s="44" t="s">
        <v>4</v>
      </c>
      <c r="D26" s="44" t="s">
        <v>769</v>
      </c>
      <c r="E26" s="44">
        <v>5</v>
      </c>
      <c r="F26" s="44">
        <v>5</v>
      </c>
      <c r="G26" s="44">
        <v>5</v>
      </c>
      <c r="H26" s="44">
        <v>6</v>
      </c>
      <c r="I26" s="44">
        <v>6</v>
      </c>
      <c r="J26" s="44">
        <v>3</v>
      </c>
      <c r="K26" s="44">
        <v>6</v>
      </c>
      <c r="L26" s="44">
        <v>6</v>
      </c>
      <c r="M26" s="44">
        <v>6</v>
      </c>
      <c r="N26" s="44">
        <v>6</v>
      </c>
      <c r="O26" s="44">
        <v>6</v>
      </c>
      <c r="P26" s="44">
        <v>6</v>
      </c>
      <c r="Q26" s="44">
        <v>5</v>
      </c>
      <c r="R26" s="44">
        <v>6</v>
      </c>
      <c r="S26" s="44">
        <v>4</v>
      </c>
      <c r="T26" s="44">
        <v>6</v>
      </c>
      <c r="U26" s="44">
        <v>4</v>
      </c>
      <c r="V26" s="44">
        <v>6</v>
      </c>
      <c r="W26" s="44">
        <v>0.5</v>
      </c>
      <c r="X26" s="44">
        <v>5</v>
      </c>
      <c r="Y26" s="44">
        <v>6</v>
      </c>
      <c r="Z26" s="44">
        <v>5</v>
      </c>
      <c r="AA26" s="44">
        <v>5</v>
      </c>
      <c r="AB26" s="44">
        <v>5</v>
      </c>
      <c r="AC26" s="44">
        <v>3</v>
      </c>
      <c r="AD26" s="44">
        <v>3</v>
      </c>
      <c r="AE26" s="44">
        <v>0.5</v>
      </c>
      <c r="AF26" s="44">
        <v>0.5</v>
      </c>
      <c r="AG26" s="44">
        <v>0.5</v>
      </c>
      <c r="AH26" s="44">
        <v>0.5</v>
      </c>
      <c r="AI26" s="142"/>
      <c r="AJ26" s="136"/>
      <c r="AK26" s="136"/>
      <c r="AL26" s="136"/>
      <c r="AM26" s="136"/>
    </row>
    <row r="27" spans="1:39" ht="30.75" customHeight="1" x14ac:dyDescent="0.25">
      <c r="A27" s="48" t="s">
        <v>205</v>
      </c>
      <c r="B27" s="146" t="s">
        <v>213</v>
      </c>
      <c r="C27" s="16" t="s">
        <v>7</v>
      </c>
      <c r="D27" s="43" t="s">
        <v>769</v>
      </c>
      <c r="E27" s="43">
        <v>4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3">
        <v>4</v>
      </c>
      <c r="N27" s="43">
        <v>4</v>
      </c>
      <c r="O27" s="43">
        <v>4</v>
      </c>
      <c r="P27" s="43">
        <v>4</v>
      </c>
      <c r="Q27" s="43">
        <v>4</v>
      </c>
      <c r="R27" s="43">
        <v>4</v>
      </c>
      <c r="S27" s="43">
        <v>4</v>
      </c>
      <c r="T27" s="43">
        <v>4</v>
      </c>
      <c r="U27" s="43">
        <v>4</v>
      </c>
      <c r="V27" s="43">
        <v>4</v>
      </c>
      <c r="W27" s="43">
        <v>4</v>
      </c>
      <c r="X27" s="43">
        <v>4</v>
      </c>
      <c r="Y27" s="43">
        <v>4</v>
      </c>
      <c r="Z27" s="43">
        <v>4</v>
      </c>
      <c r="AA27" s="43">
        <v>4</v>
      </c>
      <c r="AB27" s="43">
        <v>4</v>
      </c>
      <c r="AC27" s="43">
        <v>4</v>
      </c>
      <c r="AD27" s="43">
        <v>4</v>
      </c>
      <c r="AE27" s="43">
        <v>4</v>
      </c>
      <c r="AF27" s="43">
        <v>4</v>
      </c>
      <c r="AG27" s="43">
        <v>4</v>
      </c>
      <c r="AH27" s="43">
        <v>4</v>
      </c>
      <c r="AI27" s="140"/>
      <c r="AJ27" s="134">
        <f>SUM(D27:H28,K27:O28,R27:V28,Y27:AC28,AF27:AH28)/8</f>
        <v>22</v>
      </c>
      <c r="AK27" s="134">
        <f>SUM(D29:H29,K29:O29,R29:V29,Y29:AC29,AF29:AH29)/8</f>
        <v>12.4375</v>
      </c>
      <c r="AL27" s="134">
        <f>SUM(I27:J29,P27:Q29,W27:X29,AD27:AE29)/8</f>
        <v>12.3125</v>
      </c>
      <c r="AM27" s="134">
        <f>ROUND(SUM(D27:AI29)/8,2)</f>
        <v>46.75</v>
      </c>
    </row>
    <row r="28" spans="1:39" ht="30.75" customHeight="1" x14ac:dyDescent="0.25">
      <c r="A28" s="48" t="s">
        <v>205</v>
      </c>
      <c r="B28" s="147"/>
      <c r="C28" s="16" t="s">
        <v>8</v>
      </c>
      <c r="D28" s="43" t="s">
        <v>769</v>
      </c>
      <c r="E28" s="43">
        <v>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3">
        <v>4</v>
      </c>
      <c r="P28" s="43">
        <v>4</v>
      </c>
      <c r="Q28" s="43">
        <v>4</v>
      </c>
      <c r="R28" s="43">
        <v>4</v>
      </c>
      <c r="S28" s="43">
        <v>4</v>
      </c>
      <c r="T28" s="43">
        <v>4</v>
      </c>
      <c r="U28" s="43">
        <v>4</v>
      </c>
      <c r="V28" s="43">
        <v>4</v>
      </c>
      <c r="W28" s="43">
        <v>4</v>
      </c>
      <c r="X28" s="43">
        <v>4</v>
      </c>
      <c r="Y28" s="43">
        <v>4</v>
      </c>
      <c r="Z28" s="43">
        <v>4</v>
      </c>
      <c r="AA28" s="43">
        <v>4</v>
      </c>
      <c r="AB28" s="43">
        <v>4</v>
      </c>
      <c r="AC28" s="43">
        <v>4</v>
      </c>
      <c r="AD28" s="43">
        <v>4</v>
      </c>
      <c r="AE28" s="43">
        <v>4</v>
      </c>
      <c r="AF28" s="43">
        <v>4</v>
      </c>
      <c r="AG28" s="43">
        <v>4</v>
      </c>
      <c r="AH28" s="43">
        <v>4</v>
      </c>
      <c r="AI28" s="141"/>
      <c r="AJ28" s="135"/>
      <c r="AK28" s="135"/>
      <c r="AL28" s="135"/>
      <c r="AM28" s="135"/>
    </row>
    <row r="29" spans="1:39" ht="30.75" customHeight="1" x14ac:dyDescent="0.25">
      <c r="A29" s="48" t="s">
        <v>205</v>
      </c>
      <c r="B29" s="148"/>
      <c r="C29" s="17" t="s">
        <v>4</v>
      </c>
      <c r="D29" s="44" t="s">
        <v>769</v>
      </c>
      <c r="E29" s="44">
        <v>4</v>
      </c>
      <c r="F29" s="44">
        <v>4</v>
      </c>
      <c r="G29" s="44">
        <v>5</v>
      </c>
      <c r="H29" s="44">
        <v>6</v>
      </c>
      <c r="I29" s="44">
        <v>6</v>
      </c>
      <c r="J29" s="44">
        <v>3</v>
      </c>
      <c r="K29" s="44">
        <v>6</v>
      </c>
      <c r="L29" s="44">
        <v>6</v>
      </c>
      <c r="M29" s="44">
        <v>6</v>
      </c>
      <c r="N29" s="44">
        <v>6</v>
      </c>
      <c r="O29" s="44">
        <v>6</v>
      </c>
      <c r="P29" s="44">
        <v>6</v>
      </c>
      <c r="Q29" s="44">
        <v>5</v>
      </c>
      <c r="R29" s="44">
        <v>6</v>
      </c>
      <c r="S29" s="44">
        <v>3</v>
      </c>
      <c r="T29" s="44">
        <v>6</v>
      </c>
      <c r="U29" s="44">
        <v>4</v>
      </c>
      <c r="V29" s="44">
        <v>6</v>
      </c>
      <c r="W29" s="44">
        <v>6</v>
      </c>
      <c r="X29" s="44">
        <v>5</v>
      </c>
      <c r="Y29" s="44">
        <v>6</v>
      </c>
      <c r="Z29" s="44">
        <v>5</v>
      </c>
      <c r="AA29" s="44">
        <v>5</v>
      </c>
      <c r="AB29" s="44">
        <v>5</v>
      </c>
      <c r="AC29" s="44">
        <v>3</v>
      </c>
      <c r="AD29" s="44">
        <v>3</v>
      </c>
      <c r="AE29" s="44">
        <v>0.5</v>
      </c>
      <c r="AF29" s="44">
        <v>0.5</v>
      </c>
      <c r="AG29" s="44">
        <v>0.5</v>
      </c>
      <c r="AH29" s="44">
        <v>0.5</v>
      </c>
      <c r="AI29" s="142"/>
      <c r="AJ29" s="136"/>
      <c r="AK29" s="136"/>
      <c r="AL29" s="136"/>
      <c r="AM29" s="136"/>
    </row>
    <row r="30" spans="1:39" ht="30.75" customHeight="1" x14ac:dyDescent="0.25">
      <c r="A30" s="20" t="s">
        <v>212</v>
      </c>
      <c r="B30" s="196" t="s">
        <v>215</v>
      </c>
      <c r="C30" s="16" t="s">
        <v>7</v>
      </c>
      <c r="D30" s="43" t="s">
        <v>769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140"/>
      <c r="AJ30" s="134">
        <f>SUM(D30:H31,K30:O31,R30:V31,Y30:AC31,AF30:AH31)/8</f>
        <v>0</v>
      </c>
      <c r="AK30" s="134">
        <f>SUM(D32:H32,K32:O32,R32:V32,Y32:AC32,AF32:AH32)/8</f>
        <v>0</v>
      </c>
      <c r="AL30" s="134">
        <f>SUM(I30:J32,P30:Q32,W30:X32,AD30:AE32)/8</f>
        <v>0</v>
      </c>
      <c r="AM30" s="134">
        <f>ROUND(SUM(D30:AI32)/8,2)</f>
        <v>0</v>
      </c>
    </row>
    <row r="31" spans="1:39" ht="30.75" customHeight="1" x14ac:dyDescent="0.25">
      <c r="A31" s="20" t="s">
        <v>212</v>
      </c>
      <c r="B31" s="197"/>
      <c r="C31" s="16" t="s">
        <v>8</v>
      </c>
      <c r="D31" s="43" t="s">
        <v>769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141"/>
      <c r="AJ31" s="135"/>
      <c r="AK31" s="135"/>
      <c r="AL31" s="135"/>
      <c r="AM31" s="135"/>
    </row>
    <row r="32" spans="1:39" ht="30.75" customHeight="1" x14ac:dyDescent="0.25">
      <c r="A32" s="20" t="s">
        <v>212</v>
      </c>
      <c r="B32" s="198"/>
      <c r="C32" s="17" t="s">
        <v>4</v>
      </c>
      <c r="D32" s="44" t="s">
        <v>769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142"/>
      <c r="AJ32" s="136"/>
      <c r="AK32" s="136"/>
      <c r="AL32" s="136"/>
      <c r="AM32" s="136"/>
    </row>
    <row r="33" spans="1:39" ht="30.75" customHeight="1" x14ac:dyDescent="0.25">
      <c r="A33" s="20" t="s">
        <v>310</v>
      </c>
      <c r="B33" s="196" t="s">
        <v>329</v>
      </c>
      <c r="C33" s="16" t="s">
        <v>7</v>
      </c>
      <c r="D33" s="43" t="s">
        <v>769</v>
      </c>
      <c r="E33" s="43">
        <v>4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43">
        <v>4</v>
      </c>
      <c r="R33" s="43">
        <v>4</v>
      </c>
      <c r="S33" s="43">
        <v>4</v>
      </c>
      <c r="T33" s="43">
        <v>4</v>
      </c>
      <c r="U33" s="43">
        <v>4</v>
      </c>
      <c r="V33" s="43">
        <v>4</v>
      </c>
      <c r="W33" s="43">
        <v>4</v>
      </c>
      <c r="X33" s="43">
        <v>4</v>
      </c>
      <c r="Y33" s="43">
        <v>4</v>
      </c>
      <c r="Z33" s="43">
        <v>4</v>
      </c>
      <c r="AA33" s="43">
        <v>4</v>
      </c>
      <c r="AB33" s="43">
        <v>4</v>
      </c>
      <c r="AC33" s="43">
        <v>4</v>
      </c>
      <c r="AD33" s="43">
        <v>4</v>
      </c>
      <c r="AE33" s="43">
        <v>4</v>
      </c>
      <c r="AF33" s="43">
        <v>4</v>
      </c>
      <c r="AG33" s="43">
        <v>4</v>
      </c>
      <c r="AH33" s="43">
        <v>4</v>
      </c>
      <c r="AI33" s="140"/>
      <c r="AJ33" s="134">
        <f>SUM(D33:H34,K33:O34,R33:V34,Y33:AC34,AF33:AH34)/8</f>
        <v>22</v>
      </c>
      <c r="AK33" s="134">
        <f>SUM(D35:H35,K35:O35,R35:V35,Y35:AC35,AF35:AH35)/8</f>
        <v>12.8125</v>
      </c>
      <c r="AL33" s="134">
        <f>SUM(I33:J35,P33:Q35,W33:X35,AD33:AE35)/8</f>
        <v>12.3125</v>
      </c>
      <c r="AM33" s="134">
        <f>ROUND(SUM(D33:AI35)/8,2)</f>
        <v>47.13</v>
      </c>
    </row>
    <row r="34" spans="1:39" ht="30.75" customHeight="1" x14ac:dyDescent="0.25">
      <c r="A34" s="20" t="s">
        <v>310</v>
      </c>
      <c r="B34" s="197"/>
      <c r="C34" s="16" t="s">
        <v>8</v>
      </c>
      <c r="D34" s="43" t="s">
        <v>769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3">
        <v>4</v>
      </c>
      <c r="T34" s="43">
        <v>4</v>
      </c>
      <c r="U34" s="43">
        <v>4</v>
      </c>
      <c r="V34" s="43">
        <v>4</v>
      </c>
      <c r="W34" s="43">
        <v>4</v>
      </c>
      <c r="X34" s="43">
        <v>4</v>
      </c>
      <c r="Y34" s="43">
        <v>4</v>
      </c>
      <c r="Z34" s="43">
        <v>4</v>
      </c>
      <c r="AA34" s="43">
        <v>4</v>
      </c>
      <c r="AB34" s="43">
        <v>4</v>
      </c>
      <c r="AC34" s="43">
        <v>4</v>
      </c>
      <c r="AD34" s="43">
        <v>4</v>
      </c>
      <c r="AE34" s="43">
        <v>4</v>
      </c>
      <c r="AF34" s="43">
        <v>4</v>
      </c>
      <c r="AG34" s="43">
        <v>4</v>
      </c>
      <c r="AH34" s="43">
        <v>4</v>
      </c>
      <c r="AI34" s="141"/>
      <c r="AJ34" s="135"/>
      <c r="AK34" s="135"/>
      <c r="AL34" s="135"/>
      <c r="AM34" s="135"/>
    </row>
    <row r="35" spans="1:39" ht="30.75" customHeight="1" x14ac:dyDescent="0.25">
      <c r="A35" s="20" t="s">
        <v>310</v>
      </c>
      <c r="B35" s="198"/>
      <c r="C35" s="17" t="s">
        <v>4</v>
      </c>
      <c r="D35" s="44" t="s">
        <v>769</v>
      </c>
      <c r="E35" s="44">
        <v>5</v>
      </c>
      <c r="F35" s="44">
        <v>5</v>
      </c>
      <c r="G35" s="44">
        <v>5</v>
      </c>
      <c r="H35" s="44">
        <v>6</v>
      </c>
      <c r="I35" s="44">
        <v>6</v>
      </c>
      <c r="J35" s="44">
        <v>3</v>
      </c>
      <c r="K35" s="44">
        <v>6</v>
      </c>
      <c r="L35" s="44">
        <v>6</v>
      </c>
      <c r="M35" s="44">
        <v>6</v>
      </c>
      <c r="N35" s="44">
        <v>6</v>
      </c>
      <c r="O35" s="44">
        <v>6</v>
      </c>
      <c r="P35" s="44">
        <v>6</v>
      </c>
      <c r="Q35" s="44">
        <v>5</v>
      </c>
      <c r="R35" s="44">
        <v>6</v>
      </c>
      <c r="S35" s="44">
        <v>4</v>
      </c>
      <c r="T35" s="44">
        <v>6</v>
      </c>
      <c r="U35" s="44">
        <v>4</v>
      </c>
      <c r="V35" s="44">
        <v>6</v>
      </c>
      <c r="W35" s="44">
        <v>6</v>
      </c>
      <c r="X35" s="44">
        <v>5</v>
      </c>
      <c r="Y35" s="44">
        <v>6</v>
      </c>
      <c r="Z35" s="44">
        <v>5</v>
      </c>
      <c r="AA35" s="44">
        <v>5</v>
      </c>
      <c r="AB35" s="44">
        <v>5</v>
      </c>
      <c r="AC35" s="44">
        <v>3</v>
      </c>
      <c r="AD35" s="44">
        <v>3</v>
      </c>
      <c r="AE35" s="44">
        <v>0.5</v>
      </c>
      <c r="AF35" s="44">
        <v>0.5</v>
      </c>
      <c r="AG35" s="44">
        <v>0.5</v>
      </c>
      <c r="AH35" s="44">
        <v>0.5</v>
      </c>
      <c r="AI35" s="142"/>
      <c r="AJ35" s="136"/>
      <c r="AK35" s="136"/>
      <c r="AL35" s="136"/>
      <c r="AM35" s="136"/>
    </row>
    <row r="36" spans="1:39" ht="30.75" customHeight="1" x14ac:dyDescent="0.25">
      <c r="A36" s="20" t="s">
        <v>276</v>
      </c>
      <c r="B36" s="196" t="s">
        <v>328</v>
      </c>
      <c r="C36" s="16" t="s">
        <v>7</v>
      </c>
      <c r="D36" s="43" t="s">
        <v>769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140"/>
      <c r="AJ36" s="134">
        <f>SUM(D36:H37,K36:O37,R36:V37,Y36:AC37,AF36:AH37)/8</f>
        <v>0</v>
      </c>
      <c r="AK36" s="134">
        <f>SUM(D38:H38,K38:O38,R38:V38,Y38:AC38,AF38:AH38)/8</f>
        <v>0</v>
      </c>
      <c r="AL36" s="134">
        <f>SUM(I36:J38,P36:Q38,W36:X38,AD36:AE38)/8</f>
        <v>0</v>
      </c>
      <c r="AM36" s="134">
        <f>ROUND(SUM(D36:AI38)/8,2)</f>
        <v>0</v>
      </c>
    </row>
    <row r="37" spans="1:39" ht="30.75" customHeight="1" x14ac:dyDescent="0.25">
      <c r="A37" s="20" t="s">
        <v>276</v>
      </c>
      <c r="B37" s="197"/>
      <c r="C37" s="16" t="s">
        <v>8</v>
      </c>
      <c r="D37" s="43" t="s">
        <v>769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141"/>
      <c r="AJ37" s="135"/>
      <c r="AK37" s="135"/>
      <c r="AL37" s="135"/>
      <c r="AM37" s="135"/>
    </row>
    <row r="38" spans="1:39" ht="30.75" customHeight="1" x14ac:dyDescent="0.25">
      <c r="A38" s="20" t="s">
        <v>276</v>
      </c>
      <c r="B38" s="198"/>
      <c r="C38" s="17" t="s">
        <v>4</v>
      </c>
      <c r="D38" s="44" t="s">
        <v>769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142"/>
      <c r="AJ38" s="136"/>
      <c r="AK38" s="136"/>
      <c r="AL38" s="136"/>
      <c r="AM38" s="136"/>
    </row>
    <row r="39" spans="1:39" ht="30" customHeight="1" x14ac:dyDescent="0.25">
      <c r="A39" s="20" t="s">
        <v>275</v>
      </c>
      <c r="B39" s="152" t="s">
        <v>327</v>
      </c>
      <c r="C39" s="42" t="s">
        <v>7</v>
      </c>
      <c r="D39" s="43" t="s">
        <v>769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140"/>
      <c r="AJ39" s="134">
        <f>SUM(D39:H40,K39:O40,R39:V40,Y39:AC40,AF39:AH40)/8</f>
        <v>0</v>
      </c>
      <c r="AK39" s="134">
        <f>SUM(D41:H41,K41:O41,R41:V41,Y41:AC41,AF41:AH41)/8</f>
        <v>0</v>
      </c>
      <c r="AL39" s="134">
        <f>SUM(I39:J41,P39:Q41,W39:X41,AD39:AE41)/8</f>
        <v>0</v>
      </c>
      <c r="AM39" s="134">
        <f>ROUND(SUM(D39:AI41)/8,2)</f>
        <v>0</v>
      </c>
    </row>
    <row r="40" spans="1:39" ht="30" customHeight="1" x14ac:dyDescent="0.25">
      <c r="A40" s="20" t="s">
        <v>275</v>
      </c>
      <c r="B40" s="153"/>
      <c r="C40" s="42" t="s">
        <v>8</v>
      </c>
      <c r="D40" s="43" t="s">
        <v>769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141"/>
      <c r="AJ40" s="135"/>
      <c r="AK40" s="135"/>
      <c r="AL40" s="135"/>
      <c r="AM40" s="135"/>
    </row>
    <row r="41" spans="1:39" ht="30" customHeight="1" x14ac:dyDescent="0.25">
      <c r="A41" s="20" t="s">
        <v>275</v>
      </c>
      <c r="B41" s="154"/>
      <c r="C41" s="44" t="s">
        <v>4</v>
      </c>
      <c r="D41" s="44" t="s">
        <v>769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142"/>
      <c r="AJ41" s="136"/>
      <c r="AK41" s="136"/>
      <c r="AL41" s="136"/>
      <c r="AM41" s="136"/>
    </row>
    <row r="42" spans="1:39" ht="30.75" customHeight="1" x14ac:dyDescent="0.25">
      <c r="A42" s="41">
        <v>2009130</v>
      </c>
      <c r="B42" s="146" t="s">
        <v>109</v>
      </c>
      <c r="C42" s="42" t="s">
        <v>7</v>
      </c>
      <c r="D42" s="43" t="s">
        <v>769</v>
      </c>
      <c r="E42" s="43">
        <v>4</v>
      </c>
      <c r="F42" s="43">
        <v>4</v>
      </c>
      <c r="G42" s="43">
        <v>4</v>
      </c>
      <c r="H42" s="43">
        <v>4</v>
      </c>
      <c r="I42" s="43">
        <v>4</v>
      </c>
      <c r="J42" s="43">
        <v>4</v>
      </c>
      <c r="K42" s="43">
        <v>4</v>
      </c>
      <c r="L42" s="43">
        <v>4</v>
      </c>
      <c r="M42" s="43">
        <v>4</v>
      </c>
      <c r="N42" s="43">
        <v>4</v>
      </c>
      <c r="O42" s="43">
        <v>4</v>
      </c>
      <c r="P42" s="43">
        <v>4</v>
      </c>
      <c r="Q42" s="43">
        <v>4</v>
      </c>
      <c r="R42" s="43">
        <v>4</v>
      </c>
      <c r="S42" s="43">
        <v>4</v>
      </c>
      <c r="T42" s="43">
        <v>4</v>
      </c>
      <c r="U42" s="43">
        <v>4</v>
      </c>
      <c r="V42" s="43">
        <v>4</v>
      </c>
      <c r="W42" s="43">
        <v>4</v>
      </c>
      <c r="X42" s="43">
        <v>4</v>
      </c>
      <c r="Y42" s="43">
        <v>4</v>
      </c>
      <c r="Z42" s="43">
        <v>4</v>
      </c>
      <c r="AA42" s="43">
        <v>4</v>
      </c>
      <c r="AB42" s="43">
        <v>4</v>
      </c>
      <c r="AC42" s="43">
        <v>4</v>
      </c>
      <c r="AD42" s="43">
        <v>4</v>
      </c>
      <c r="AE42" s="43">
        <v>4</v>
      </c>
      <c r="AF42" s="43">
        <v>4</v>
      </c>
      <c r="AG42" s="43">
        <v>4</v>
      </c>
      <c r="AH42" s="43">
        <v>4</v>
      </c>
      <c r="AI42" s="140"/>
      <c r="AJ42" s="134">
        <f>SUM(D42:H43,K42:O43,R42:V43,Y42:AC43,AF42:AH43)/8</f>
        <v>22</v>
      </c>
      <c r="AK42" s="134">
        <f>SUM(D44:H44,K44:O44,R44:V44,Y44:AC44,AF44:AH44)/8</f>
        <v>12.375</v>
      </c>
      <c r="AL42" s="134">
        <f>SUM(I42:J44,P42:Q44,W42:X44,AD42:AE44)/8</f>
        <v>12.3125</v>
      </c>
      <c r="AM42" s="134">
        <f>ROUND(SUM(D42:AI44)/8,2)</f>
        <v>46.69</v>
      </c>
    </row>
    <row r="43" spans="1:39" ht="30.75" customHeight="1" x14ac:dyDescent="0.25">
      <c r="A43" s="41">
        <v>2009130</v>
      </c>
      <c r="B43" s="147"/>
      <c r="C43" s="42" t="s">
        <v>8</v>
      </c>
      <c r="D43" s="43" t="s">
        <v>769</v>
      </c>
      <c r="E43" s="43">
        <v>4</v>
      </c>
      <c r="F43" s="43">
        <v>4</v>
      </c>
      <c r="G43" s="43">
        <v>4</v>
      </c>
      <c r="H43" s="43">
        <v>4</v>
      </c>
      <c r="I43" s="43">
        <v>4</v>
      </c>
      <c r="J43" s="43">
        <v>4</v>
      </c>
      <c r="K43" s="43">
        <v>4</v>
      </c>
      <c r="L43" s="43">
        <v>4</v>
      </c>
      <c r="M43" s="43">
        <v>4</v>
      </c>
      <c r="N43" s="43">
        <v>4</v>
      </c>
      <c r="O43" s="43">
        <v>4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4</v>
      </c>
      <c r="AC43" s="43">
        <v>4</v>
      </c>
      <c r="AD43" s="43">
        <v>4</v>
      </c>
      <c r="AE43" s="43">
        <v>4</v>
      </c>
      <c r="AF43" s="43">
        <v>4</v>
      </c>
      <c r="AG43" s="43">
        <v>4</v>
      </c>
      <c r="AH43" s="43">
        <v>4</v>
      </c>
      <c r="AI43" s="141"/>
      <c r="AJ43" s="135"/>
      <c r="AK43" s="135"/>
      <c r="AL43" s="135"/>
      <c r="AM43" s="135"/>
    </row>
    <row r="44" spans="1:39" ht="30.75" customHeight="1" x14ac:dyDescent="0.25">
      <c r="A44" s="41">
        <v>2009130</v>
      </c>
      <c r="B44" s="148"/>
      <c r="C44" s="44" t="s">
        <v>4</v>
      </c>
      <c r="D44" s="44" t="s">
        <v>769</v>
      </c>
      <c r="E44" s="44">
        <v>5</v>
      </c>
      <c r="F44" s="44">
        <v>5</v>
      </c>
      <c r="G44" s="44">
        <v>5</v>
      </c>
      <c r="H44" s="44">
        <v>6</v>
      </c>
      <c r="I44" s="44">
        <v>6</v>
      </c>
      <c r="J44" s="44">
        <v>3</v>
      </c>
      <c r="K44" s="44">
        <v>6</v>
      </c>
      <c r="L44" s="44">
        <v>6</v>
      </c>
      <c r="M44" s="44">
        <v>6</v>
      </c>
      <c r="N44" s="44">
        <v>6</v>
      </c>
      <c r="O44" s="44">
        <v>6</v>
      </c>
      <c r="P44" s="44">
        <v>6</v>
      </c>
      <c r="Q44" s="44">
        <v>5</v>
      </c>
      <c r="R44" s="44">
        <v>6</v>
      </c>
      <c r="S44" s="44">
        <v>4</v>
      </c>
      <c r="T44" s="44">
        <v>6</v>
      </c>
      <c r="U44" s="44">
        <v>0.5</v>
      </c>
      <c r="V44" s="44">
        <v>6</v>
      </c>
      <c r="W44" s="44">
        <v>6</v>
      </c>
      <c r="X44" s="44">
        <v>5</v>
      </c>
      <c r="Y44" s="44">
        <v>6</v>
      </c>
      <c r="Z44" s="44">
        <v>5</v>
      </c>
      <c r="AA44" s="44">
        <v>5</v>
      </c>
      <c r="AB44" s="44">
        <v>5</v>
      </c>
      <c r="AC44" s="44">
        <v>3</v>
      </c>
      <c r="AD44" s="44">
        <v>3</v>
      </c>
      <c r="AE44" s="44">
        <v>0.5</v>
      </c>
      <c r="AF44" s="44">
        <v>0.5</v>
      </c>
      <c r="AG44" s="44">
        <v>0.5</v>
      </c>
      <c r="AH44" s="44">
        <v>0.5</v>
      </c>
      <c r="AI44" s="142"/>
      <c r="AJ44" s="136"/>
      <c r="AK44" s="136"/>
      <c r="AL44" s="136"/>
      <c r="AM44" s="136"/>
    </row>
    <row r="45" spans="1:39" ht="30" customHeight="1" x14ac:dyDescent="0.25">
      <c r="A45" s="20" t="s">
        <v>274</v>
      </c>
      <c r="B45" s="146" t="s">
        <v>371</v>
      </c>
      <c r="C45" s="42" t="s">
        <v>7</v>
      </c>
      <c r="D45" s="43" t="s">
        <v>769</v>
      </c>
      <c r="E45" s="43">
        <v>4</v>
      </c>
      <c r="F45" s="43">
        <v>4</v>
      </c>
      <c r="G45" s="43">
        <v>4</v>
      </c>
      <c r="H45" s="43">
        <v>4</v>
      </c>
      <c r="I45" s="43">
        <v>4</v>
      </c>
      <c r="J45" s="43">
        <v>4</v>
      </c>
      <c r="K45" s="43">
        <v>4</v>
      </c>
      <c r="L45" s="43">
        <v>4</v>
      </c>
      <c r="M45" s="43">
        <v>4</v>
      </c>
      <c r="N45" s="43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  <c r="W45" s="43">
        <v>4</v>
      </c>
      <c r="X45" s="43">
        <v>4</v>
      </c>
      <c r="Y45" s="43">
        <v>4</v>
      </c>
      <c r="Z45" s="43">
        <v>4</v>
      </c>
      <c r="AA45" s="43">
        <v>4</v>
      </c>
      <c r="AB45" s="43">
        <v>4</v>
      </c>
      <c r="AC45" s="43">
        <v>4</v>
      </c>
      <c r="AD45" s="43">
        <v>4</v>
      </c>
      <c r="AE45" s="43">
        <v>4</v>
      </c>
      <c r="AF45" s="43">
        <v>4</v>
      </c>
      <c r="AG45" s="43">
        <v>4</v>
      </c>
      <c r="AH45" s="43">
        <v>4</v>
      </c>
      <c r="AI45" s="140"/>
      <c r="AJ45" s="134">
        <f>SUM(D45:H46,K45:O46,R45:V46,Y45:AC46,AF45:AH46)/8</f>
        <v>21.6875</v>
      </c>
      <c r="AK45" s="134">
        <f>SUM(D47:H47,K47:O47,R47:V47,Y47:AC47,AF47:AH47)/8</f>
        <v>12.8125</v>
      </c>
      <c r="AL45" s="134">
        <f>SUM(I45:J47,P45:Q47,W45:X47,AD45:AE47)/8</f>
        <v>11.0625</v>
      </c>
      <c r="AM45" s="134">
        <f>ROUND(SUM(D45:AI47)/8,2)</f>
        <v>45.56</v>
      </c>
    </row>
    <row r="46" spans="1:39" ht="30" customHeight="1" x14ac:dyDescent="0.25">
      <c r="A46" s="20" t="s">
        <v>274</v>
      </c>
      <c r="B46" s="147"/>
      <c r="C46" s="42" t="s">
        <v>8</v>
      </c>
      <c r="D46" s="43" t="s">
        <v>769</v>
      </c>
      <c r="E46" s="43">
        <v>4</v>
      </c>
      <c r="F46" s="43">
        <v>4</v>
      </c>
      <c r="G46" s="43">
        <v>4</v>
      </c>
      <c r="H46" s="43">
        <v>4</v>
      </c>
      <c r="I46" s="43">
        <v>4</v>
      </c>
      <c r="J46" s="43">
        <v>4</v>
      </c>
      <c r="K46" s="43">
        <v>4</v>
      </c>
      <c r="L46" s="43">
        <v>4</v>
      </c>
      <c r="M46" s="43">
        <v>4</v>
      </c>
      <c r="N46" s="43">
        <v>4</v>
      </c>
      <c r="O46" s="43">
        <v>4</v>
      </c>
      <c r="P46" s="43">
        <v>4</v>
      </c>
      <c r="Q46" s="43">
        <v>4</v>
      </c>
      <c r="R46" s="43">
        <v>1.5</v>
      </c>
      <c r="S46" s="43">
        <v>4</v>
      </c>
      <c r="T46" s="43">
        <v>4</v>
      </c>
      <c r="U46" s="43">
        <v>4</v>
      </c>
      <c r="V46" s="43">
        <v>4</v>
      </c>
      <c r="W46" s="43">
        <v>0</v>
      </c>
      <c r="X46" s="43">
        <v>4</v>
      </c>
      <c r="Y46" s="43">
        <v>4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4</v>
      </c>
      <c r="AH46" s="43">
        <v>4</v>
      </c>
      <c r="AI46" s="141"/>
      <c r="AJ46" s="135"/>
      <c r="AK46" s="135"/>
      <c r="AL46" s="135"/>
      <c r="AM46" s="135"/>
    </row>
    <row r="47" spans="1:39" ht="30" customHeight="1" x14ac:dyDescent="0.25">
      <c r="A47" s="20" t="s">
        <v>274</v>
      </c>
      <c r="B47" s="148"/>
      <c r="C47" s="44" t="s">
        <v>4</v>
      </c>
      <c r="D47" s="44" t="s">
        <v>769</v>
      </c>
      <c r="E47" s="44">
        <v>5</v>
      </c>
      <c r="F47" s="44">
        <v>5</v>
      </c>
      <c r="G47" s="44">
        <v>5</v>
      </c>
      <c r="H47" s="44">
        <v>6</v>
      </c>
      <c r="I47" s="44">
        <v>6</v>
      </c>
      <c r="J47" s="44">
        <v>3</v>
      </c>
      <c r="K47" s="44">
        <v>6</v>
      </c>
      <c r="L47" s="44">
        <v>6</v>
      </c>
      <c r="M47" s="44">
        <v>6</v>
      </c>
      <c r="N47" s="44">
        <v>6</v>
      </c>
      <c r="O47" s="44">
        <v>6</v>
      </c>
      <c r="P47" s="44">
        <v>6</v>
      </c>
      <c r="Q47" s="44">
        <v>5</v>
      </c>
      <c r="R47" s="44">
        <v>6</v>
      </c>
      <c r="S47" s="44">
        <v>4</v>
      </c>
      <c r="T47" s="44">
        <v>6</v>
      </c>
      <c r="U47" s="44">
        <v>4</v>
      </c>
      <c r="V47" s="44">
        <v>6</v>
      </c>
      <c r="W47" s="44">
        <v>0</v>
      </c>
      <c r="X47" s="44">
        <v>5</v>
      </c>
      <c r="Y47" s="44">
        <v>6</v>
      </c>
      <c r="Z47" s="44">
        <v>5</v>
      </c>
      <c r="AA47" s="44">
        <v>5</v>
      </c>
      <c r="AB47" s="44">
        <v>5</v>
      </c>
      <c r="AC47" s="44">
        <v>3</v>
      </c>
      <c r="AD47" s="44">
        <v>3</v>
      </c>
      <c r="AE47" s="44">
        <v>0.5</v>
      </c>
      <c r="AF47" s="44">
        <v>0.5</v>
      </c>
      <c r="AG47" s="44">
        <v>0.5</v>
      </c>
      <c r="AH47" s="44">
        <v>0.5</v>
      </c>
      <c r="AI47" s="142"/>
      <c r="AJ47" s="136"/>
      <c r="AK47" s="136"/>
      <c r="AL47" s="136"/>
      <c r="AM47" s="136"/>
    </row>
    <row r="48" spans="1:39" ht="30" customHeight="1" x14ac:dyDescent="0.25">
      <c r="A48" s="20" t="s">
        <v>273</v>
      </c>
      <c r="B48" s="152" t="s">
        <v>325</v>
      </c>
      <c r="C48" s="42" t="s">
        <v>7</v>
      </c>
      <c r="D48" s="43" t="s">
        <v>769</v>
      </c>
      <c r="E48" s="43">
        <v>4</v>
      </c>
      <c r="F48" s="43">
        <v>4</v>
      </c>
      <c r="G48" s="43">
        <v>4</v>
      </c>
      <c r="H48" s="43">
        <v>4</v>
      </c>
      <c r="I48" s="43">
        <v>4</v>
      </c>
      <c r="J48" s="43">
        <v>4</v>
      </c>
      <c r="K48" s="43">
        <v>4</v>
      </c>
      <c r="L48" s="43">
        <v>4</v>
      </c>
      <c r="M48" s="43">
        <v>4</v>
      </c>
      <c r="N48" s="43">
        <v>4</v>
      </c>
      <c r="O48" s="43">
        <v>4</v>
      </c>
      <c r="P48" s="43">
        <v>4</v>
      </c>
      <c r="Q48" s="43">
        <v>4</v>
      </c>
      <c r="R48" s="43">
        <v>4</v>
      </c>
      <c r="S48" s="43">
        <v>4</v>
      </c>
      <c r="T48" s="43">
        <v>4</v>
      </c>
      <c r="U48" s="43">
        <v>4</v>
      </c>
      <c r="V48" s="43">
        <v>4</v>
      </c>
      <c r="W48" s="43">
        <v>4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140"/>
      <c r="AJ48" s="134">
        <f>SUM(D48:H49,K48:O49,R48:V49,Y48:AC49,AF48:AH49)/8</f>
        <v>19</v>
      </c>
      <c r="AK48" s="134">
        <f>SUM(D50:H50,K50:O50,R50:V50,Y50:AC50,AF50:AH50)/8</f>
        <v>11.25</v>
      </c>
      <c r="AL48" s="134">
        <f>SUM(I48:J50,P48:Q50,W48:X50,AD48:AE50)/8</f>
        <v>9.75</v>
      </c>
      <c r="AM48" s="134">
        <f>ROUND(SUM(D48:AI50)/8,2)</f>
        <v>40</v>
      </c>
    </row>
    <row r="49" spans="1:39" ht="30" customHeight="1" x14ac:dyDescent="0.25">
      <c r="A49" s="20" t="s">
        <v>273</v>
      </c>
      <c r="B49" s="153"/>
      <c r="C49" s="42" t="s">
        <v>8</v>
      </c>
      <c r="D49" s="43" t="s">
        <v>769</v>
      </c>
      <c r="E49" s="43">
        <v>4</v>
      </c>
      <c r="F49" s="43">
        <v>4</v>
      </c>
      <c r="G49" s="43">
        <v>4</v>
      </c>
      <c r="H49" s="43">
        <v>4</v>
      </c>
      <c r="I49" s="43">
        <v>4</v>
      </c>
      <c r="J49" s="43">
        <v>4</v>
      </c>
      <c r="K49" s="43">
        <v>4</v>
      </c>
      <c r="L49" s="43">
        <v>4</v>
      </c>
      <c r="M49" s="43">
        <v>4</v>
      </c>
      <c r="N49" s="43">
        <v>4</v>
      </c>
      <c r="O49" s="43">
        <v>4</v>
      </c>
      <c r="P49" s="43">
        <v>4</v>
      </c>
      <c r="Q49" s="43">
        <v>4</v>
      </c>
      <c r="R49" s="43">
        <v>4</v>
      </c>
      <c r="S49" s="43">
        <v>4</v>
      </c>
      <c r="T49" s="43">
        <v>4</v>
      </c>
      <c r="U49" s="43">
        <v>4</v>
      </c>
      <c r="V49" s="43">
        <v>4</v>
      </c>
      <c r="W49" s="43">
        <v>4</v>
      </c>
      <c r="X49" s="43">
        <v>4</v>
      </c>
      <c r="Y49" s="43">
        <v>4</v>
      </c>
      <c r="Z49" s="43">
        <v>4</v>
      </c>
      <c r="AA49" s="43">
        <v>4</v>
      </c>
      <c r="AB49" s="43">
        <v>4</v>
      </c>
      <c r="AC49" s="43">
        <v>4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141"/>
      <c r="AJ49" s="135"/>
      <c r="AK49" s="135"/>
      <c r="AL49" s="135"/>
      <c r="AM49" s="135"/>
    </row>
    <row r="50" spans="1:39" ht="30" customHeight="1" x14ac:dyDescent="0.25">
      <c r="A50" s="20" t="s">
        <v>273</v>
      </c>
      <c r="B50" s="154"/>
      <c r="C50" s="44" t="s">
        <v>4</v>
      </c>
      <c r="D50" s="44" t="s">
        <v>769</v>
      </c>
      <c r="E50" s="44">
        <v>3</v>
      </c>
      <c r="F50" s="44">
        <v>3</v>
      </c>
      <c r="G50" s="44">
        <v>5</v>
      </c>
      <c r="H50" s="44">
        <v>5</v>
      </c>
      <c r="I50" s="44">
        <v>5</v>
      </c>
      <c r="J50" s="44">
        <v>3</v>
      </c>
      <c r="K50" s="44">
        <v>5</v>
      </c>
      <c r="L50" s="44">
        <v>6</v>
      </c>
      <c r="M50" s="44">
        <v>6</v>
      </c>
      <c r="N50" s="44">
        <v>6</v>
      </c>
      <c r="O50" s="44">
        <v>6</v>
      </c>
      <c r="P50" s="44">
        <v>6</v>
      </c>
      <c r="Q50" s="44">
        <v>4</v>
      </c>
      <c r="R50" s="44">
        <v>4</v>
      </c>
      <c r="S50" s="44">
        <v>4</v>
      </c>
      <c r="T50" s="44">
        <v>6</v>
      </c>
      <c r="U50" s="44">
        <v>4</v>
      </c>
      <c r="V50" s="44">
        <v>3</v>
      </c>
      <c r="W50" s="44">
        <v>6</v>
      </c>
      <c r="X50" s="44">
        <v>6</v>
      </c>
      <c r="Y50" s="44">
        <v>6</v>
      </c>
      <c r="Z50" s="44">
        <v>5</v>
      </c>
      <c r="AA50" s="44">
        <v>4</v>
      </c>
      <c r="AB50" s="44">
        <v>6</v>
      </c>
      <c r="AC50" s="44">
        <v>3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142"/>
      <c r="AJ50" s="136"/>
      <c r="AK50" s="136"/>
      <c r="AL50" s="136"/>
      <c r="AM50" s="136"/>
    </row>
    <row r="51" spans="1:39" ht="30.75" customHeight="1" x14ac:dyDescent="0.25">
      <c r="A51" s="41">
        <v>2003312</v>
      </c>
      <c r="B51" s="146" t="s">
        <v>137</v>
      </c>
      <c r="C51" s="42" t="s">
        <v>7</v>
      </c>
      <c r="D51" s="43" t="s">
        <v>769</v>
      </c>
      <c r="E51" s="43">
        <v>4</v>
      </c>
      <c r="F51" s="43">
        <v>4</v>
      </c>
      <c r="G51" s="43">
        <v>4</v>
      </c>
      <c r="H51" s="43">
        <v>4</v>
      </c>
      <c r="I51" s="43">
        <v>4</v>
      </c>
      <c r="J51" s="43">
        <v>4</v>
      </c>
      <c r="K51" s="43">
        <v>4</v>
      </c>
      <c r="L51" s="43">
        <v>4</v>
      </c>
      <c r="M51" s="43">
        <v>4</v>
      </c>
      <c r="N51" s="43">
        <v>4</v>
      </c>
      <c r="O51" s="43">
        <v>4</v>
      </c>
      <c r="P51" s="43">
        <v>4</v>
      </c>
      <c r="Q51" s="43">
        <v>4</v>
      </c>
      <c r="R51" s="43">
        <v>4</v>
      </c>
      <c r="S51" s="43">
        <v>4</v>
      </c>
      <c r="T51" s="43">
        <v>4</v>
      </c>
      <c r="U51" s="43">
        <v>4</v>
      </c>
      <c r="V51" s="43">
        <v>4</v>
      </c>
      <c r="W51" s="43">
        <v>4</v>
      </c>
      <c r="X51" s="43">
        <v>4</v>
      </c>
      <c r="Y51" s="43">
        <v>4</v>
      </c>
      <c r="Z51" s="43">
        <v>4</v>
      </c>
      <c r="AA51" s="43">
        <v>4</v>
      </c>
      <c r="AB51" s="43">
        <v>4</v>
      </c>
      <c r="AC51" s="43">
        <v>4</v>
      </c>
      <c r="AD51" s="43">
        <v>4</v>
      </c>
      <c r="AE51" s="43">
        <v>4</v>
      </c>
      <c r="AF51" s="43">
        <v>4</v>
      </c>
      <c r="AG51" s="43">
        <v>4</v>
      </c>
      <c r="AH51" s="43">
        <v>4</v>
      </c>
      <c r="AI51" s="140"/>
      <c r="AJ51" s="134">
        <f>SUM(D51:H52,K51:O52,R51:V52,Y51:AC52,AF51:AH52)/8</f>
        <v>22</v>
      </c>
      <c r="AK51" s="134">
        <f>SUM(D53:H53,K53:O53,R53:V53,Y53:AC53,AF53:AH53)/8</f>
        <v>13.1875</v>
      </c>
      <c r="AL51" s="134">
        <f>SUM(I51:J53,P51:Q53,W51:X53,AD51:AE53)/8</f>
        <v>12.4375</v>
      </c>
      <c r="AM51" s="134">
        <f>ROUND(SUM(D51:AI53)/8,2)</f>
        <v>47.63</v>
      </c>
    </row>
    <row r="52" spans="1:39" ht="30.75" customHeight="1" x14ac:dyDescent="0.25">
      <c r="A52" s="41">
        <v>2003312</v>
      </c>
      <c r="B52" s="147"/>
      <c r="C52" s="42" t="s">
        <v>8</v>
      </c>
      <c r="D52" s="43" t="s">
        <v>769</v>
      </c>
      <c r="E52" s="43">
        <v>4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43">
        <v>4</v>
      </c>
      <c r="L52" s="43">
        <v>4</v>
      </c>
      <c r="M52" s="43">
        <v>4</v>
      </c>
      <c r="N52" s="43">
        <v>4</v>
      </c>
      <c r="O52" s="43">
        <v>4</v>
      </c>
      <c r="P52" s="43">
        <v>4</v>
      </c>
      <c r="Q52" s="43">
        <v>4</v>
      </c>
      <c r="R52" s="43">
        <v>4</v>
      </c>
      <c r="S52" s="43">
        <v>4</v>
      </c>
      <c r="T52" s="43">
        <v>4</v>
      </c>
      <c r="U52" s="43">
        <v>4</v>
      </c>
      <c r="V52" s="43">
        <v>4</v>
      </c>
      <c r="W52" s="43">
        <v>4</v>
      </c>
      <c r="X52" s="43">
        <v>4</v>
      </c>
      <c r="Y52" s="43">
        <v>4</v>
      </c>
      <c r="Z52" s="43">
        <v>4</v>
      </c>
      <c r="AA52" s="43">
        <v>4</v>
      </c>
      <c r="AB52" s="43">
        <v>4</v>
      </c>
      <c r="AC52" s="43">
        <v>4</v>
      </c>
      <c r="AD52" s="43">
        <v>4</v>
      </c>
      <c r="AE52" s="43">
        <v>4</v>
      </c>
      <c r="AF52" s="43">
        <v>4</v>
      </c>
      <c r="AG52" s="43">
        <v>4</v>
      </c>
      <c r="AH52" s="43">
        <v>4</v>
      </c>
      <c r="AI52" s="141"/>
      <c r="AJ52" s="135"/>
      <c r="AK52" s="135"/>
      <c r="AL52" s="135"/>
      <c r="AM52" s="135"/>
    </row>
    <row r="53" spans="1:39" ht="30.75" customHeight="1" x14ac:dyDescent="0.25">
      <c r="A53" s="41">
        <v>2003312</v>
      </c>
      <c r="B53" s="148"/>
      <c r="C53" s="44" t="s">
        <v>4</v>
      </c>
      <c r="D53" s="44" t="s">
        <v>769</v>
      </c>
      <c r="E53" s="44">
        <v>5</v>
      </c>
      <c r="F53" s="44">
        <v>5</v>
      </c>
      <c r="G53" s="44">
        <v>5</v>
      </c>
      <c r="H53" s="44">
        <v>6</v>
      </c>
      <c r="I53" s="44">
        <v>6</v>
      </c>
      <c r="J53" s="44">
        <v>4</v>
      </c>
      <c r="K53" s="44">
        <v>6</v>
      </c>
      <c r="L53" s="44">
        <v>6</v>
      </c>
      <c r="M53" s="44">
        <v>6</v>
      </c>
      <c r="N53" s="44">
        <v>6</v>
      </c>
      <c r="O53" s="44">
        <v>6</v>
      </c>
      <c r="P53" s="44">
        <v>6</v>
      </c>
      <c r="Q53" s="44">
        <v>5</v>
      </c>
      <c r="R53" s="44">
        <v>6</v>
      </c>
      <c r="S53" s="44">
        <v>4</v>
      </c>
      <c r="T53" s="44">
        <v>6</v>
      </c>
      <c r="U53" s="44">
        <v>6</v>
      </c>
      <c r="V53" s="44">
        <v>6</v>
      </c>
      <c r="W53" s="44">
        <v>6</v>
      </c>
      <c r="X53" s="44">
        <v>5</v>
      </c>
      <c r="Y53" s="44">
        <v>6</v>
      </c>
      <c r="Z53" s="44">
        <v>6</v>
      </c>
      <c r="AA53" s="44">
        <v>5</v>
      </c>
      <c r="AB53" s="44">
        <v>5</v>
      </c>
      <c r="AC53" s="44">
        <v>3</v>
      </c>
      <c r="AD53" s="44">
        <v>3</v>
      </c>
      <c r="AE53" s="44">
        <v>0.5</v>
      </c>
      <c r="AF53" s="44">
        <v>0.5</v>
      </c>
      <c r="AG53" s="44">
        <v>0.5</v>
      </c>
      <c r="AH53" s="44">
        <v>0.5</v>
      </c>
      <c r="AI53" s="142"/>
      <c r="AJ53" s="136"/>
      <c r="AK53" s="136"/>
      <c r="AL53" s="136"/>
      <c r="AM53" s="136"/>
    </row>
    <row r="54" spans="1:39" ht="30" customHeight="1" x14ac:dyDescent="0.25">
      <c r="A54" s="20" t="s">
        <v>282</v>
      </c>
      <c r="B54" s="146" t="s">
        <v>326</v>
      </c>
      <c r="C54" s="42" t="s">
        <v>7</v>
      </c>
      <c r="D54" s="43" t="s">
        <v>769</v>
      </c>
      <c r="E54" s="43">
        <v>4</v>
      </c>
      <c r="F54" s="43">
        <v>4</v>
      </c>
      <c r="G54" s="43">
        <v>4</v>
      </c>
      <c r="H54" s="43">
        <v>4</v>
      </c>
      <c r="I54" s="43">
        <v>4</v>
      </c>
      <c r="J54" s="43">
        <v>4</v>
      </c>
      <c r="K54" s="43">
        <v>4</v>
      </c>
      <c r="L54" s="43">
        <v>4</v>
      </c>
      <c r="M54" s="43">
        <v>4</v>
      </c>
      <c r="N54" s="43">
        <v>4</v>
      </c>
      <c r="O54" s="43">
        <v>4</v>
      </c>
      <c r="P54" s="43">
        <v>4</v>
      </c>
      <c r="Q54" s="43">
        <v>4</v>
      </c>
      <c r="R54" s="43">
        <v>4</v>
      </c>
      <c r="S54" s="43">
        <v>4</v>
      </c>
      <c r="T54" s="43">
        <v>4</v>
      </c>
      <c r="U54" s="43">
        <v>4</v>
      </c>
      <c r="V54" s="43">
        <v>4</v>
      </c>
      <c r="W54" s="43">
        <v>4</v>
      </c>
      <c r="X54" s="43">
        <v>4</v>
      </c>
      <c r="Y54" s="43">
        <v>4</v>
      </c>
      <c r="Z54" s="43">
        <v>4</v>
      </c>
      <c r="AA54" s="43">
        <v>4</v>
      </c>
      <c r="AB54" s="43">
        <v>4</v>
      </c>
      <c r="AC54" s="43">
        <v>4</v>
      </c>
      <c r="AD54" s="43">
        <v>3</v>
      </c>
      <c r="AE54" s="43">
        <v>4</v>
      </c>
      <c r="AF54" s="43">
        <v>4</v>
      </c>
      <c r="AG54" s="43">
        <v>4</v>
      </c>
      <c r="AH54" s="43">
        <v>4</v>
      </c>
      <c r="AI54" s="140"/>
      <c r="AJ54" s="134">
        <f>SUM(D54:H55,K54:O55,R54:V55,Y54:AC55,AF54:AH55)/8</f>
        <v>22</v>
      </c>
      <c r="AK54" s="134">
        <f>SUM(D56:H56,K56:O56,R56:V56,Y56:AC56,AF56:AH56)/8</f>
        <v>13.6875</v>
      </c>
      <c r="AL54" s="134">
        <f>SUM(I54:J56,P54:Q56,W54:X56,AD54:AE56)/8</f>
        <v>12.5</v>
      </c>
      <c r="AM54" s="134">
        <f>ROUND(SUM(D54:AI56)/8,2)</f>
        <v>48.19</v>
      </c>
    </row>
    <row r="55" spans="1:39" ht="30" customHeight="1" x14ac:dyDescent="0.25">
      <c r="A55" s="20" t="s">
        <v>282</v>
      </c>
      <c r="B55" s="147"/>
      <c r="C55" s="42" t="s">
        <v>8</v>
      </c>
      <c r="D55" s="43" t="s">
        <v>769</v>
      </c>
      <c r="E55" s="43">
        <v>4</v>
      </c>
      <c r="F55" s="43">
        <v>4</v>
      </c>
      <c r="G55" s="43">
        <v>4</v>
      </c>
      <c r="H55" s="43">
        <v>4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4</v>
      </c>
      <c r="O55" s="43">
        <v>4</v>
      </c>
      <c r="P55" s="43">
        <v>4</v>
      </c>
      <c r="Q55" s="43">
        <v>4</v>
      </c>
      <c r="R55" s="43">
        <v>4</v>
      </c>
      <c r="S55" s="43">
        <v>4</v>
      </c>
      <c r="T55" s="43">
        <v>4</v>
      </c>
      <c r="U55" s="43">
        <v>4</v>
      </c>
      <c r="V55" s="43">
        <v>4</v>
      </c>
      <c r="W55" s="43">
        <v>4</v>
      </c>
      <c r="X55" s="43">
        <v>4</v>
      </c>
      <c r="Y55" s="43">
        <v>4</v>
      </c>
      <c r="Z55" s="43">
        <v>4</v>
      </c>
      <c r="AA55" s="43">
        <v>4</v>
      </c>
      <c r="AB55" s="43">
        <v>4</v>
      </c>
      <c r="AC55" s="43">
        <v>4</v>
      </c>
      <c r="AD55" s="43">
        <v>4</v>
      </c>
      <c r="AE55" s="43">
        <v>4</v>
      </c>
      <c r="AF55" s="43">
        <v>4</v>
      </c>
      <c r="AG55" s="43">
        <v>4</v>
      </c>
      <c r="AH55" s="43">
        <v>4</v>
      </c>
      <c r="AI55" s="141"/>
      <c r="AJ55" s="135"/>
      <c r="AK55" s="135"/>
      <c r="AL55" s="135"/>
      <c r="AM55" s="135"/>
    </row>
    <row r="56" spans="1:39" ht="30" customHeight="1" x14ac:dyDescent="0.25">
      <c r="A56" s="20" t="s">
        <v>282</v>
      </c>
      <c r="B56" s="148"/>
      <c r="C56" s="44" t="s">
        <v>4</v>
      </c>
      <c r="D56" s="44" t="s">
        <v>769</v>
      </c>
      <c r="E56" s="44">
        <v>5</v>
      </c>
      <c r="F56" s="44">
        <v>5</v>
      </c>
      <c r="G56" s="44">
        <v>5</v>
      </c>
      <c r="H56" s="44">
        <v>6</v>
      </c>
      <c r="I56" s="44">
        <v>6</v>
      </c>
      <c r="J56" s="44">
        <v>3</v>
      </c>
      <c r="K56" s="44">
        <v>6</v>
      </c>
      <c r="L56" s="44">
        <v>6</v>
      </c>
      <c r="M56" s="44">
        <v>6</v>
      </c>
      <c r="N56" s="44">
        <v>6</v>
      </c>
      <c r="O56" s="44">
        <v>6</v>
      </c>
      <c r="P56" s="44">
        <v>6</v>
      </c>
      <c r="Q56" s="44">
        <v>5</v>
      </c>
      <c r="R56" s="44">
        <v>6</v>
      </c>
      <c r="S56" s="44">
        <v>4</v>
      </c>
      <c r="T56" s="44">
        <v>6</v>
      </c>
      <c r="U56" s="44">
        <v>6</v>
      </c>
      <c r="V56" s="44">
        <v>6</v>
      </c>
      <c r="W56" s="44">
        <v>6</v>
      </c>
      <c r="X56" s="44">
        <v>7.5</v>
      </c>
      <c r="Y56" s="44">
        <v>6</v>
      </c>
      <c r="Z56" s="44">
        <v>5</v>
      </c>
      <c r="AA56" s="44">
        <v>5</v>
      </c>
      <c r="AB56" s="44">
        <v>5</v>
      </c>
      <c r="AC56" s="44">
        <v>3</v>
      </c>
      <c r="AD56" s="44">
        <v>3</v>
      </c>
      <c r="AE56" s="44">
        <v>0.5</v>
      </c>
      <c r="AF56" s="44">
        <v>3</v>
      </c>
      <c r="AG56" s="44">
        <v>3</v>
      </c>
      <c r="AH56" s="44">
        <v>0.5</v>
      </c>
      <c r="AI56" s="142"/>
      <c r="AJ56" s="136"/>
      <c r="AK56" s="136"/>
      <c r="AL56" s="136"/>
      <c r="AM56" s="136"/>
    </row>
    <row r="57" spans="1:39" ht="30" customHeight="1" x14ac:dyDescent="0.25">
      <c r="A57" s="20" t="s">
        <v>324</v>
      </c>
      <c r="B57" s="146" t="s">
        <v>355</v>
      </c>
      <c r="C57" s="42" t="s">
        <v>7</v>
      </c>
      <c r="D57" s="43" t="s">
        <v>769</v>
      </c>
      <c r="E57" s="43">
        <v>4</v>
      </c>
      <c r="F57" s="43">
        <v>4</v>
      </c>
      <c r="G57" s="43">
        <v>4</v>
      </c>
      <c r="H57" s="43">
        <v>4</v>
      </c>
      <c r="I57" s="43">
        <v>4</v>
      </c>
      <c r="J57" s="43">
        <v>4</v>
      </c>
      <c r="K57" s="43">
        <v>4</v>
      </c>
      <c r="L57" s="43">
        <v>4</v>
      </c>
      <c r="M57" s="43">
        <v>4</v>
      </c>
      <c r="N57" s="43">
        <v>4</v>
      </c>
      <c r="O57" s="43">
        <v>4</v>
      </c>
      <c r="P57" s="43">
        <v>4</v>
      </c>
      <c r="Q57" s="43">
        <v>4</v>
      </c>
      <c r="R57" s="43">
        <v>4</v>
      </c>
      <c r="S57" s="43">
        <v>4</v>
      </c>
      <c r="T57" s="43">
        <v>4</v>
      </c>
      <c r="U57" s="43">
        <v>4</v>
      </c>
      <c r="V57" s="43">
        <v>4</v>
      </c>
      <c r="W57" s="43">
        <v>4</v>
      </c>
      <c r="X57" s="43">
        <v>4</v>
      </c>
      <c r="Y57" s="43">
        <v>4</v>
      </c>
      <c r="Z57" s="43">
        <v>4</v>
      </c>
      <c r="AA57" s="43">
        <v>4</v>
      </c>
      <c r="AB57" s="43">
        <v>4</v>
      </c>
      <c r="AC57" s="43">
        <v>4</v>
      </c>
      <c r="AD57" s="43">
        <v>4</v>
      </c>
      <c r="AE57" s="43">
        <v>4</v>
      </c>
      <c r="AF57" s="43">
        <v>4</v>
      </c>
      <c r="AG57" s="43">
        <v>0</v>
      </c>
      <c r="AH57" s="43">
        <v>0</v>
      </c>
      <c r="AI57" s="140"/>
      <c r="AJ57" s="134">
        <f>SUM(D57:H58,K57:O58,R57:V58,Y57:AC58,AF57:AH58)/8</f>
        <v>20</v>
      </c>
      <c r="AK57" s="134">
        <f>SUM(D59:H59,K59:O59,R59:V59,Y59:AC59,AF59:AH59)/8</f>
        <v>11.3125</v>
      </c>
      <c r="AL57" s="134">
        <f>SUM(I57:J59,P57:Q59,W57:X59,AD57:AE59)/8</f>
        <v>12.25</v>
      </c>
      <c r="AM57" s="134">
        <f>ROUND(SUM(D57:AI59)/8,2)</f>
        <v>43.56</v>
      </c>
    </row>
    <row r="58" spans="1:39" ht="30" customHeight="1" x14ac:dyDescent="0.25">
      <c r="A58" s="20" t="s">
        <v>324</v>
      </c>
      <c r="B58" s="147"/>
      <c r="C58" s="42" t="s">
        <v>8</v>
      </c>
      <c r="D58" s="43" t="s">
        <v>769</v>
      </c>
      <c r="E58" s="43">
        <v>4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3">
        <v>4</v>
      </c>
      <c r="P58" s="43">
        <v>4</v>
      </c>
      <c r="Q58" s="43">
        <v>4</v>
      </c>
      <c r="R58" s="43">
        <v>4</v>
      </c>
      <c r="S58" s="43">
        <v>4</v>
      </c>
      <c r="T58" s="43">
        <v>4</v>
      </c>
      <c r="U58" s="43">
        <v>4</v>
      </c>
      <c r="V58" s="43">
        <v>4</v>
      </c>
      <c r="W58" s="43">
        <v>4</v>
      </c>
      <c r="X58" s="43">
        <v>4</v>
      </c>
      <c r="Y58" s="43">
        <v>4</v>
      </c>
      <c r="Z58" s="43">
        <v>4</v>
      </c>
      <c r="AA58" s="43">
        <v>4</v>
      </c>
      <c r="AB58" s="43">
        <v>4</v>
      </c>
      <c r="AC58" s="43">
        <v>4</v>
      </c>
      <c r="AD58" s="43">
        <v>4</v>
      </c>
      <c r="AE58" s="43">
        <v>4</v>
      </c>
      <c r="AF58" s="43">
        <v>4</v>
      </c>
      <c r="AG58" s="43">
        <v>0</v>
      </c>
      <c r="AH58" s="43">
        <v>0</v>
      </c>
      <c r="AI58" s="141"/>
      <c r="AJ58" s="135"/>
      <c r="AK58" s="135"/>
      <c r="AL58" s="135"/>
      <c r="AM58" s="135"/>
    </row>
    <row r="59" spans="1:39" ht="30" customHeight="1" x14ac:dyDescent="0.25">
      <c r="A59" s="20" t="s">
        <v>324</v>
      </c>
      <c r="B59" s="148"/>
      <c r="C59" s="44" t="s">
        <v>4</v>
      </c>
      <c r="D59" s="44" t="s">
        <v>769</v>
      </c>
      <c r="E59" s="44">
        <v>5</v>
      </c>
      <c r="F59" s="44">
        <v>3</v>
      </c>
      <c r="G59" s="44">
        <v>0.5</v>
      </c>
      <c r="H59" s="44">
        <v>5</v>
      </c>
      <c r="I59" s="44">
        <v>5</v>
      </c>
      <c r="J59" s="44">
        <v>0.5</v>
      </c>
      <c r="K59" s="44">
        <v>5</v>
      </c>
      <c r="L59" s="44">
        <v>6</v>
      </c>
      <c r="M59" s="44">
        <v>6</v>
      </c>
      <c r="N59" s="44">
        <v>6</v>
      </c>
      <c r="O59" s="44">
        <v>6</v>
      </c>
      <c r="P59" s="44">
        <v>6</v>
      </c>
      <c r="Q59" s="44">
        <v>4</v>
      </c>
      <c r="R59" s="44">
        <v>4</v>
      </c>
      <c r="S59" s="44">
        <v>4</v>
      </c>
      <c r="T59" s="44">
        <v>6</v>
      </c>
      <c r="U59" s="44">
        <v>6</v>
      </c>
      <c r="V59" s="44">
        <v>6</v>
      </c>
      <c r="W59" s="44">
        <v>6</v>
      </c>
      <c r="X59" s="44">
        <v>6</v>
      </c>
      <c r="Y59" s="44">
        <v>6</v>
      </c>
      <c r="Z59" s="44">
        <v>6</v>
      </c>
      <c r="AA59" s="44">
        <v>4</v>
      </c>
      <c r="AB59" s="44">
        <v>5</v>
      </c>
      <c r="AC59" s="44">
        <v>0.5</v>
      </c>
      <c r="AD59" s="44">
        <v>6</v>
      </c>
      <c r="AE59" s="44">
        <v>0.5</v>
      </c>
      <c r="AF59" s="44">
        <v>0.5</v>
      </c>
      <c r="AG59" s="44">
        <v>0</v>
      </c>
      <c r="AH59" s="44">
        <v>0</v>
      </c>
      <c r="AI59" s="142"/>
      <c r="AJ59" s="136"/>
      <c r="AK59" s="136"/>
      <c r="AL59" s="136"/>
      <c r="AM59" s="136"/>
    </row>
    <row r="60" spans="1:39" ht="30.75" customHeight="1" x14ac:dyDescent="0.25">
      <c r="A60" s="20" t="s">
        <v>577</v>
      </c>
      <c r="B60" s="220" t="s">
        <v>878</v>
      </c>
      <c r="C60" s="42" t="s">
        <v>7</v>
      </c>
      <c r="D60" s="43" t="s">
        <v>769</v>
      </c>
      <c r="E60" s="43">
        <v>4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3">
        <v>4</v>
      </c>
      <c r="O60" s="43">
        <v>4</v>
      </c>
      <c r="P60" s="43">
        <v>4</v>
      </c>
      <c r="Q60" s="43">
        <v>4</v>
      </c>
      <c r="R60" s="43">
        <v>4</v>
      </c>
      <c r="S60" s="43">
        <v>4</v>
      </c>
      <c r="T60" s="43">
        <v>4</v>
      </c>
      <c r="U60" s="43">
        <v>4</v>
      </c>
      <c r="V60" s="43">
        <v>4</v>
      </c>
      <c r="W60" s="43">
        <v>4</v>
      </c>
      <c r="X60" s="43">
        <v>4</v>
      </c>
      <c r="Y60" s="43">
        <v>4</v>
      </c>
      <c r="Z60" s="43">
        <v>4</v>
      </c>
      <c r="AA60" s="43">
        <v>4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140"/>
      <c r="AJ60" s="134">
        <f>SUM(D60:H61,K60:O61,R60:V61,Y60:AC61,AF60:AH61)/8</f>
        <v>17</v>
      </c>
      <c r="AK60" s="134">
        <f>SUM(D62:H62,K62:O62,R62:V62,Y62:AC62,AF62:AH62)/8</f>
        <v>11.625</v>
      </c>
      <c r="AL60" s="134">
        <f>SUM(I60:J62,P60:Q62,W60:X62,AD60:AE62)/8</f>
        <v>9.875</v>
      </c>
      <c r="AM60" s="134">
        <f>ROUND(SUM(D60:AI62)/8,2)</f>
        <v>38.5</v>
      </c>
    </row>
    <row r="61" spans="1:39" ht="30.75" customHeight="1" x14ac:dyDescent="0.25">
      <c r="A61" s="20" t="s">
        <v>577</v>
      </c>
      <c r="B61" s="221"/>
      <c r="C61" s="42" t="s">
        <v>8</v>
      </c>
      <c r="D61" s="43" t="s">
        <v>769</v>
      </c>
      <c r="E61" s="43">
        <v>4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3">
        <v>4</v>
      </c>
      <c r="P61" s="43">
        <v>4</v>
      </c>
      <c r="Q61" s="43">
        <v>4</v>
      </c>
      <c r="R61" s="43">
        <v>4</v>
      </c>
      <c r="S61" s="43">
        <v>4</v>
      </c>
      <c r="T61" s="43">
        <v>4</v>
      </c>
      <c r="U61" s="43">
        <v>4</v>
      </c>
      <c r="V61" s="43">
        <v>4</v>
      </c>
      <c r="W61" s="43">
        <v>4</v>
      </c>
      <c r="X61" s="43">
        <v>4</v>
      </c>
      <c r="Y61" s="43">
        <v>4</v>
      </c>
      <c r="Z61" s="43">
        <v>4</v>
      </c>
      <c r="AA61" s="43">
        <v>4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141"/>
      <c r="AJ61" s="135"/>
      <c r="AK61" s="135"/>
      <c r="AL61" s="135"/>
      <c r="AM61" s="135"/>
    </row>
    <row r="62" spans="1:39" ht="30.75" customHeight="1" x14ac:dyDescent="0.25">
      <c r="A62" s="20" t="s">
        <v>577</v>
      </c>
      <c r="B62" s="222"/>
      <c r="C62" s="44" t="s">
        <v>4</v>
      </c>
      <c r="D62" s="44" t="s">
        <v>769</v>
      </c>
      <c r="E62" s="44">
        <v>5</v>
      </c>
      <c r="F62" s="44">
        <v>5</v>
      </c>
      <c r="G62" s="44">
        <v>5</v>
      </c>
      <c r="H62" s="44">
        <v>6</v>
      </c>
      <c r="I62" s="44">
        <v>6</v>
      </c>
      <c r="J62" s="44">
        <v>3</v>
      </c>
      <c r="K62" s="44">
        <v>6</v>
      </c>
      <c r="L62" s="44">
        <v>6</v>
      </c>
      <c r="M62" s="44">
        <v>6</v>
      </c>
      <c r="N62" s="44">
        <v>6</v>
      </c>
      <c r="O62" s="44">
        <v>6</v>
      </c>
      <c r="P62" s="44">
        <v>6</v>
      </c>
      <c r="Q62" s="44">
        <v>5</v>
      </c>
      <c r="R62" s="44">
        <v>6</v>
      </c>
      <c r="S62" s="44">
        <v>4</v>
      </c>
      <c r="T62" s="44">
        <v>6</v>
      </c>
      <c r="U62" s="44">
        <v>4</v>
      </c>
      <c r="V62" s="44">
        <v>6</v>
      </c>
      <c r="W62" s="44">
        <v>6</v>
      </c>
      <c r="X62" s="44">
        <v>5</v>
      </c>
      <c r="Y62" s="44">
        <v>6</v>
      </c>
      <c r="Z62" s="44">
        <v>5</v>
      </c>
      <c r="AA62" s="44">
        <v>5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142"/>
      <c r="AJ62" s="136"/>
      <c r="AK62" s="136"/>
      <c r="AL62" s="136"/>
      <c r="AM62" s="136"/>
    </row>
    <row r="63" spans="1:39" ht="30" customHeight="1" x14ac:dyDescent="0.25">
      <c r="A63" s="95" t="s">
        <v>465</v>
      </c>
      <c r="B63" s="143" t="s">
        <v>454</v>
      </c>
      <c r="C63" s="42" t="s">
        <v>7</v>
      </c>
      <c r="D63" s="43" t="s">
        <v>769</v>
      </c>
      <c r="E63" s="43">
        <v>4</v>
      </c>
      <c r="F63" s="43">
        <v>4</v>
      </c>
      <c r="G63" s="43">
        <v>4</v>
      </c>
      <c r="H63" s="43">
        <v>4</v>
      </c>
      <c r="I63" s="43">
        <v>4</v>
      </c>
      <c r="J63" s="43">
        <v>4</v>
      </c>
      <c r="K63" s="43">
        <v>4</v>
      </c>
      <c r="L63" s="43">
        <v>4</v>
      </c>
      <c r="M63" s="43">
        <v>4</v>
      </c>
      <c r="N63" s="43">
        <v>4</v>
      </c>
      <c r="O63" s="43">
        <v>4</v>
      </c>
      <c r="P63" s="43">
        <v>4</v>
      </c>
      <c r="Q63" s="43">
        <v>4</v>
      </c>
      <c r="R63" s="43">
        <v>4</v>
      </c>
      <c r="S63" s="43">
        <v>4</v>
      </c>
      <c r="T63" s="43">
        <v>4</v>
      </c>
      <c r="U63" s="43">
        <v>4</v>
      </c>
      <c r="V63" s="43">
        <v>4</v>
      </c>
      <c r="W63" s="43">
        <v>4</v>
      </c>
      <c r="X63" s="43">
        <v>4</v>
      </c>
      <c r="Y63" s="43">
        <v>4</v>
      </c>
      <c r="Z63" s="43">
        <v>4</v>
      </c>
      <c r="AA63" s="43">
        <v>4</v>
      </c>
      <c r="AB63" s="43">
        <v>4</v>
      </c>
      <c r="AC63" s="43">
        <v>4</v>
      </c>
      <c r="AD63" s="43">
        <v>4</v>
      </c>
      <c r="AE63" s="43">
        <v>4</v>
      </c>
      <c r="AF63" s="43">
        <v>4</v>
      </c>
      <c r="AG63" s="43">
        <v>4</v>
      </c>
      <c r="AH63" s="43">
        <v>4</v>
      </c>
      <c r="AI63" s="140"/>
      <c r="AJ63" s="134">
        <f>SUM(D63:H64,K63:O64,R63:V64,Y63:AC64,AF63:AH64)/8</f>
        <v>22</v>
      </c>
      <c r="AK63" s="134">
        <f>SUM(D65:H65,K65:O65,R65:V65,Y65:AC65,AF65:AH65)/8</f>
        <v>9.5625</v>
      </c>
      <c r="AL63" s="134">
        <f>SUM(I63:J65,P63:Q65,W63:X65,AD63:AE65)/8</f>
        <v>10.75</v>
      </c>
      <c r="AM63" s="134">
        <f>ROUND(SUM(D63:AI65)/8,2)</f>
        <v>42.31</v>
      </c>
    </row>
    <row r="64" spans="1:39" ht="30" customHeight="1" x14ac:dyDescent="0.25">
      <c r="A64" s="95" t="s">
        <v>465</v>
      </c>
      <c r="B64" s="144"/>
      <c r="C64" s="42" t="s">
        <v>8</v>
      </c>
      <c r="D64" s="43" t="s">
        <v>769</v>
      </c>
      <c r="E64" s="43">
        <v>4</v>
      </c>
      <c r="F64" s="43">
        <v>4</v>
      </c>
      <c r="G64" s="43">
        <v>4</v>
      </c>
      <c r="H64" s="43">
        <v>4</v>
      </c>
      <c r="I64" s="43">
        <v>4</v>
      </c>
      <c r="J64" s="43">
        <v>4</v>
      </c>
      <c r="K64" s="43">
        <v>4</v>
      </c>
      <c r="L64" s="43">
        <v>4</v>
      </c>
      <c r="M64" s="43">
        <v>4</v>
      </c>
      <c r="N64" s="43">
        <v>4</v>
      </c>
      <c r="O64" s="43">
        <v>4</v>
      </c>
      <c r="P64" s="43">
        <v>4</v>
      </c>
      <c r="Q64" s="43">
        <v>4</v>
      </c>
      <c r="R64" s="43">
        <v>4</v>
      </c>
      <c r="S64" s="43">
        <v>4</v>
      </c>
      <c r="T64" s="43">
        <v>4</v>
      </c>
      <c r="U64" s="43">
        <v>4</v>
      </c>
      <c r="V64" s="43">
        <v>4</v>
      </c>
      <c r="W64" s="43">
        <v>4</v>
      </c>
      <c r="X64" s="43">
        <v>4</v>
      </c>
      <c r="Y64" s="43">
        <v>4</v>
      </c>
      <c r="Z64" s="43">
        <v>4</v>
      </c>
      <c r="AA64" s="43">
        <v>4</v>
      </c>
      <c r="AB64" s="43">
        <v>4</v>
      </c>
      <c r="AC64" s="43">
        <v>4</v>
      </c>
      <c r="AD64" s="43">
        <v>4</v>
      </c>
      <c r="AE64" s="43">
        <v>4</v>
      </c>
      <c r="AF64" s="43">
        <v>4</v>
      </c>
      <c r="AG64" s="43">
        <v>4</v>
      </c>
      <c r="AH64" s="43">
        <v>4</v>
      </c>
      <c r="AI64" s="141"/>
      <c r="AJ64" s="135"/>
      <c r="AK64" s="135"/>
      <c r="AL64" s="135"/>
      <c r="AM64" s="135"/>
    </row>
    <row r="65" spans="1:39" ht="30" customHeight="1" x14ac:dyDescent="0.25">
      <c r="A65" s="95" t="s">
        <v>465</v>
      </c>
      <c r="B65" s="145"/>
      <c r="C65" s="44" t="s">
        <v>4</v>
      </c>
      <c r="D65" s="44" t="s">
        <v>769</v>
      </c>
      <c r="E65" s="44">
        <v>4</v>
      </c>
      <c r="F65" s="44">
        <v>4</v>
      </c>
      <c r="G65" s="44">
        <v>4</v>
      </c>
      <c r="H65" s="44">
        <v>4</v>
      </c>
      <c r="I65" s="44">
        <v>4</v>
      </c>
      <c r="J65" s="44">
        <v>3</v>
      </c>
      <c r="K65" s="44">
        <v>4</v>
      </c>
      <c r="L65" s="44">
        <v>4</v>
      </c>
      <c r="M65" s="44">
        <v>4</v>
      </c>
      <c r="N65" s="44">
        <v>4</v>
      </c>
      <c r="O65" s="44">
        <v>4</v>
      </c>
      <c r="P65" s="44">
        <v>4</v>
      </c>
      <c r="Q65" s="44">
        <v>4</v>
      </c>
      <c r="R65" s="44">
        <v>4</v>
      </c>
      <c r="S65" s="44">
        <v>4</v>
      </c>
      <c r="T65" s="44">
        <v>4</v>
      </c>
      <c r="U65" s="44">
        <v>4</v>
      </c>
      <c r="V65" s="44">
        <v>4</v>
      </c>
      <c r="W65" s="44">
        <v>0.5</v>
      </c>
      <c r="X65" s="44">
        <v>3</v>
      </c>
      <c r="Y65" s="44">
        <v>4</v>
      </c>
      <c r="Z65" s="44">
        <v>4</v>
      </c>
      <c r="AA65" s="44">
        <v>4</v>
      </c>
      <c r="AB65" s="44">
        <v>4</v>
      </c>
      <c r="AC65" s="44">
        <v>3</v>
      </c>
      <c r="AD65" s="44">
        <v>3</v>
      </c>
      <c r="AE65" s="44">
        <v>0.5</v>
      </c>
      <c r="AF65" s="44">
        <v>0.5</v>
      </c>
      <c r="AG65" s="44">
        <v>0.5</v>
      </c>
      <c r="AH65" s="44">
        <v>0.5</v>
      </c>
      <c r="AI65" s="142"/>
      <c r="AJ65" s="136"/>
      <c r="AK65" s="136"/>
      <c r="AL65" s="136"/>
      <c r="AM65" s="136"/>
    </row>
    <row r="66" spans="1:39" ht="31.5" customHeight="1" x14ac:dyDescent="0.25">
      <c r="A66" s="102" t="s">
        <v>466</v>
      </c>
      <c r="B66" s="143" t="s">
        <v>440</v>
      </c>
      <c r="C66" s="42" t="s">
        <v>7</v>
      </c>
      <c r="D66" s="43" t="s">
        <v>769</v>
      </c>
      <c r="E66" s="43">
        <v>4</v>
      </c>
      <c r="F66" s="43">
        <v>4</v>
      </c>
      <c r="G66" s="43">
        <v>4</v>
      </c>
      <c r="H66" s="43">
        <v>4</v>
      </c>
      <c r="I66" s="43" t="s">
        <v>769</v>
      </c>
      <c r="J66" s="43" t="s">
        <v>769</v>
      </c>
      <c r="K66" s="43">
        <v>0</v>
      </c>
      <c r="L66" s="43">
        <v>0</v>
      </c>
      <c r="M66" s="43">
        <v>0</v>
      </c>
      <c r="N66" s="43">
        <v>4</v>
      </c>
      <c r="O66" s="43">
        <v>4</v>
      </c>
      <c r="P66" s="43">
        <v>4</v>
      </c>
      <c r="Q66" s="43">
        <v>4</v>
      </c>
      <c r="R66" s="43">
        <v>4</v>
      </c>
      <c r="S66" s="43">
        <v>0</v>
      </c>
      <c r="T66" s="43">
        <v>4</v>
      </c>
      <c r="U66" s="43">
        <v>4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140"/>
      <c r="AJ66" s="134">
        <f>SUM(D66:H67,K66:O67,R66:V67,Y66:AC67,AF66:AH67)/8</f>
        <v>9</v>
      </c>
      <c r="AK66" s="134">
        <f>SUM(D68:H68,K68:O68,R68:V68,Y68:AC68,AF68:AH68)/8</f>
        <v>4.5</v>
      </c>
      <c r="AL66" s="134">
        <f>SUM(I66:J68,P66:Q68,W66:X68,AD66:AE68)/8</f>
        <v>3</v>
      </c>
      <c r="AM66" s="134">
        <f>ROUND(SUM(D66:AI68)/8,2)</f>
        <v>16.5</v>
      </c>
    </row>
    <row r="67" spans="1:39" ht="30.75" customHeight="1" x14ac:dyDescent="0.25">
      <c r="A67" s="102" t="s">
        <v>466</v>
      </c>
      <c r="B67" s="147"/>
      <c r="C67" s="42" t="s">
        <v>8</v>
      </c>
      <c r="D67" s="43" t="s">
        <v>769</v>
      </c>
      <c r="E67" s="43">
        <v>4</v>
      </c>
      <c r="F67" s="43">
        <v>4</v>
      </c>
      <c r="G67" s="43">
        <v>4</v>
      </c>
      <c r="H67" s="43">
        <v>4</v>
      </c>
      <c r="I67" s="43" t="s">
        <v>769</v>
      </c>
      <c r="J67" s="43" t="s">
        <v>769</v>
      </c>
      <c r="K67" s="43">
        <v>0</v>
      </c>
      <c r="L67" s="43">
        <v>0</v>
      </c>
      <c r="M67" s="43">
        <v>0</v>
      </c>
      <c r="N67" s="43">
        <v>4</v>
      </c>
      <c r="O67" s="43">
        <v>4</v>
      </c>
      <c r="P67" s="43">
        <v>4</v>
      </c>
      <c r="Q67" s="43">
        <v>4</v>
      </c>
      <c r="R67" s="43">
        <v>4</v>
      </c>
      <c r="S67" s="43">
        <v>0</v>
      </c>
      <c r="T67" s="43">
        <v>4</v>
      </c>
      <c r="U67" s="43">
        <v>4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141"/>
      <c r="AJ67" s="135"/>
      <c r="AK67" s="135"/>
      <c r="AL67" s="135"/>
      <c r="AM67" s="135"/>
    </row>
    <row r="68" spans="1:39" ht="30.75" customHeight="1" x14ac:dyDescent="0.25">
      <c r="A68" s="102" t="s">
        <v>466</v>
      </c>
      <c r="B68" s="148"/>
      <c r="C68" s="44" t="s">
        <v>4</v>
      </c>
      <c r="D68" s="44" t="s">
        <v>769</v>
      </c>
      <c r="E68" s="44">
        <v>4</v>
      </c>
      <c r="F68" s="44">
        <v>4</v>
      </c>
      <c r="G68" s="44">
        <v>4</v>
      </c>
      <c r="H68" s="44">
        <v>4</v>
      </c>
      <c r="I68" s="44" t="s">
        <v>769</v>
      </c>
      <c r="J68" s="44" t="s">
        <v>769</v>
      </c>
      <c r="K68" s="44">
        <v>0</v>
      </c>
      <c r="L68" s="44">
        <v>0</v>
      </c>
      <c r="M68" s="44">
        <v>0</v>
      </c>
      <c r="N68" s="44">
        <v>4</v>
      </c>
      <c r="O68" s="44">
        <v>4</v>
      </c>
      <c r="P68" s="44">
        <v>4</v>
      </c>
      <c r="Q68" s="44">
        <v>4</v>
      </c>
      <c r="R68" s="44">
        <v>4</v>
      </c>
      <c r="S68" s="44">
        <v>0</v>
      </c>
      <c r="T68" s="44">
        <v>4</v>
      </c>
      <c r="U68" s="44">
        <v>4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142"/>
      <c r="AJ68" s="136"/>
      <c r="AK68" s="136"/>
      <c r="AL68" s="136"/>
      <c r="AM68" s="136"/>
    </row>
    <row r="69" spans="1:39" ht="30.75" customHeight="1" x14ac:dyDescent="0.25">
      <c r="A69" s="102" t="s">
        <v>470</v>
      </c>
      <c r="B69" s="137" t="s">
        <v>457</v>
      </c>
      <c r="C69" s="42" t="s">
        <v>7</v>
      </c>
      <c r="D69" s="43" t="s">
        <v>769</v>
      </c>
      <c r="E69" s="43">
        <v>4</v>
      </c>
      <c r="F69" s="43">
        <v>4</v>
      </c>
      <c r="G69" s="43">
        <v>4</v>
      </c>
      <c r="H69" s="43">
        <v>4</v>
      </c>
      <c r="I69" s="43">
        <v>4</v>
      </c>
      <c r="J69" s="43">
        <v>4</v>
      </c>
      <c r="K69" s="43">
        <v>4</v>
      </c>
      <c r="L69" s="43">
        <v>4</v>
      </c>
      <c r="M69" s="43">
        <v>4</v>
      </c>
      <c r="N69" s="43">
        <v>4</v>
      </c>
      <c r="O69" s="43">
        <v>4</v>
      </c>
      <c r="P69" s="43">
        <v>4</v>
      </c>
      <c r="Q69" s="43">
        <v>4</v>
      </c>
      <c r="R69" s="43">
        <v>4</v>
      </c>
      <c r="S69" s="43">
        <v>4</v>
      </c>
      <c r="T69" s="43">
        <v>4</v>
      </c>
      <c r="U69" s="43">
        <v>4</v>
      </c>
      <c r="V69" s="43">
        <v>4</v>
      </c>
      <c r="W69" s="43">
        <v>4</v>
      </c>
      <c r="X69" s="43">
        <v>4</v>
      </c>
      <c r="Y69" s="43">
        <v>4</v>
      </c>
      <c r="Z69" s="43">
        <v>4</v>
      </c>
      <c r="AA69" s="43">
        <v>4</v>
      </c>
      <c r="AB69" s="43">
        <v>4</v>
      </c>
      <c r="AC69" s="43">
        <v>4</v>
      </c>
      <c r="AD69" s="43">
        <v>4</v>
      </c>
      <c r="AE69" s="43">
        <v>4</v>
      </c>
      <c r="AF69" s="43">
        <v>4</v>
      </c>
      <c r="AG69" s="43">
        <v>4</v>
      </c>
      <c r="AH69" s="43">
        <v>4</v>
      </c>
      <c r="AI69" s="140"/>
      <c r="AJ69" s="134">
        <f>SUM(D69:H70,K69:O70,R69:V70,Y69:AC70,AF69:AH70)/8</f>
        <v>22</v>
      </c>
      <c r="AK69" s="134">
        <f>SUM(D71:H71,K71:O71,R71:V71,Y71:AC71,AF71:AH71)/8</f>
        <v>12.8125</v>
      </c>
      <c r="AL69" s="134">
        <f>SUM(I69:J71,P69:Q71,W69:X71,AD69:AE71)/8</f>
        <v>12.3125</v>
      </c>
      <c r="AM69" s="134">
        <f>ROUND(SUM(D69:AI71)/8,2)</f>
        <v>47.13</v>
      </c>
    </row>
    <row r="70" spans="1:39" ht="30.75" customHeight="1" x14ac:dyDescent="0.25">
      <c r="A70" s="102" t="s">
        <v>470</v>
      </c>
      <c r="B70" s="218"/>
      <c r="C70" s="42" t="s">
        <v>8</v>
      </c>
      <c r="D70" s="43" t="s">
        <v>769</v>
      </c>
      <c r="E70" s="43">
        <v>4</v>
      </c>
      <c r="F70" s="43">
        <v>4</v>
      </c>
      <c r="G70" s="43">
        <v>4</v>
      </c>
      <c r="H70" s="43">
        <v>4</v>
      </c>
      <c r="I70" s="43">
        <v>4</v>
      </c>
      <c r="J70" s="43">
        <v>4</v>
      </c>
      <c r="K70" s="43">
        <v>4</v>
      </c>
      <c r="L70" s="43">
        <v>4</v>
      </c>
      <c r="M70" s="43">
        <v>4</v>
      </c>
      <c r="N70" s="43">
        <v>4</v>
      </c>
      <c r="O70" s="43">
        <v>4</v>
      </c>
      <c r="P70" s="43">
        <v>4</v>
      </c>
      <c r="Q70" s="43">
        <v>4</v>
      </c>
      <c r="R70" s="43">
        <v>4</v>
      </c>
      <c r="S70" s="43">
        <v>4</v>
      </c>
      <c r="T70" s="43">
        <v>4</v>
      </c>
      <c r="U70" s="43">
        <v>4</v>
      </c>
      <c r="V70" s="43">
        <v>4</v>
      </c>
      <c r="W70" s="43">
        <v>4</v>
      </c>
      <c r="X70" s="43">
        <v>4</v>
      </c>
      <c r="Y70" s="43">
        <v>4</v>
      </c>
      <c r="Z70" s="43">
        <v>4</v>
      </c>
      <c r="AA70" s="43">
        <v>4</v>
      </c>
      <c r="AB70" s="43">
        <v>4</v>
      </c>
      <c r="AC70" s="43">
        <v>4</v>
      </c>
      <c r="AD70" s="43">
        <v>4</v>
      </c>
      <c r="AE70" s="43">
        <v>4</v>
      </c>
      <c r="AF70" s="43">
        <v>4</v>
      </c>
      <c r="AG70" s="43">
        <v>4</v>
      </c>
      <c r="AH70" s="43">
        <v>4</v>
      </c>
      <c r="AI70" s="141"/>
      <c r="AJ70" s="135"/>
      <c r="AK70" s="135"/>
      <c r="AL70" s="135"/>
      <c r="AM70" s="135"/>
    </row>
    <row r="71" spans="1:39" ht="30.75" customHeight="1" x14ac:dyDescent="0.25">
      <c r="A71" s="102" t="s">
        <v>470</v>
      </c>
      <c r="B71" s="219"/>
      <c r="C71" s="44" t="s">
        <v>4</v>
      </c>
      <c r="D71" s="44" t="s">
        <v>769</v>
      </c>
      <c r="E71" s="44">
        <v>5</v>
      </c>
      <c r="F71" s="44">
        <v>5</v>
      </c>
      <c r="G71" s="44">
        <v>5</v>
      </c>
      <c r="H71" s="44">
        <v>6</v>
      </c>
      <c r="I71" s="44">
        <v>6</v>
      </c>
      <c r="J71" s="44">
        <v>3</v>
      </c>
      <c r="K71" s="44">
        <v>6</v>
      </c>
      <c r="L71" s="44">
        <v>6</v>
      </c>
      <c r="M71" s="44">
        <v>6</v>
      </c>
      <c r="N71" s="44">
        <v>6</v>
      </c>
      <c r="O71" s="44">
        <v>6</v>
      </c>
      <c r="P71" s="44">
        <v>6</v>
      </c>
      <c r="Q71" s="44">
        <v>5</v>
      </c>
      <c r="R71" s="44">
        <v>6</v>
      </c>
      <c r="S71" s="44">
        <v>4</v>
      </c>
      <c r="T71" s="44">
        <v>6</v>
      </c>
      <c r="U71" s="44">
        <v>4</v>
      </c>
      <c r="V71" s="44">
        <v>6</v>
      </c>
      <c r="W71" s="44">
        <v>6</v>
      </c>
      <c r="X71" s="44">
        <v>5</v>
      </c>
      <c r="Y71" s="44">
        <v>6</v>
      </c>
      <c r="Z71" s="44">
        <v>5</v>
      </c>
      <c r="AA71" s="44">
        <v>5</v>
      </c>
      <c r="AB71" s="44">
        <v>5</v>
      </c>
      <c r="AC71" s="44">
        <v>3</v>
      </c>
      <c r="AD71" s="44">
        <v>3</v>
      </c>
      <c r="AE71" s="44">
        <v>0.5</v>
      </c>
      <c r="AF71" s="44">
        <v>0.5</v>
      </c>
      <c r="AG71" s="44">
        <v>0.5</v>
      </c>
      <c r="AH71" s="44">
        <v>0.5</v>
      </c>
      <c r="AI71" s="142"/>
      <c r="AJ71" s="136"/>
      <c r="AK71" s="136"/>
      <c r="AL71" s="136"/>
      <c r="AM71" s="136"/>
    </row>
    <row r="72" spans="1:39" ht="30.75" customHeight="1" x14ac:dyDescent="0.25">
      <c r="A72" s="102" t="s">
        <v>471</v>
      </c>
      <c r="B72" s="137" t="s">
        <v>458</v>
      </c>
      <c r="C72" s="42" t="s">
        <v>7</v>
      </c>
      <c r="D72" s="43" t="s">
        <v>769</v>
      </c>
      <c r="E72" s="43">
        <v>4</v>
      </c>
      <c r="F72" s="43">
        <v>4</v>
      </c>
      <c r="G72" s="43">
        <v>4</v>
      </c>
      <c r="H72" s="43">
        <v>4</v>
      </c>
      <c r="I72" s="43">
        <v>4</v>
      </c>
      <c r="J72" s="43">
        <v>4</v>
      </c>
      <c r="K72" s="43">
        <v>4</v>
      </c>
      <c r="L72" s="43">
        <v>4</v>
      </c>
      <c r="M72" s="43">
        <v>3.5</v>
      </c>
      <c r="N72" s="43">
        <v>4</v>
      </c>
      <c r="O72" s="43">
        <v>4</v>
      </c>
      <c r="P72" s="43">
        <v>4</v>
      </c>
      <c r="Q72" s="43">
        <v>4</v>
      </c>
      <c r="R72" s="43">
        <v>4</v>
      </c>
      <c r="S72" s="43">
        <v>4</v>
      </c>
      <c r="T72" s="43">
        <v>4</v>
      </c>
      <c r="U72" s="43">
        <v>4</v>
      </c>
      <c r="V72" s="43">
        <v>4</v>
      </c>
      <c r="W72" s="43">
        <v>4</v>
      </c>
      <c r="X72" s="43">
        <v>4</v>
      </c>
      <c r="Y72" s="43">
        <v>4</v>
      </c>
      <c r="Z72" s="43">
        <v>4</v>
      </c>
      <c r="AA72" s="43">
        <v>4</v>
      </c>
      <c r="AB72" s="43">
        <v>4</v>
      </c>
      <c r="AC72" s="43">
        <v>4</v>
      </c>
      <c r="AD72" s="43">
        <v>4</v>
      </c>
      <c r="AE72" s="43">
        <v>4</v>
      </c>
      <c r="AF72" s="43">
        <v>4</v>
      </c>
      <c r="AG72" s="43">
        <v>4</v>
      </c>
      <c r="AH72" s="43">
        <v>4</v>
      </c>
      <c r="AI72" s="140"/>
      <c r="AJ72" s="134">
        <f>SUM(D72:H73,K72:O73,R72:V73,Y72:AC73,AF72:AH73)/8</f>
        <v>21.9375</v>
      </c>
      <c r="AK72" s="134">
        <f>SUM(D74:H74,K74:O74,R74:V74,Y74:AC74,AF74:AH74)/8</f>
        <v>13.0625</v>
      </c>
      <c r="AL72" s="134">
        <f>SUM(I72:J74,P72:Q74,W72:X74,AD72:AE74)/8</f>
        <v>12.3125</v>
      </c>
      <c r="AM72" s="134">
        <f>ROUND(SUM(D72:AI74)/8,2)</f>
        <v>47.31</v>
      </c>
    </row>
    <row r="73" spans="1:39" ht="30.75" customHeight="1" x14ac:dyDescent="0.25">
      <c r="A73" s="102" t="s">
        <v>471</v>
      </c>
      <c r="B73" s="218"/>
      <c r="C73" s="42" t="s">
        <v>8</v>
      </c>
      <c r="D73" s="43" t="s">
        <v>769</v>
      </c>
      <c r="E73" s="43">
        <v>4</v>
      </c>
      <c r="F73" s="43">
        <v>4</v>
      </c>
      <c r="G73" s="43">
        <v>4</v>
      </c>
      <c r="H73" s="43">
        <v>4</v>
      </c>
      <c r="I73" s="43">
        <v>4</v>
      </c>
      <c r="J73" s="43">
        <v>4</v>
      </c>
      <c r="K73" s="43">
        <v>4</v>
      </c>
      <c r="L73" s="43">
        <v>4</v>
      </c>
      <c r="M73" s="43">
        <v>4</v>
      </c>
      <c r="N73" s="43">
        <v>4</v>
      </c>
      <c r="O73" s="43">
        <v>4</v>
      </c>
      <c r="P73" s="43">
        <v>4</v>
      </c>
      <c r="Q73" s="43">
        <v>4</v>
      </c>
      <c r="R73" s="43">
        <v>4</v>
      </c>
      <c r="S73" s="43">
        <v>4</v>
      </c>
      <c r="T73" s="43">
        <v>4</v>
      </c>
      <c r="U73" s="43">
        <v>4</v>
      </c>
      <c r="V73" s="43">
        <v>4</v>
      </c>
      <c r="W73" s="43">
        <v>4</v>
      </c>
      <c r="X73" s="43">
        <v>4</v>
      </c>
      <c r="Y73" s="43">
        <v>4</v>
      </c>
      <c r="Z73" s="43">
        <v>4</v>
      </c>
      <c r="AA73" s="43">
        <v>4</v>
      </c>
      <c r="AB73" s="43">
        <v>4</v>
      </c>
      <c r="AC73" s="43">
        <v>4</v>
      </c>
      <c r="AD73" s="43">
        <v>4</v>
      </c>
      <c r="AE73" s="43">
        <v>4</v>
      </c>
      <c r="AF73" s="43">
        <v>4</v>
      </c>
      <c r="AG73" s="43">
        <v>4</v>
      </c>
      <c r="AH73" s="43">
        <v>4</v>
      </c>
      <c r="AI73" s="141"/>
      <c r="AJ73" s="135"/>
      <c r="AK73" s="135"/>
      <c r="AL73" s="135"/>
      <c r="AM73" s="135"/>
    </row>
    <row r="74" spans="1:39" ht="30.75" customHeight="1" x14ac:dyDescent="0.25">
      <c r="A74" s="102" t="s">
        <v>471</v>
      </c>
      <c r="B74" s="219"/>
      <c r="C74" s="44" t="s">
        <v>4</v>
      </c>
      <c r="D74" s="44" t="s">
        <v>769</v>
      </c>
      <c r="E74" s="44">
        <v>5</v>
      </c>
      <c r="F74" s="44">
        <v>5</v>
      </c>
      <c r="G74" s="44">
        <v>5</v>
      </c>
      <c r="H74" s="44">
        <v>6</v>
      </c>
      <c r="I74" s="44">
        <v>6</v>
      </c>
      <c r="J74" s="44">
        <v>3</v>
      </c>
      <c r="K74" s="44">
        <v>6</v>
      </c>
      <c r="L74" s="44">
        <v>6</v>
      </c>
      <c r="M74" s="44">
        <v>6</v>
      </c>
      <c r="N74" s="44">
        <v>6</v>
      </c>
      <c r="O74" s="44">
        <v>6</v>
      </c>
      <c r="P74" s="44">
        <v>6</v>
      </c>
      <c r="Q74" s="44">
        <v>5</v>
      </c>
      <c r="R74" s="44">
        <v>6</v>
      </c>
      <c r="S74" s="44">
        <v>4</v>
      </c>
      <c r="T74" s="44">
        <v>6</v>
      </c>
      <c r="U74" s="44">
        <v>6</v>
      </c>
      <c r="V74" s="44">
        <v>6</v>
      </c>
      <c r="W74" s="44">
        <v>6</v>
      </c>
      <c r="X74" s="44">
        <v>5</v>
      </c>
      <c r="Y74" s="44">
        <v>6</v>
      </c>
      <c r="Z74" s="44">
        <v>5</v>
      </c>
      <c r="AA74" s="44">
        <v>5</v>
      </c>
      <c r="AB74" s="44">
        <v>5</v>
      </c>
      <c r="AC74" s="44">
        <v>3</v>
      </c>
      <c r="AD74" s="44">
        <v>3</v>
      </c>
      <c r="AE74" s="44">
        <v>0.5</v>
      </c>
      <c r="AF74" s="44">
        <v>0.5</v>
      </c>
      <c r="AG74" s="44">
        <v>0.5</v>
      </c>
      <c r="AH74" s="44">
        <v>0.5</v>
      </c>
      <c r="AI74" s="142"/>
      <c r="AJ74" s="136"/>
      <c r="AK74" s="136"/>
      <c r="AL74" s="136"/>
      <c r="AM74" s="136"/>
    </row>
    <row r="75" spans="1:39" ht="30.75" customHeight="1" x14ac:dyDescent="0.25">
      <c r="A75" s="102" t="s">
        <v>472</v>
      </c>
      <c r="B75" s="137" t="s">
        <v>459</v>
      </c>
      <c r="C75" s="42" t="s">
        <v>7</v>
      </c>
      <c r="D75" s="43" t="s">
        <v>769</v>
      </c>
      <c r="E75" s="43">
        <v>4</v>
      </c>
      <c r="F75" s="43">
        <v>4</v>
      </c>
      <c r="G75" s="43">
        <v>4</v>
      </c>
      <c r="H75" s="43">
        <v>4</v>
      </c>
      <c r="I75" s="43">
        <v>4</v>
      </c>
      <c r="J75" s="43">
        <v>4</v>
      </c>
      <c r="K75" s="43">
        <v>4</v>
      </c>
      <c r="L75" s="43">
        <v>4</v>
      </c>
      <c r="M75" s="43">
        <v>3.5</v>
      </c>
      <c r="N75" s="43">
        <v>4</v>
      </c>
      <c r="O75" s="43">
        <v>4</v>
      </c>
      <c r="P75" s="43">
        <v>4</v>
      </c>
      <c r="Q75" s="43">
        <v>4</v>
      </c>
      <c r="R75" s="43">
        <v>4</v>
      </c>
      <c r="S75" s="43">
        <v>4</v>
      </c>
      <c r="T75" s="43">
        <v>4</v>
      </c>
      <c r="U75" s="43">
        <v>4</v>
      </c>
      <c r="V75" s="43">
        <v>4</v>
      </c>
      <c r="W75" s="43">
        <v>4</v>
      </c>
      <c r="X75" s="43">
        <v>4</v>
      </c>
      <c r="Y75" s="43">
        <v>4</v>
      </c>
      <c r="Z75" s="43">
        <v>4</v>
      </c>
      <c r="AA75" s="43">
        <v>4</v>
      </c>
      <c r="AB75" s="43">
        <v>4</v>
      </c>
      <c r="AC75" s="43">
        <v>4</v>
      </c>
      <c r="AD75" s="43">
        <v>4</v>
      </c>
      <c r="AE75" s="43">
        <v>4</v>
      </c>
      <c r="AF75" s="43">
        <v>4</v>
      </c>
      <c r="AG75" s="43">
        <v>4</v>
      </c>
      <c r="AH75" s="43">
        <v>4</v>
      </c>
      <c r="AI75" s="140"/>
      <c r="AJ75" s="134">
        <f>SUM(D75:H76,K75:O76,R75:V76,Y75:AC76,AF75:AH76)/8</f>
        <v>21.9375</v>
      </c>
      <c r="AK75" s="134">
        <f>SUM(D77:H77,K77:O77,R77:V77,Y77:AC77,AF77:AH77)/8</f>
        <v>13.0625</v>
      </c>
      <c r="AL75" s="134">
        <f>SUM(I75:J77,P75:Q77,W75:X77,AD75:AE77)/8</f>
        <v>12.3125</v>
      </c>
      <c r="AM75" s="134">
        <f>ROUND(SUM(D75:AI77)/8,2)</f>
        <v>47.31</v>
      </c>
    </row>
    <row r="76" spans="1:39" ht="30.75" customHeight="1" x14ac:dyDescent="0.25">
      <c r="A76" s="102" t="s">
        <v>472</v>
      </c>
      <c r="B76" s="218"/>
      <c r="C76" s="42" t="s">
        <v>8</v>
      </c>
      <c r="D76" s="43" t="s">
        <v>769</v>
      </c>
      <c r="E76" s="43">
        <v>4</v>
      </c>
      <c r="F76" s="43">
        <v>4</v>
      </c>
      <c r="G76" s="43">
        <v>4</v>
      </c>
      <c r="H76" s="43">
        <v>4</v>
      </c>
      <c r="I76" s="43">
        <v>4</v>
      </c>
      <c r="J76" s="43">
        <v>4</v>
      </c>
      <c r="K76" s="43">
        <v>4</v>
      </c>
      <c r="L76" s="43">
        <v>4</v>
      </c>
      <c r="M76" s="43">
        <v>4</v>
      </c>
      <c r="N76" s="43">
        <v>4</v>
      </c>
      <c r="O76" s="43">
        <v>4</v>
      </c>
      <c r="P76" s="43">
        <v>4</v>
      </c>
      <c r="Q76" s="43">
        <v>4</v>
      </c>
      <c r="R76" s="43">
        <v>4</v>
      </c>
      <c r="S76" s="43">
        <v>4</v>
      </c>
      <c r="T76" s="43">
        <v>4</v>
      </c>
      <c r="U76" s="43">
        <v>4</v>
      </c>
      <c r="V76" s="43">
        <v>4</v>
      </c>
      <c r="W76" s="43">
        <v>4</v>
      </c>
      <c r="X76" s="43">
        <v>4</v>
      </c>
      <c r="Y76" s="43">
        <v>4</v>
      </c>
      <c r="Z76" s="43">
        <v>4</v>
      </c>
      <c r="AA76" s="43">
        <v>4</v>
      </c>
      <c r="AB76" s="43">
        <v>4</v>
      </c>
      <c r="AC76" s="43">
        <v>4</v>
      </c>
      <c r="AD76" s="43">
        <v>4</v>
      </c>
      <c r="AE76" s="43">
        <v>4</v>
      </c>
      <c r="AF76" s="43">
        <v>4</v>
      </c>
      <c r="AG76" s="43">
        <v>4</v>
      </c>
      <c r="AH76" s="43">
        <v>4</v>
      </c>
      <c r="AI76" s="141"/>
      <c r="AJ76" s="135"/>
      <c r="AK76" s="135"/>
      <c r="AL76" s="135"/>
      <c r="AM76" s="135"/>
    </row>
    <row r="77" spans="1:39" ht="30.75" customHeight="1" x14ac:dyDescent="0.25">
      <c r="A77" s="102" t="s">
        <v>472</v>
      </c>
      <c r="B77" s="219"/>
      <c r="C77" s="44" t="s">
        <v>4</v>
      </c>
      <c r="D77" s="44" t="s">
        <v>769</v>
      </c>
      <c r="E77" s="44">
        <v>5</v>
      </c>
      <c r="F77" s="44">
        <v>5</v>
      </c>
      <c r="G77" s="44">
        <v>5</v>
      </c>
      <c r="H77" s="44">
        <v>6</v>
      </c>
      <c r="I77" s="44">
        <v>6</v>
      </c>
      <c r="J77" s="44">
        <v>3</v>
      </c>
      <c r="K77" s="44">
        <v>6</v>
      </c>
      <c r="L77" s="44">
        <v>6</v>
      </c>
      <c r="M77" s="44">
        <v>6</v>
      </c>
      <c r="N77" s="44">
        <v>6</v>
      </c>
      <c r="O77" s="44">
        <v>6</v>
      </c>
      <c r="P77" s="44">
        <v>6</v>
      </c>
      <c r="Q77" s="44">
        <v>5</v>
      </c>
      <c r="R77" s="44">
        <v>6</v>
      </c>
      <c r="S77" s="44">
        <v>4</v>
      </c>
      <c r="T77" s="44">
        <v>6</v>
      </c>
      <c r="U77" s="44">
        <v>6</v>
      </c>
      <c r="V77" s="44">
        <v>6</v>
      </c>
      <c r="W77" s="44">
        <v>6</v>
      </c>
      <c r="X77" s="44">
        <v>5</v>
      </c>
      <c r="Y77" s="44">
        <v>6</v>
      </c>
      <c r="Z77" s="44">
        <v>5</v>
      </c>
      <c r="AA77" s="44">
        <v>5</v>
      </c>
      <c r="AB77" s="44">
        <v>5</v>
      </c>
      <c r="AC77" s="44">
        <v>3</v>
      </c>
      <c r="AD77" s="44">
        <v>3</v>
      </c>
      <c r="AE77" s="44">
        <v>0.5</v>
      </c>
      <c r="AF77" s="44">
        <v>0.5</v>
      </c>
      <c r="AG77" s="44">
        <v>0.5</v>
      </c>
      <c r="AH77" s="44">
        <v>0.5</v>
      </c>
      <c r="AI77" s="142"/>
      <c r="AJ77" s="136"/>
      <c r="AK77" s="136"/>
      <c r="AL77" s="136"/>
      <c r="AM77" s="136"/>
    </row>
    <row r="78" spans="1:39" ht="30.75" customHeight="1" x14ac:dyDescent="0.25">
      <c r="A78" s="102" t="s">
        <v>473</v>
      </c>
      <c r="B78" s="137" t="s">
        <v>460</v>
      </c>
      <c r="C78" s="42" t="s">
        <v>7</v>
      </c>
      <c r="D78" s="43" t="s">
        <v>769</v>
      </c>
      <c r="E78" s="43">
        <v>4</v>
      </c>
      <c r="F78" s="43">
        <v>0</v>
      </c>
      <c r="G78" s="43">
        <v>0</v>
      </c>
      <c r="H78" s="43">
        <v>4</v>
      </c>
      <c r="I78" s="43">
        <v>4</v>
      </c>
      <c r="J78" s="43" t="s">
        <v>769</v>
      </c>
      <c r="K78" s="43">
        <v>0</v>
      </c>
      <c r="L78" s="43">
        <v>0</v>
      </c>
      <c r="M78" s="43">
        <v>0</v>
      </c>
      <c r="N78" s="43">
        <v>4</v>
      </c>
      <c r="O78" s="43">
        <v>4</v>
      </c>
      <c r="P78" s="43">
        <v>4</v>
      </c>
      <c r="Q78" s="43">
        <v>4</v>
      </c>
      <c r="R78" s="43">
        <v>4</v>
      </c>
      <c r="S78" s="43">
        <v>4</v>
      </c>
      <c r="T78" s="43">
        <v>4</v>
      </c>
      <c r="U78" s="43">
        <v>3</v>
      </c>
      <c r="V78" s="43">
        <v>4</v>
      </c>
      <c r="W78" s="43">
        <v>4</v>
      </c>
      <c r="X78" s="43">
        <v>4</v>
      </c>
      <c r="Y78" s="43">
        <v>4</v>
      </c>
      <c r="Z78" s="43">
        <v>4</v>
      </c>
      <c r="AA78" s="43">
        <v>4</v>
      </c>
      <c r="AB78" s="43">
        <v>4</v>
      </c>
      <c r="AC78" s="43">
        <v>4</v>
      </c>
      <c r="AD78" s="43">
        <v>4</v>
      </c>
      <c r="AE78" s="43">
        <v>4</v>
      </c>
      <c r="AF78" s="43">
        <v>4</v>
      </c>
      <c r="AG78" s="43">
        <v>4</v>
      </c>
      <c r="AH78" s="43">
        <v>4</v>
      </c>
      <c r="AI78" s="140"/>
      <c r="AJ78" s="134">
        <f>SUM(D78:H79,K78:O79,R78:V79,Y78:AC79,AF78:AH79)/8</f>
        <v>16.875</v>
      </c>
      <c r="AK78" s="134">
        <f>SUM(D80:H80,K80:O80,R80:V80,Y80:AC80,AF80:AH80)/8</f>
        <v>8.875</v>
      </c>
      <c r="AL78" s="134">
        <f>SUM(I78:J80,P78:Q80,W78:X80,AD78:AE80)/8</f>
        <v>10.25</v>
      </c>
      <c r="AM78" s="134">
        <f>ROUND(SUM(D78:AI80)/8,2)</f>
        <v>36</v>
      </c>
    </row>
    <row r="79" spans="1:39" ht="30.75" customHeight="1" x14ac:dyDescent="0.25">
      <c r="A79" s="102" t="s">
        <v>473</v>
      </c>
      <c r="B79" s="218"/>
      <c r="C79" s="42" t="s">
        <v>8</v>
      </c>
      <c r="D79" s="43" t="s">
        <v>769</v>
      </c>
      <c r="E79" s="43">
        <v>4</v>
      </c>
      <c r="F79" s="43">
        <v>0</v>
      </c>
      <c r="G79" s="43">
        <v>0</v>
      </c>
      <c r="H79" s="43">
        <v>4</v>
      </c>
      <c r="I79" s="43">
        <v>4</v>
      </c>
      <c r="J79" s="43" t="s">
        <v>769</v>
      </c>
      <c r="K79" s="43">
        <v>0</v>
      </c>
      <c r="L79" s="43">
        <v>0</v>
      </c>
      <c r="M79" s="43">
        <v>0</v>
      </c>
      <c r="N79" s="43">
        <v>4</v>
      </c>
      <c r="O79" s="43">
        <v>4</v>
      </c>
      <c r="P79" s="43">
        <v>4</v>
      </c>
      <c r="Q79" s="43">
        <v>4</v>
      </c>
      <c r="R79" s="43">
        <v>4</v>
      </c>
      <c r="S79" s="43">
        <v>4</v>
      </c>
      <c r="T79" s="43">
        <v>4</v>
      </c>
      <c r="U79" s="43">
        <v>4</v>
      </c>
      <c r="V79" s="43">
        <v>4</v>
      </c>
      <c r="W79" s="43">
        <v>4</v>
      </c>
      <c r="X79" s="43">
        <v>4</v>
      </c>
      <c r="Y79" s="43">
        <v>4</v>
      </c>
      <c r="Z79" s="43">
        <v>4</v>
      </c>
      <c r="AA79" s="43">
        <v>4</v>
      </c>
      <c r="AB79" s="43">
        <v>4</v>
      </c>
      <c r="AC79" s="43">
        <v>4</v>
      </c>
      <c r="AD79" s="43">
        <v>4</v>
      </c>
      <c r="AE79" s="43">
        <v>4</v>
      </c>
      <c r="AF79" s="43">
        <v>4</v>
      </c>
      <c r="AG79" s="43">
        <v>4</v>
      </c>
      <c r="AH79" s="43">
        <v>4</v>
      </c>
      <c r="AI79" s="141"/>
      <c r="AJ79" s="135"/>
      <c r="AK79" s="135"/>
      <c r="AL79" s="135"/>
      <c r="AM79" s="135"/>
    </row>
    <row r="80" spans="1:39" ht="30.75" customHeight="1" x14ac:dyDescent="0.25">
      <c r="A80" s="102" t="s">
        <v>473</v>
      </c>
      <c r="B80" s="219"/>
      <c r="C80" s="44" t="s">
        <v>4</v>
      </c>
      <c r="D80" s="44" t="s">
        <v>769</v>
      </c>
      <c r="E80" s="44">
        <v>5</v>
      </c>
      <c r="F80" s="44">
        <v>0</v>
      </c>
      <c r="G80" s="44">
        <v>0</v>
      </c>
      <c r="H80" s="44">
        <v>0.5</v>
      </c>
      <c r="I80" s="44">
        <v>0.5</v>
      </c>
      <c r="J80" s="44" t="s">
        <v>769</v>
      </c>
      <c r="K80" s="44">
        <v>0</v>
      </c>
      <c r="L80" s="44">
        <v>0</v>
      </c>
      <c r="M80" s="44">
        <v>0</v>
      </c>
      <c r="N80" s="44">
        <v>6</v>
      </c>
      <c r="O80" s="44">
        <v>6</v>
      </c>
      <c r="P80" s="44">
        <v>6</v>
      </c>
      <c r="Q80" s="44">
        <v>5</v>
      </c>
      <c r="R80" s="44">
        <v>6</v>
      </c>
      <c r="S80" s="44">
        <v>4</v>
      </c>
      <c r="T80" s="44">
        <v>6</v>
      </c>
      <c r="U80" s="44">
        <v>6</v>
      </c>
      <c r="V80" s="44">
        <v>6</v>
      </c>
      <c r="W80" s="44">
        <v>6</v>
      </c>
      <c r="X80" s="44">
        <v>5</v>
      </c>
      <c r="Y80" s="44">
        <v>6</v>
      </c>
      <c r="Z80" s="44">
        <v>5</v>
      </c>
      <c r="AA80" s="44">
        <v>5</v>
      </c>
      <c r="AB80" s="44">
        <v>5</v>
      </c>
      <c r="AC80" s="44">
        <v>3</v>
      </c>
      <c r="AD80" s="44">
        <v>3</v>
      </c>
      <c r="AE80" s="44">
        <v>0.5</v>
      </c>
      <c r="AF80" s="44">
        <v>0.5</v>
      </c>
      <c r="AG80" s="44">
        <v>0.5</v>
      </c>
      <c r="AH80" s="44">
        <v>0.5</v>
      </c>
      <c r="AI80" s="142"/>
      <c r="AJ80" s="136"/>
      <c r="AK80" s="136"/>
      <c r="AL80" s="136"/>
      <c r="AM80" s="136"/>
    </row>
    <row r="81" spans="1:39" ht="30.75" customHeight="1" x14ac:dyDescent="0.25">
      <c r="A81" s="102" t="s">
        <v>874</v>
      </c>
      <c r="B81" s="143" t="s">
        <v>773</v>
      </c>
      <c r="C81" s="42" t="s">
        <v>7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>
        <v>4</v>
      </c>
      <c r="R81" s="43">
        <v>4</v>
      </c>
      <c r="S81" s="43">
        <v>4</v>
      </c>
      <c r="T81" s="43">
        <v>4</v>
      </c>
      <c r="U81" s="43">
        <v>4</v>
      </c>
      <c r="V81" s="43">
        <v>4</v>
      </c>
      <c r="W81" s="43">
        <v>4</v>
      </c>
      <c r="X81" s="43">
        <v>4</v>
      </c>
      <c r="Y81" s="43">
        <v>4</v>
      </c>
      <c r="Z81" s="43">
        <v>4</v>
      </c>
      <c r="AA81" s="43">
        <v>4</v>
      </c>
      <c r="AB81" s="43">
        <v>3.5</v>
      </c>
      <c r="AC81" s="43">
        <v>4</v>
      </c>
      <c r="AD81" s="43">
        <v>4</v>
      </c>
      <c r="AE81" s="43">
        <v>4</v>
      </c>
      <c r="AF81" s="43">
        <v>4</v>
      </c>
      <c r="AG81" s="43">
        <v>4</v>
      </c>
      <c r="AH81" s="43">
        <v>4</v>
      </c>
      <c r="AI81" s="140">
        <v>13.5</v>
      </c>
      <c r="AJ81" s="134">
        <f>SUM(D81:H82,K81:O82,R81:V82,Y81:AC82,AF81:AH82)/8</f>
        <v>12.9375</v>
      </c>
      <c r="AK81" s="134">
        <f>SUM(D83:H83,K83:O83,R83:V83,Y83:AC83,AF83:AH83)/8</f>
        <v>6.375</v>
      </c>
      <c r="AL81" s="134">
        <f>SUM(I81:J83,P81:Q83,W81:X83,AD81:AE83)/8</f>
        <v>6.4375</v>
      </c>
      <c r="AM81" s="134">
        <f>ROUND(SUM(D81:AI83)/8,2)</f>
        <v>27.44</v>
      </c>
    </row>
    <row r="82" spans="1:39" ht="30.75" customHeight="1" x14ac:dyDescent="0.25">
      <c r="A82" s="102" t="s">
        <v>874</v>
      </c>
      <c r="B82" s="147"/>
      <c r="C82" s="42" t="s">
        <v>8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>
        <v>4</v>
      </c>
      <c r="R82" s="43">
        <v>4</v>
      </c>
      <c r="S82" s="43">
        <v>4</v>
      </c>
      <c r="T82" s="43">
        <v>4</v>
      </c>
      <c r="U82" s="43">
        <v>4</v>
      </c>
      <c r="V82" s="43">
        <v>4</v>
      </c>
      <c r="W82" s="43">
        <v>4</v>
      </c>
      <c r="X82" s="43">
        <v>4</v>
      </c>
      <c r="Y82" s="43">
        <v>4</v>
      </c>
      <c r="Z82" s="43">
        <v>4</v>
      </c>
      <c r="AA82" s="43">
        <v>4</v>
      </c>
      <c r="AB82" s="43">
        <v>4</v>
      </c>
      <c r="AC82" s="43">
        <v>4</v>
      </c>
      <c r="AD82" s="43">
        <v>4</v>
      </c>
      <c r="AE82" s="43">
        <v>4</v>
      </c>
      <c r="AF82" s="43">
        <v>4</v>
      </c>
      <c r="AG82" s="43">
        <v>4</v>
      </c>
      <c r="AH82" s="43">
        <v>4</v>
      </c>
      <c r="AI82" s="141"/>
      <c r="AJ82" s="135"/>
      <c r="AK82" s="135"/>
      <c r="AL82" s="135"/>
      <c r="AM82" s="135"/>
    </row>
    <row r="83" spans="1:39" ht="31.5" customHeight="1" x14ac:dyDescent="0.25">
      <c r="A83" s="102" t="s">
        <v>874</v>
      </c>
      <c r="B83" s="148"/>
      <c r="C83" s="44" t="s">
        <v>4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>
        <v>5</v>
      </c>
      <c r="R83" s="44">
        <v>6</v>
      </c>
      <c r="S83" s="44">
        <v>4</v>
      </c>
      <c r="T83" s="44">
        <v>6</v>
      </c>
      <c r="U83" s="44">
        <v>6</v>
      </c>
      <c r="V83" s="44">
        <v>6</v>
      </c>
      <c r="W83" s="44">
        <v>0.5</v>
      </c>
      <c r="X83" s="44">
        <v>5</v>
      </c>
      <c r="Y83" s="44">
        <v>6</v>
      </c>
      <c r="Z83" s="44">
        <v>5</v>
      </c>
      <c r="AA83" s="44">
        <v>5</v>
      </c>
      <c r="AB83" s="44">
        <v>5</v>
      </c>
      <c r="AC83" s="44">
        <v>0.5</v>
      </c>
      <c r="AD83" s="44">
        <v>0.5</v>
      </c>
      <c r="AE83" s="44">
        <v>0.5</v>
      </c>
      <c r="AF83" s="44">
        <v>0.5</v>
      </c>
      <c r="AG83" s="44">
        <v>0.5</v>
      </c>
      <c r="AH83" s="44">
        <v>0.5</v>
      </c>
      <c r="AI83" s="142"/>
      <c r="AJ83" s="136"/>
      <c r="AK83" s="136"/>
      <c r="AL83" s="136"/>
      <c r="AM83" s="136"/>
    </row>
    <row r="84" spans="1:39" ht="30.75" customHeight="1" x14ac:dyDescent="0.25">
      <c r="A84" s="102" t="s">
        <v>875</v>
      </c>
      <c r="B84" s="143" t="s">
        <v>806</v>
      </c>
      <c r="C84" s="42" t="s">
        <v>7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>
        <v>4</v>
      </c>
      <c r="T84" s="43">
        <v>4</v>
      </c>
      <c r="U84" s="43">
        <v>4</v>
      </c>
      <c r="V84" s="43">
        <v>4</v>
      </c>
      <c r="W84" s="43">
        <v>4</v>
      </c>
      <c r="X84" s="43">
        <v>4</v>
      </c>
      <c r="Y84" s="43">
        <v>4</v>
      </c>
      <c r="Z84" s="43">
        <v>4</v>
      </c>
      <c r="AA84" s="43">
        <v>4</v>
      </c>
      <c r="AB84" s="43">
        <v>4</v>
      </c>
      <c r="AC84" s="43">
        <v>4</v>
      </c>
      <c r="AD84" s="43">
        <v>4</v>
      </c>
      <c r="AE84" s="43">
        <v>4</v>
      </c>
      <c r="AF84" s="43">
        <v>4</v>
      </c>
      <c r="AG84" s="43">
        <v>4</v>
      </c>
      <c r="AH84" s="43">
        <v>4</v>
      </c>
      <c r="AI84" s="140">
        <v>7.5</v>
      </c>
      <c r="AJ84" s="134">
        <f>SUM(D84:H85,K84:O85,R84:V85,Y84:AC85,AF84:AH85)/8</f>
        <v>12</v>
      </c>
      <c r="AK84" s="134">
        <f>SUM(D86:H86,K86:O86,R86:V86,Y86:AC86,AF86:AH86)/8</f>
        <v>5.6875</v>
      </c>
      <c r="AL84" s="134">
        <f>SUM(I84:J86,P84:Q86,W84:X86,AD84:AE86)/8</f>
        <v>4.8125</v>
      </c>
      <c r="AM84" s="134">
        <f>ROUND(SUM(D84:AI86)/8,2)</f>
        <v>23.44</v>
      </c>
    </row>
    <row r="85" spans="1:39" ht="30.75" customHeight="1" x14ac:dyDescent="0.25">
      <c r="A85" s="102" t="s">
        <v>875</v>
      </c>
      <c r="B85" s="147"/>
      <c r="C85" s="42" t="s">
        <v>8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>
        <v>4</v>
      </c>
      <c r="T85" s="43">
        <v>4</v>
      </c>
      <c r="U85" s="43">
        <v>4</v>
      </c>
      <c r="V85" s="43">
        <v>4</v>
      </c>
      <c r="W85" s="43">
        <v>4</v>
      </c>
      <c r="X85" s="43">
        <v>4</v>
      </c>
      <c r="Y85" s="43">
        <v>4</v>
      </c>
      <c r="Z85" s="43">
        <v>4</v>
      </c>
      <c r="AA85" s="43">
        <v>4</v>
      </c>
      <c r="AB85" s="43">
        <v>4</v>
      </c>
      <c r="AC85" s="43">
        <v>4</v>
      </c>
      <c r="AD85" s="43">
        <v>4</v>
      </c>
      <c r="AE85" s="43">
        <v>4</v>
      </c>
      <c r="AF85" s="43">
        <v>4</v>
      </c>
      <c r="AG85" s="43">
        <v>4</v>
      </c>
      <c r="AH85" s="43">
        <v>4</v>
      </c>
      <c r="AI85" s="141"/>
      <c r="AJ85" s="135"/>
      <c r="AK85" s="135"/>
      <c r="AL85" s="135"/>
      <c r="AM85" s="135"/>
    </row>
    <row r="86" spans="1:39" ht="31.5" customHeight="1" x14ac:dyDescent="0.25">
      <c r="A86" s="102" t="s">
        <v>875</v>
      </c>
      <c r="B86" s="148"/>
      <c r="C86" s="44" t="s">
        <v>4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>
        <v>4</v>
      </c>
      <c r="T86" s="44">
        <v>6</v>
      </c>
      <c r="U86" s="44">
        <v>4</v>
      </c>
      <c r="V86" s="44">
        <v>6</v>
      </c>
      <c r="W86" s="44">
        <v>0.5</v>
      </c>
      <c r="X86" s="44">
        <v>5</v>
      </c>
      <c r="Y86" s="44">
        <v>6</v>
      </c>
      <c r="Z86" s="44">
        <v>5</v>
      </c>
      <c r="AA86" s="44">
        <v>5</v>
      </c>
      <c r="AB86" s="44">
        <v>5</v>
      </c>
      <c r="AC86" s="44">
        <v>3</v>
      </c>
      <c r="AD86" s="44">
        <v>0.5</v>
      </c>
      <c r="AE86" s="44">
        <v>0.5</v>
      </c>
      <c r="AF86" s="44">
        <v>0.5</v>
      </c>
      <c r="AG86" s="44">
        <v>0.5</v>
      </c>
      <c r="AH86" s="44">
        <v>0.5</v>
      </c>
      <c r="AI86" s="142"/>
      <c r="AJ86" s="136"/>
      <c r="AK86" s="136"/>
      <c r="AL86" s="136"/>
      <c r="AM86" s="136"/>
    </row>
    <row r="87" spans="1:39" ht="30.75" customHeight="1" x14ac:dyDescent="0.25">
      <c r="A87" s="102" t="s">
        <v>630</v>
      </c>
      <c r="B87" s="137" t="s">
        <v>573</v>
      </c>
      <c r="C87" s="42" t="s">
        <v>7</v>
      </c>
      <c r="D87" s="43" t="s">
        <v>769</v>
      </c>
      <c r="E87" s="43">
        <v>4</v>
      </c>
      <c r="F87" s="43">
        <v>4</v>
      </c>
      <c r="G87" s="43">
        <v>4</v>
      </c>
      <c r="H87" s="43">
        <v>4</v>
      </c>
      <c r="I87" s="43">
        <v>4</v>
      </c>
      <c r="J87" s="43">
        <v>4</v>
      </c>
      <c r="K87" s="43">
        <v>4</v>
      </c>
      <c r="L87" s="43">
        <v>4</v>
      </c>
      <c r="M87" s="43">
        <v>4</v>
      </c>
      <c r="N87" s="43">
        <v>4</v>
      </c>
      <c r="O87" s="43">
        <v>4</v>
      </c>
      <c r="P87" s="43">
        <v>4</v>
      </c>
      <c r="Q87" s="43">
        <v>4</v>
      </c>
      <c r="R87" s="43">
        <v>4</v>
      </c>
      <c r="S87" s="43">
        <v>4</v>
      </c>
      <c r="T87" s="43">
        <v>4</v>
      </c>
      <c r="U87" s="43">
        <v>4</v>
      </c>
      <c r="V87" s="43">
        <v>4</v>
      </c>
      <c r="W87" s="43">
        <v>4</v>
      </c>
      <c r="X87" s="43">
        <v>4</v>
      </c>
      <c r="Y87" s="43">
        <v>4</v>
      </c>
      <c r="Z87" s="43">
        <v>4</v>
      </c>
      <c r="AA87" s="43">
        <v>4</v>
      </c>
      <c r="AB87" s="43">
        <v>4</v>
      </c>
      <c r="AC87" s="43">
        <v>4</v>
      </c>
      <c r="AD87" s="43">
        <v>4</v>
      </c>
      <c r="AE87" s="43">
        <v>4</v>
      </c>
      <c r="AF87" s="43">
        <v>4</v>
      </c>
      <c r="AG87" s="43">
        <v>4</v>
      </c>
      <c r="AH87" s="132" t="s">
        <v>897</v>
      </c>
      <c r="AI87" s="140"/>
      <c r="AJ87" s="134">
        <f>SUM(D87:H88,K87:O88,R87:V88,Y87:AC88,AF87:AH88)/8</f>
        <v>21</v>
      </c>
      <c r="AK87" s="134">
        <f>SUM(D89:H89,K89:O89,R89:V89,Y89:AC89,AF89:AH89)/8</f>
        <v>11.4375</v>
      </c>
      <c r="AL87" s="134">
        <f>SUM(I87:J89,P87:Q89,W87:X89,AD87:AE89)/8</f>
        <v>10.8125</v>
      </c>
      <c r="AM87" s="134">
        <f>ROUND(SUM(D87:AI89)/8,2)</f>
        <v>43.25</v>
      </c>
    </row>
    <row r="88" spans="1:39" ht="30.75" customHeight="1" x14ac:dyDescent="0.25">
      <c r="A88" s="102" t="s">
        <v>718</v>
      </c>
      <c r="B88" s="138"/>
      <c r="C88" s="42" t="s">
        <v>8</v>
      </c>
      <c r="D88" s="43" t="s">
        <v>769</v>
      </c>
      <c r="E88" s="43">
        <v>4</v>
      </c>
      <c r="F88" s="43">
        <v>4</v>
      </c>
      <c r="G88" s="43">
        <v>4</v>
      </c>
      <c r="H88" s="43">
        <v>4</v>
      </c>
      <c r="I88" s="43">
        <v>4</v>
      </c>
      <c r="J88" s="43">
        <v>4</v>
      </c>
      <c r="K88" s="43">
        <v>4</v>
      </c>
      <c r="L88" s="43">
        <v>4</v>
      </c>
      <c r="M88" s="43">
        <v>4</v>
      </c>
      <c r="N88" s="43">
        <v>4</v>
      </c>
      <c r="O88" s="43">
        <v>4</v>
      </c>
      <c r="P88" s="43">
        <v>4</v>
      </c>
      <c r="Q88" s="43">
        <v>4</v>
      </c>
      <c r="R88" s="43">
        <v>4</v>
      </c>
      <c r="S88" s="43">
        <v>4</v>
      </c>
      <c r="T88" s="43">
        <v>4</v>
      </c>
      <c r="U88" s="43">
        <v>4</v>
      </c>
      <c r="V88" s="43">
        <v>4</v>
      </c>
      <c r="W88" s="43">
        <v>4</v>
      </c>
      <c r="X88" s="43">
        <v>4</v>
      </c>
      <c r="Y88" s="43">
        <v>4</v>
      </c>
      <c r="Z88" s="43">
        <v>4</v>
      </c>
      <c r="AA88" s="43">
        <v>4</v>
      </c>
      <c r="AB88" s="43">
        <v>4</v>
      </c>
      <c r="AC88" s="43">
        <v>4</v>
      </c>
      <c r="AD88" s="43">
        <v>4</v>
      </c>
      <c r="AE88" s="43">
        <v>4</v>
      </c>
      <c r="AF88" s="43">
        <v>4</v>
      </c>
      <c r="AG88" s="43">
        <v>4</v>
      </c>
      <c r="AH88" s="132"/>
      <c r="AI88" s="141"/>
      <c r="AJ88" s="135"/>
      <c r="AK88" s="135"/>
      <c r="AL88" s="135"/>
      <c r="AM88" s="135"/>
    </row>
    <row r="89" spans="1:39" ht="30.75" customHeight="1" x14ac:dyDescent="0.25">
      <c r="A89" s="102" t="s">
        <v>630</v>
      </c>
      <c r="B89" s="139"/>
      <c r="C89" s="44" t="s">
        <v>4</v>
      </c>
      <c r="D89" s="44" t="s">
        <v>769</v>
      </c>
      <c r="E89" s="44">
        <v>0.5</v>
      </c>
      <c r="F89" s="44">
        <v>4</v>
      </c>
      <c r="G89" s="44">
        <v>5</v>
      </c>
      <c r="H89" s="44">
        <v>5</v>
      </c>
      <c r="I89" s="44">
        <v>3</v>
      </c>
      <c r="J89" s="44">
        <v>0.5</v>
      </c>
      <c r="K89" s="44">
        <v>6</v>
      </c>
      <c r="L89" s="44">
        <v>7</v>
      </c>
      <c r="M89" s="44">
        <v>6.5</v>
      </c>
      <c r="N89" s="44">
        <v>6</v>
      </c>
      <c r="O89" s="44">
        <v>6</v>
      </c>
      <c r="P89" s="44">
        <v>6</v>
      </c>
      <c r="Q89" s="44">
        <v>5</v>
      </c>
      <c r="R89" s="44">
        <v>6</v>
      </c>
      <c r="S89" s="44">
        <v>4</v>
      </c>
      <c r="T89" s="44">
        <v>6</v>
      </c>
      <c r="U89" s="44">
        <v>4</v>
      </c>
      <c r="V89" s="44">
        <v>6</v>
      </c>
      <c r="W89" s="44">
        <v>0.5</v>
      </c>
      <c r="X89" s="44">
        <v>4</v>
      </c>
      <c r="Y89" s="44">
        <v>0.5</v>
      </c>
      <c r="Z89" s="44">
        <v>5</v>
      </c>
      <c r="AA89" s="44">
        <v>5</v>
      </c>
      <c r="AB89" s="44">
        <v>5</v>
      </c>
      <c r="AC89" s="44">
        <v>3</v>
      </c>
      <c r="AD89" s="44">
        <v>3</v>
      </c>
      <c r="AE89" s="44">
        <v>0.5</v>
      </c>
      <c r="AF89" s="44">
        <v>0.5</v>
      </c>
      <c r="AG89" s="44">
        <v>0.5</v>
      </c>
      <c r="AH89" s="132"/>
      <c r="AI89" s="142"/>
      <c r="AJ89" s="136"/>
      <c r="AK89" s="136"/>
      <c r="AL89" s="136"/>
      <c r="AM89" s="136"/>
    </row>
    <row r="90" spans="1:39" ht="30.75" customHeight="1" x14ac:dyDescent="0.25">
      <c r="A90" s="20" t="s">
        <v>629</v>
      </c>
      <c r="B90" s="146" t="s">
        <v>877</v>
      </c>
      <c r="C90" s="42" t="s">
        <v>7</v>
      </c>
      <c r="D90" s="43" t="s">
        <v>769</v>
      </c>
      <c r="E90" s="43">
        <v>4</v>
      </c>
      <c r="F90" s="43">
        <v>4</v>
      </c>
      <c r="G90" s="43">
        <v>4</v>
      </c>
      <c r="H90" s="43">
        <v>4</v>
      </c>
      <c r="I90" s="43">
        <v>4</v>
      </c>
      <c r="J90" s="43">
        <v>4</v>
      </c>
      <c r="K90" s="43">
        <v>4</v>
      </c>
      <c r="L90" s="43">
        <v>4</v>
      </c>
      <c r="M90" s="43">
        <v>4</v>
      </c>
      <c r="N90" s="43">
        <v>4</v>
      </c>
      <c r="O90" s="43">
        <v>4</v>
      </c>
      <c r="P90" s="43">
        <v>4</v>
      </c>
      <c r="Q90" s="43">
        <v>4</v>
      </c>
      <c r="R90" s="43">
        <v>4</v>
      </c>
      <c r="S90" s="43">
        <v>4</v>
      </c>
      <c r="T90" s="43">
        <v>4</v>
      </c>
      <c r="U90" s="43">
        <v>4</v>
      </c>
      <c r="V90" s="43">
        <v>4</v>
      </c>
      <c r="W90" s="43">
        <v>4</v>
      </c>
      <c r="X90" s="43">
        <v>4</v>
      </c>
      <c r="Y90" s="43">
        <v>4</v>
      </c>
      <c r="Z90" s="43">
        <v>4</v>
      </c>
      <c r="AA90" s="43">
        <v>4</v>
      </c>
      <c r="AB90" s="132" t="s">
        <v>891</v>
      </c>
      <c r="AC90" s="43"/>
      <c r="AD90" s="43"/>
      <c r="AE90" s="43"/>
      <c r="AF90" s="43"/>
      <c r="AG90" s="43"/>
      <c r="AH90" s="43"/>
      <c r="AI90" s="140"/>
      <c r="AJ90" s="134">
        <f>SUM(D90:H91,K90:O91,R90:V91,Y90:AC91,AF90:AH91)/8</f>
        <v>17</v>
      </c>
      <c r="AK90" s="134">
        <f>SUM(D92:H92,K92:O92,R92:V92,Y92:AC92,AF92:AH92)/8</f>
        <v>11.875</v>
      </c>
      <c r="AL90" s="134">
        <f>SUM(I90:J92,P90:Q92,W90:X92,AD90:AE92)/8</f>
        <v>9.875</v>
      </c>
      <c r="AM90" s="134">
        <f>ROUND(SUM(D90:AI92)/8,2)</f>
        <v>38.75</v>
      </c>
    </row>
    <row r="91" spans="1:39" ht="30.75" customHeight="1" x14ac:dyDescent="0.25">
      <c r="A91" s="20" t="s">
        <v>629</v>
      </c>
      <c r="B91" s="147"/>
      <c r="C91" s="42" t="s">
        <v>8</v>
      </c>
      <c r="D91" s="43" t="s">
        <v>769</v>
      </c>
      <c r="E91" s="43">
        <v>4</v>
      </c>
      <c r="F91" s="43">
        <v>4</v>
      </c>
      <c r="G91" s="43">
        <v>4</v>
      </c>
      <c r="H91" s="43">
        <v>4</v>
      </c>
      <c r="I91" s="43">
        <v>4</v>
      </c>
      <c r="J91" s="43">
        <v>4</v>
      </c>
      <c r="K91" s="43">
        <v>4</v>
      </c>
      <c r="L91" s="43">
        <v>4</v>
      </c>
      <c r="M91" s="43">
        <v>4</v>
      </c>
      <c r="N91" s="43">
        <v>4</v>
      </c>
      <c r="O91" s="43">
        <v>4</v>
      </c>
      <c r="P91" s="43">
        <v>4</v>
      </c>
      <c r="Q91" s="43">
        <v>4</v>
      </c>
      <c r="R91" s="43">
        <v>4</v>
      </c>
      <c r="S91" s="43">
        <v>4</v>
      </c>
      <c r="T91" s="43">
        <v>4</v>
      </c>
      <c r="U91" s="43">
        <v>4</v>
      </c>
      <c r="V91" s="43">
        <v>4</v>
      </c>
      <c r="W91" s="43">
        <v>4</v>
      </c>
      <c r="X91" s="43">
        <v>4</v>
      </c>
      <c r="Y91" s="43">
        <v>4</v>
      </c>
      <c r="Z91" s="43">
        <v>4</v>
      </c>
      <c r="AA91" s="43">
        <v>4</v>
      </c>
      <c r="AB91" s="132"/>
      <c r="AC91" s="43"/>
      <c r="AD91" s="43"/>
      <c r="AE91" s="43"/>
      <c r="AF91" s="43"/>
      <c r="AG91" s="43"/>
      <c r="AH91" s="43"/>
      <c r="AI91" s="141"/>
      <c r="AJ91" s="135"/>
      <c r="AK91" s="135"/>
      <c r="AL91" s="135"/>
      <c r="AM91" s="135"/>
    </row>
    <row r="92" spans="1:39" ht="30.75" customHeight="1" x14ac:dyDescent="0.25">
      <c r="A92" s="20" t="s">
        <v>629</v>
      </c>
      <c r="B92" s="148"/>
      <c r="C92" s="44" t="s">
        <v>4</v>
      </c>
      <c r="D92" s="44" t="s">
        <v>769</v>
      </c>
      <c r="E92" s="44">
        <v>5</v>
      </c>
      <c r="F92" s="44">
        <v>5</v>
      </c>
      <c r="G92" s="44">
        <v>5</v>
      </c>
      <c r="H92" s="44">
        <v>6</v>
      </c>
      <c r="I92" s="44">
        <v>6</v>
      </c>
      <c r="J92" s="44">
        <v>3</v>
      </c>
      <c r="K92" s="44">
        <v>6</v>
      </c>
      <c r="L92" s="44">
        <v>6</v>
      </c>
      <c r="M92" s="44">
        <v>6</v>
      </c>
      <c r="N92" s="44">
        <v>6</v>
      </c>
      <c r="O92" s="44">
        <v>6</v>
      </c>
      <c r="P92" s="44">
        <v>6</v>
      </c>
      <c r="Q92" s="44">
        <v>5</v>
      </c>
      <c r="R92" s="44">
        <v>6</v>
      </c>
      <c r="S92" s="44">
        <v>4</v>
      </c>
      <c r="T92" s="44">
        <v>6</v>
      </c>
      <c r="U92" s="44">
        <v>6</v>
      </c>
      <c r="V92" s="44">
        <v>6</v>
      </c>
      <c r="W92" s="44">
        <v>6</v>
      </c>
      <c r="X92" s="44">
        <v>5</v>
      </c>
      <c r="Y92" s="44">
        <v>6</v>
      </c>
      <c r="Z92" s="44">
        <v>5</v>
      </c>
      <c r="AA92" s="44">
        <v>5</v>
      </c>
      <c r="AB92" s="132"/>
      <c r="AC92" s="44"/>
      <c r="AD92" s="44"/>
      <c r="AE92" s="44"/>
      <c r="AF92" s="44"/>
      <c r="AG92" s="44"/>
      <c r="AH92" s="44"/>
      <c r="AI92" s="142"/>
      <c r="AJ92" s="136"/>
      <c r="AK92" s="136"/>
      <c r="AL92" s="136"/>
      <c r="AM92" s="136"/>
    </row>
    <row r="93" spans="1:39" ht="30.75" customHeight="1" x14ac:dyDescent="0.25">
      <c r="A93" s="102" t="s">
        <v>876</v>
      </c>
      <c r="B93" s="143" t="s">
        <v>803</v>
      </c>
      <c r="C93" s="42" t="s">
        <v>7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>
        <v>4</v>
      </c>
      <c r="T93" s="43">
        <v>4</v>
      </c>
      <c r="U93" s="43">
        <v>0</v>
      </c>
      <c r="V93" s="132" t="s">
        <v>792</v>
      </c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40">
        <v>7.5</v>
      </c>
      <c r="AJ93" s="134">
        <f>SUM(D93:H94,K93:O94,R93:V94,Y93:AC94,AF93:AH94)/8</f>
        <v>2</v>
      </c>
      <c r="AK93" s="134">
        <f>SUM(D95:H95,K95:O95,R95:V95,Y95:AC95,AF95:AH95)/8</f>
        <v>0.5625</v>
      </c>
      <c r="AL93" s="134">
        <f>SUM(I93:J95,P93:Q95,W93:X95,AD93:AE95)/8</f>
        <v>0</v>
      </c>
      <c r="AM93" s="134">
        <f>ROUND(SUM(D93:AI95)/8,2)</f>
        <v>3.5</v>
      </c>
    </row>
    <row r="94" spans="1:39" ht="30.75" customHeight="1" x14ac:dyDescent="0.25">
      <c r="A94" s="102" t="s">
        <v>876</v>
      </c>
      <c r="B94" s="147"/>
      <c r="C94" s="42" t="s">
        <v>8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>
        <v>4</v>
      </c>
      <c r="T94" s="43">
        <v>4</v>
      </c>
      <c r="U94" s="43">
        <v>0</v>
      </c>
      <c r="V94" s="132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41"/>
      <c r="AJ94" s="135"/>
      <c r="AK94" s="135"/>
      <c r="AL94" s="135"/>
      <c r="AM94" s="135"/>
    </row>
    <row r="95" spans="1:39" ht="31.5" customHeight="1" x14ac:dyDescent="0.25">
      <c r="A95" s="102" t="s">
        <v>876</v>
      </c>
      <c r="B95" s="148"/>
      <c r="C95" s="44" t="s">
        <v>4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>
        <v>4</v>
      </c>
      <c r="T95" s="44">
        <v>0.5</v>
      </c>
      <c r="U95" s="44">
        <v>0</v>
      </c>
      <c r="V95" s="132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142"/>
      <c r="AJ95" s="136"/>
      <c r="AK95" s="136"/>
      <c r="AL95" s="136"/>
      <c r="AM95" s="136"/>
    </row>
    <row r="96" spans="1:39" ht="30.75" customHeight="1" x14ac:dyDescent="0.25">
      <c r="A96" s="102" t="s">
        <v>468</v>
      </c>
      <c r="B96" s="137" t="s">
        <v>455</v>
      </c>
      <c r="C96" s="42" t="s">
        <v>7</v>
      </c>
      <c r="D96" s="43" t="s">
        <v>769</v>
      </c>
      <c r="E96" s="43">
        <v>4</v>
      </c>
      <c r="F96" s="43">
        <v>4</v>
      </c>
      <c r="G96" s="132" t="s">
        <v>767</v>
      </c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140"/>
      <c r="AJ96" s="134">
        <f t="shared" ref="AJ96" si="2">SUM(D96:H97,K96:O97,R96:V97,Y96:AC97,AF96:AH97)/8</f>
        <v>2</v>
      </c>
      <c r="AK96" s="134">
        <f t="shared" ref="AK96" si="3">SUM(D98:H98,K98:O98,R98:V98,Y98:AC98,AF98:AH98)/8</f>
        <v>0.6875</v>
      </c>
      <c r="AL96" s="134">
        <f t="shared" ref="AL96" si="4">SUM(I96:J98,P96:Q98,W96:X98,AD96:AE98)/8</f>
        <v>0</v>
      </c>
      <c r="AM96" s="134">
        <f t="shared" ref="AM96" si="5">ROUND(SUM(D96:AI98)/8,2)</f>
        <v>2.69</v>
      </c>
    </row>
    <row r="97" spans="1:41" ht="30.75" customHeight="1" x14ac:dyDescent="0.25">
      <c r="A97" s="102" t="s">
        <v>468</v>
      </c>
      <c r="B97" s="218"/>
      <c r="C97" s="42" t="s">
        <v>8</v>
      </c>
      <c r="D97" s="43" t="s">
        <v>769</v>
      </c>
      <c r="E97" s="43">
        <v>4</v>
      </c>
      <c r="F97" s="43">
        <v>4</v>
      </c>
      <c r="G97" s="132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41"/>
      <c r="AJ97" s="135"/>
      <c r="AK97" s="135"/>
      <c r="AL97" s="135"/>
      <c r="AM97" s="135"/>
    </row>
    <row r="98" spans="1:41" ht="30.75" customHeight="1" x14ac:dyDescent="0.25">
      <c r="A98" s="102" t="s">
        <v>468</v>
      </c>
      <c r="B98" s="219"/>
      <c r="C98" s="44" t="s">
        <v>4</v>
      </c>
      <c r="D98" s="44" t="s">
        <v>769</v>
      </c>
      <c r="E98" s="44">
        <v>5</v>
      </c>
      <c r="F98" s="44">
        <v>0.5</v>
      </c>
      <c r="G98" s="132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142"/>
      <c r="AJ98" s="136"/>
      <c r="AK98" s="136"/>
      <c r="AL98" s="136"/>
      <c r="AM98" s="136"/>
    </row>
    <row r="99" spans="1:41" ht="30.75" customHeight="1" x14ac:dyDescent="0.25">
      <c r="A99" s="102" t="s">
        <v>469</v>
      </c>
      <c r="B99" s="137" t="s">
        <v>456</v>
      </c>
      <c r="C99" s="42" t="s">
        <v>7</v>
      </c>
      <c r="D99" s="43" t="s">
        <v>769</v>
      </c>
      <c r="E99" s="43">
        <v>0</v>
      </c>
      <c r="F99" s="43">
        <v>0</v>
      </c>
      <c r="G99" s="132" t="s">
        <v>767</v>
      </c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40"/>
      <c r="AJ99" s="134">
        <f t="shared" ref="AJ99" si="6">SUM(D99:H100,K99:O100,R99:V100,Y99:AC100,AF99:AH100)/8</f>
        <v>0</v>
      </c>
      <c r="AK99" s="134">
        <f t="shared" ref="AK99" si="7">SUM(D101:H101,K101:O101,R101:V101,Y101:AC101,AF101:AH101)/8</f>
        <v>0</v>
      </c>
      <c r="AL99" s="134">
        <f t="shared" ref="AL99" si="8">SUM(I99:J101,P99:Q101,W99:X101,AD99:AE101)/8</f>
        <v>0</v>
      </c>
      <c r="AM99" s="134">
        <f t="shared" ref="AM99" si="9">ROUND(SUM(D99:AI101)/8,2)</f>
        <v>0</v>
      </c>
    </row>
    <row r="100" spans="1:41" ht="30.75" customHeight="1" x14ac:dyDescent="0.25">
      <c r="A100" s="102" t="s">
        <v>469</v>
      </c>
      <c r="B100" s="218"/>
      <c r="C100" s="42" t="s">
        <v>8</v>
      </c>
      <c r="D100" s="43" t="s">
        <v>769</v>
      </c>
      <c r="E100" s="43">
        <v>0</v>
      </c>
      <c r="F100" s="43">
        <v>0</v>
      </c>
      <c r="G100" s="13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41"/>
      <c r="AJ100" s="135"/>
      <c r="AK100" s="135"/>
      <c r="AL100" s="135"/>
      <c r="AM100" s="135"/>
    </row>
    <row r="101" spans="1:41" ht="30.75" customHeight="1" x14ac:dyDescent="0.25">
      <c r="A101" s="102" t="s">
        <v>469</v>
      </c>
      <c r="B101" s="219"/>
      <c r="C101" s="44" t="s">
        <v>4</v>
      </c>
      <c r="D101" s="44" t="s">
        <v>769</v>
      </c>
      <c r="E101" s="44">
        <v>0</v>
      </c>
      <c r="F101" s="44">
        <v>0</v>
      </c>
      <c r="G101" s="132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142"/>
      <c r="AJ101" s="136"/>
      <c r="AK101" s="136"/>
      <c r="AL101" s="136"/>
      <c r="AM101" s="136"/>
    </row>
    <row r="102" spans="1:41" ht="30.75" customHeight="1" x14ac:dyDescent="0.25">
      <c r="A102" s="102"/>
      <c r="B102" s="137"/>
      <c r="C102" s="42" t="s">
        <v>7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40"/>
      <c r="AJ102" s="134">
        <f t="shared" ref="AJ102" si="10">SUM(D102:H103,K102:O103,R102:V103,Y102:AC103,AF102:AH103)/8</f>
        <v>0</v>
      </c>
      <c r="AK102" s="134">
        <f t="shared" ref="AK102" si="11">SUM(D104:H104,K104:O104,R104:V104,Y104:AC104,AF104:AH104)/8</f>
        <v>0</v>
      </c>
      <c r="AL102" s="134">
        <f t="shared" ref="AL102" si="12">SUM(I102:J104,P102:Q104,W102:X104,AD102:AE104)/8</f>
        <v>0</v>
      </c>
      <c r="AM102" s="134">
        <f t="shared" ref="AM102" si="13">ROUND(SUM(D102:AI104)/8,2)</f>
        <v>0</v>
      </c>
    </row>
    <row r="103" spans="1:41" ht="30.75" customHeight="1" x14ac:dyDescent="0.25">
      <c r="A103" s="102"/>
      <c r="B103" s="138"/>
      <c r="C103" s="42" t="s">
        <v>8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41"/>
      <c r="AJ103" s="135"/>
      <c r="AK103" s="135"/>
      <c r="AL103" s="135"/>
      <c r="AM103" s="135"/>
    </row>
    <row r="104" spans="1:41" ht="30.75" customHeight="1" x14ac:dyDescent="0.25">
      <c r="A104" s="102"/>
      <c r="B104" s="139"/>
      <c r="C104" s="44" t="s">
        <v>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142"/>
      <c r="AJ104" s="136"/>
      <c r="AK104" s="136"/>
      <c r="AL104" s="136"/>
      <c r="AM104" s="136"/>
    </row>
    <row r="105" spans="1:41" ht="20.25" customHeight="1" x14ac:dyDescent="0.25">
      <c r="B105" s="64" t="s">
        <v>9</v>
      </c>
      <c r="C105" s="2"/>
      <c r="D105" s="2">
        <f t="shared" ref="D105:AH105" si="14">SUM(D6:D104)</f>
        <v>0</v>
      </c>
      <c r="E105" s="2">
        <f t="shared" si="14"/>
        <v>315.5</v>
      </c>
      <c r="F105" s="2">
        <f t="shared" si="14"/>
        <v>300.5</v>
      </c>
      <c r="G105" s="2">
        <f t="shared" si="14"/>
        <v>286</v>
      </c>
      <c r="H105" s="2">
        <f t="shared" si="14"/>
        <v>316</v>
      </c>
      <c r="I105" s="2">
        <f t="shared" si="14"/>
        <v>302</v>
      </c>
      <c r="J105" s="2">
        <f t="shared" si="14"/>
        <v>225.5</v>
      </c>
      <c r="K105" s="2">
        <f t="shared" si="14"/>
        <v>295.5</v>
      </c>
      <c r="L105" s="2">
        <f t="shared" si="14"/>
        <v>290</v>
      </c>
      <c r="M105" s="2">
        <f t="shared" si="14"/>
        <v>284</v>
      </c>
      <c r="N105" s="2">
        <f t="shared" si="14"/>
        <v>304</v>
      </c>
      <c r="O105" s="2">
        <f t="shared" si="14"/>
        <v>312.5</v>
      </c>
      <c r="P105" s="2">
        <f t="shared" si="14"/>
        <v>326</v>
      </c>
      <c r="Q105" s="2">
        <f t="shared" si="14"/>
        <v>305</v>
      </c>
      <c r="R105" s="2">
        <f t="shared" si="14"/>
        <v>334.5</v>
      </c>
      <c r="S105" s="2">
        <f t="shared" si="14"/>
        <v>284.5</v>
      </c>
      <c r="T105" s="2">
        <f t="shared" si="14"/>
        <v>347</v>
      </c>
      <c r="U105" s="2">
        <f t="shared" si="14"/>
        <v>313.5</v>
      </c>
      <c r="V105" s="2">
        <f t="shared" si="14"/>
        <v>328</v>
      </c>
      <c r="W105" s="2">
        <f t="shared" si="14"/>
        <v>294.5</v>
      </c>
      <c r="X105" s="2">
        <f t="shared" si="14"/>
        <v>310</v>
      </c>
      <c r="Y105" s="2">
        <f t="shared" si="14"/>
        <v>326.5</v>
      </c>
      <c r="Z105" s="2">
        <f t="shared" si="14"/>
        <v>314</v>
      </c>
      <c r="AA105" s="2">
        <f t="shared" si="14"/>
        <v>310</v>
      </c>
      <c r="AB105" s="2">
        <f t="shared" si="14"/>
        <v>286.5</v>
      </c>
      <c r="AC105" s="2">
        <f t="shared" si="14"/>
        <v>238.5</v>
      </c>
      <c r="AD105" s="2">
        <f t="shared" si="14"/>
        <v>226</v>
      </c>
      <c r="AE105" s="2">
        <f t="shared" si="14"/>
        <v>170</v>
      </c>
      <c r="AF105" s="2">
        <f t="shared" si="14"/>
        <v>183.5</v>
      </c>
      <c r="AG105" s="2">
        <f t="shared" si="14"/>
        <v>177</v>
      </c>
      <c r="AH105" s="2">
        <f t="shared" si="14"/>
        <v>169.5</v>
      </c>
      <c r="AI105" s="2"/>
      <c r="AJ105" s="3">
        <f>SUM(D105:AH105)</f>
        <v>8476</v>
      </c>
      <c r="AK105" s="3"/>
      <c r="AL105" s="3"/>
      <c r="AM105" s="3"/>
    </row>
    <row r="106" spans="1:41" s="63" customFormat="1" ht="24" customHeight="1" x14ac:dyDescent="0.25">
      <c r="A106" s="62"/>
      <c r="B106" s="57" t="s">
        <v>208</v>
      </c>
      <c r="C106" s="58"/>
      <c r="D106" s="58">
        <v>26</v>
      </c>
      <c r="E106" s="58">
        <v>26</v>
      </c>
      <c r="F106" s="59">
        <v>24</v>
      </c>
      <c r="G106" s="59">
        <v>22</v>
      </c>
      <c r="H106" s="59">
        <v>24</v>
      </c>
      <c r="I106" s="59">
        <v>23</v>
      </c>
      <c r="J106" s="59">
        <v>21</v>
      </c>
      <c r="K106" s="59">
        <v>22</v>
      </c>
      <c r="L106" s="59">
        <v>21</v>
      </c>
      <c r="M106" s="59">
        <v>21</v>
      </c>
      <c r="N106" s="59">
        <v>22</v>
      </c>
      <c r="O106" s="59">
        <v>24</v>
      </c>
      <c r="P106" s="59">
        <v>24</v>
      </c>
      <c r="Q106" s="59">
        <v>23</v>
      </c>
      <c r="R106" s="59">
        <v>25</v>
      </c>
      <c r="S106" s="59">
        <v>24</v>
      </c>
      <c r="T106" s="59">
        <v>26</v>
      </c>
      <c r="U106" s="59"/>
      <c r="V106" s="59">
        <v>24</v>
      </c>
      <c r="W106" s="59">
        <v>24</v>
      </c>
      <c r="X106" s="59">
        <v>24</v>
      </c>
      <c r="Y106" s="59">
        <v>24</v>
      </c>
      <c r="Z106" s="59">
        <v>24</v>
      </c>
      <c r="AA106" s="59">
        <v>24</v>
      </c>
      <c r="AB106" s="59">
        <v>22</v>
      </c>
      <c r="AC106" s="59">
        <v>22</v>
      </c>
      <c r="AD106" s="59">
        <v>21</v>
      </c>
      <c r="AE106" s="59">
        <v>20</v>
      </c>
      <c r="AF106" s="59">
        <v>21</v>
      </c>
      <c r="AG106" s="59">
        <v>20</v>
      </c>
      <c r="AH106" s="59">
        <v>19</v>
      </c>
      <c r="AI106" s="59"/>
      <c r="AJ106" s="60"/>
      <c r="AK106" s="60"/>
      <c r="AL106" s="60"/>
      <c r="AM106" s="60"/>
    </row>
    <row r="107" spans="1:41" ht="30" customHeight="1" x14ac:dyDescent="0.35">
      <c r="D107" s="204" t="s">
        <v>10</v>
      </c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6"/>
    </row>
    <row r="110" spans="1:41" x14ac:dyDescent="0.35">
      <c r="AH110" s="1"/>
    </row>
    <row r="112" spans="1:41" x14ac:dyDescent="0.35">
      <c r="R112" s="73"/>
    </row>
  </sheetData>
  <mergeCells count="209">
    <mergeCell ref="AK84:AK86"/>
    <mergeCell ref="AL84:AL86"/>
    <mergeCell ref="AM84:AM86"/>
    <mergeCell ref="AL66:AL68"/>
    <mergeCell ref="AM66:AM68"/>
    <mergeCell ref="AI66:AI68"/>
    <mergeCell ref="AJ66:AJ68"/>
    <mergeCell ref="AK66:AK68"/>
    <mergeCell ref="AL72:AL74"/>
    <mergeCell ref="AM72:AM74"/>
    <mergeCell ref="AM69:AM71"/>
    <mergeCell ref="AL69:AL71"/>
    <mergeCell ref="AM81:AM83"/>
    <mergeCell ref="AL75:AL77"/>
    <mergeCell ref="AM75:AM77"/>
    <mergeCell ref="AI78:AI80"/>
    <mergeCell ref="AJ78:AJ80"/>
    <mergeCell ref="AL78:AL80"/>
    <mergeCell ref="AM78:AM80"/>
    <mergeCell ref="AL81:AL83"/>
    <mergeCell ref="D107:AO107"/>
    <mergeCell ref="AL102:AL104"/>
    <mergeCell ref="AM102:AM104"/>
    <mergeCell ref="B102:B104"/>
    <mergeCell ref="AI102:AI104"/>
    <mergeCell ref="AJ102:AJ104"/>
    <mergeCell ref="AK102:AK104"/>
    <mergeCell ref="B87:B89"/>
    <mergeCell ref="AI87:AI89"/>
    <mergeCell ref="AJ87:AJ89"/>
    <mergeCell ref="AK87:AK89"/>
    <mergeCell ref="AL87:AL89"/>
    <mergeCell ref="AJ99:AJ101"/>
    <mergeCell ref="AL93:AL95"/>
    <mergeCell ref="AM96:AM98"/>
    <mergeCell ref="AM99:AM101"/>
    <mergeCell ref="AI96:AI98"/>
    <mergeCell ref="AJ96:AJ98"/>
    <mergeCell ref="AK96:AK98"/>
    <mergeCell ref="AM87:AM89"/>
    <mergeCell ref="AL96:AL98"/>
    <mergeCell ref="AL99:AL101"/>
    <mergeCell ref="AM93:AM95"/>
    <mergeCell ref="AM54:AM56"/>
    <mergeCell ref="AM57:AM59"/>
    <mergeCell ref="AL30:AL32"/>
    <mergeCell ref="AK57:AK59"/>
    <mergeCell ref="AK51:AK53"/>
    <mergeCell ref="AK33:AK35"/>
    <mergeCell ref="AK45:AK47"/>
    <mergeCell ref="AK42:AK44"/>
    <mergeCell ref="AK48:AK50"/>
    <mergeCell ref="AL36:AL38"/>
    <mergeCell ref="AL51:AL53"/>
    <mergeCell ref="AL45:AL47"/>
    <mergeCell ref="AL42:AL44"/>
    <mergeCell ref="AL54:AL56"/>
    <mergeCell ref="AL48:AL50"/>
    <mergeCell ref="AL57:AL59"/>
    <mergeCell ref="AL39:AL41"/>
    <mergeCell ref="AK39:AK41"/>
    <mergeCell ref="AK54:AK56"/>
    <mergeCell ref="AM33:AM35"/>
    <mergeCell ref="AM36:AM38"/>
    <mergeCell ref="AM39:AM41"/>
    <mergeCell ref="AM48:AM50"/>
    <mergeCell ref="AM51:AM53"/>
    <mergeCell ref="AM42:AM44"/>
    <mergeCell ref="AM45:AM47"/>
    <mergeCell ref="AM30:AM32"/>
    <mergeCell ref="AJ21:AJ23"/>
    <mergeCell ref="AK21:AK23"/>
    <mergeCell ref="AM21:AM23"/>
    <mergeCell ref="AL21:AL23"/>
    <mergeCell ref="AL27:AL29"/>
    <mergeCell ref="AL24:AL26"/>
    <mergeCell ref="AK27:AK29"/>
    <mergeCell ref="AM24:AM26"/>
    <mergeCell ref="AM27:AM29"/>
    <mergeCell ref="AK24:AK26"/>
    <mergeCell ref="AJ33:AJ35"/>
    <mergeCell ref="AL33:AL35"/>
    <mergeCell ref="AK36:AK38"/>
    <mergeCell ref="AJ42:AJ44"/>
    <mergeCell ref="AJ45:AJ47"/>
    <mergeCell ref="AK30:AK32"/>
    <mergeCell ref="AK18:AK20"/>
    <mergeCell ref="AI27:AI29"/>
    <mergeCell ref="AJ27:AJ29"/>
    <mergeCell ref="AJ18:AJ20"/>
    <mergeCell ref="G1:AM1"/>
    <mergeCell ref="AJ4:AJ5"/>
    <mergeCell ref="AK4:AK5"/>
    <mergeCell ref="AL4:AL5"/>
    <mergeCell ref="AL6:AL8"/>
    <mergeCell ref="AM6:AM8"/>
    <mergeCell ref="AI6:AI8"/>
    <mergeCell ref="AL9:AL11"/>
    <mergeCell ref="AJ9:AJ11"/>
    <mergeCell ref="AK9:AK11"/>
    <mergeCell ref="AK6:AK8"/>
    <mergeCell ref="AJ6:AJ8"/>
    <mergeCell ref="AM9:AM11"/>
    <mergeCell ref="AM18:AM20"/>
    <mergeCell ref="AM15:AM17"/>
    <mergeCell ref="AL12:AL14"/>
    <mergeCell ref="AL18:AL20"/>
    <mergeCell ref="B2:C3"/>
    <mergeCell ref="D2:X3"/>
    <mergeCell ref="Y2:AM3"/>
    <mergeCell ref="AI15:AI17"/>
    <mergeCell ref="AK12:AK14"/>
    <mergeCell ref="B15:B17"/>
    <mergeCell ref="AI12:AI14"/>
    <mergeCell ref="AJ12:AJ14"/>
    <mergeCell ref="AK15:AK17"/>
    <mergeCell ref="AL15:AL17"/>
    <mergeCell ref="B4:B5"/>
    <mergeCell ref="AI4:AI5"/>
    <mergeCell ref="B6:B8"/>
    <mergeCell ref="AM4:AM5"/>
    <mergeCell ref="B9:B11"/>
    <mergeCell ref="AI9:AI11"/>
    <mergeCell ref="AM12:AM14"/>
    <mergeCell ref="B12:B14"/>
    <mergeCell ref="AJ15:AJ17"/>
    <mergeCell ref="B51:B53"/>
    <mergeCell ref="AI51:AI53"/>
    <mergeCell ref="B48:B50"/>
    <mergeCell ref="AJ54:AJ56"/>
    <mergeCell ref="AJ51:AJ53"/>
    <mergeCell ref="B33:B35"/>
    <mergeCell ref="B57:B59"/>
    <mergeCell ref="AI57:AI59"/>
    <mergeCell ref="AJ57:AJ59"/>
    <mergeCell ref="B54:B56"/>
    <mergeCell ref="AI54:AI56"/>
    <mergeCell ref="B45:B47"/>
    <mergeCell ref="AJ39:AJ41"/>
    <mergeCell ref="AJ48:AJ50"/>
    <mergeCell ref="AI39:AI41"/>
    <mergeCell ref="AI48:AI50"/>
    <mergeCell ref="B39:B41"/>
    <mergeCell ref="AI42:AI44"/>
    <mergeCell ref="B42:B44"/>
    <mergeCell ref="AI36:AI38"/>
    <mergeCell ref="AI45:AI47"/>
    <mergeCell ref="B18:B20"/>
    <mergeCell ref="B30:B32"/>
    <mergeCell ref="AI30:AI32"/>
    <mergeCell ref="AJ30:AJ32"/>
    <mergeCell ref="AJ24:AJ26"/>
    <mergeCell ref="AJ36:AJ38"/>
    <mergeCell ref="B21:B23"/>
    <mergeCell ref="B24:B26"/>
    <mergeCell ref="AI33:AI35"/>
    <mergeCell ref="B27:B29"/>
    <mergeCell ref="B36:B38"/>
    <mergeCell ref="AI21:AI23"/>
    <mergeCell ref="AI18:AI20"/>
    <mergeCell ref="AI24:AI26"/>
    <mergeCell ref="B66:B68"/>
    <mergeCell ref="B96:B98"/>
    <mergeCell ref="B69:B71"/>
    <mergeCell ref="AI69:AI71"/>
    <mergeCell ref="AK99:AK101"/>
    <mergeCell ref="AM63:AM65"/>
    <mergeCell ref="B60:B62"/>
    <mergeCell ref="AM90:AM92"/>
    <mergeCell ref="B90:B92"/>
    <mergeCell ref="AI90:AI92"/>
    <mergeCell ref="AJ90:AJ92"/>
    <mergeCell ref="AK90:AK92"/>
    <mergeCell ref="AI60:AI62"/>
    <mergeCell ref="AJ60:AJ62"/>
    <mergeCell ref="AK60:AK62"/>
    <mergeCell ref="AL60:AL62"/>
    <mergeCell ref="AM60:AM62"/>
    <mergeCell ref="AL90:AL92"/>
    <mergeCell ref="B63:B65"/>
    <mergeCell ref="AI63:AI65"/>
    <mergeCell ref="AJ63:AJ65"/>
    <mergeCell ref="AK63:AK65"/>
    <mergeCell ref="AL63:AL65"/>
    <mergeCell ref="AI99:AI101"/>
    <mergeCell ref="B72:B74"/>
    <mergeCell ref="AI72:AI74"/>
    <mergeCell ref="AJ72:AJ74"/>
    <mergeCell ref="AK72:AK74"/>
    <mergeCell ref="B99:B101"/>
    <mergeCell ref="AJ69:AJ71"/>
    <mergeCell ref="AK69:AK71"/>
    <mergeCell ref="B81:B83"/>
    <mergeCell ref="AI81:AI83"/>
    <mergeCell ref="AJ81:AJ83"/>
    <mergeCell ref="AK81:AK83"/>
    <mergeCell ref="B93:B95"/>
    <mergeCell ref="AI93:AI95"/>
    <mergeCell ref="AJ93:AJ95"/>
    <mergeCell ref="AK93:AK95"/>
    <mergeCell ref="B75:B77"/>
    <mergeCell ref="AI75:AI77"/>
    <mergeCell ref="AJ75:AJ77"/>
    <mergeCell ref="AK75:AK77"/>
    <mergeCell ref="B78:B80"/>
    <mergeCell ref="AK78:AK80"/>
    <mergeCell ref="B84:B86"/>
    <mergeCell ref="AI84:AI86"/>
    <mergeCell ref="AJ84:AJ86"/>
  </mergeCells>
  <phoneticPr fontId="4" type="noConversion"/>
  <conditionalFormatting sqref="D6:F80 D81:I92 F93:I95 D93:F104">
    <cfRule type="expression" dxfId="88" priority="1">
      <formula>weeday(D$4,2)&gt;5</formula>
    </cfRule>
  </conditionalFormatting>
  <conditionalFormatting sqref="D4:AH104">
    <cfRule type="expression" dxfId="87" priority="2">
      <formula>WEEKDAY(D$4,2)&gt;5</formula>
    </cfRule>
  </conditionalFormatting>
  <conditionalFormatting sqref="F18:G20">
    <cfRule type="expression" dxfId="86" priority="17">
      <formula>weeday(F$4,2)&gt;5</formula>
    </cfRule>
  </conditionalFormatting>
  <conditionalFormatting sqref="F78:G80">
    <cfRule type="expression" dxfId="85" priority="16">
      <formula>weeday(F$4,2)&gt;5</formula>
    </cfRule>
  </conditionalFormatting>
  <conditionalFormatting sqref="F30:H32 F36:H41">
    <cfRule type="expression" dxfId="84" priority="94">
      <formula>weeday(F$4,2)&gt;5</formula>
    </cfRule>
  </conditionalFormatting>
  <conditionalFormatting sqref="H36:I44">
    <cfRule type="expression" dxfId="83" priority="15">
      <formula>weeday(H$4,2)&gt;5</formula>
    </cfRule>
  </conditionalFormatting>
  <printOptions horizontalCentered="1"/>
  <pageMargins left="0" right="0" top="0" bottom="0" header="0" footer="0"/>
  <pageSetup paperSize="9" scale="51" fitToHeight="0" orientation="landscape" r:id="rId1"/>
  <rowBreaks count="1" manualBreakCount="1">
    <brk id="26" max="3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3</xdr:col>
                    <xdr:colOff>298450</xdr:colOff>
                    <xdr:row>0</xdr:row>
                    <xdr:rowOff>0</xdr:rowOff>
                  </from>
                  <to>
                    <xdr:col>4</xdr:col>
                    <xdr:colOff>31750</xdr:colOff>
                    <xdr:row>0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P25"/>
  <sheetViews>
    <sheetView zoomScale="85" zoomScaleNormal="85" zoomScaleSheetLayoutView="85" workbookViewId="0">
      <pane xSplit="3" ySplit="5" topLeftCell="D6" activePane="bottomRight" state="frozen"/>
      <selection activeCell="Q88" sqref="Q88"/>
      <selection pane="topRight" activeCell="Q88" sqref="Q88"/>
      <selection pane="bottomLeft" activeCell="Q88" sqref="Q88"/>
      <selection pane="bottomRight" activeCell="Z12" sqref="Z12:AF14"/>
    </sheetView>
  </sheetViews>
  <sheetFormatPr defaultColWidth="9" defaultRowHeight="16" x14ac:dyDescent="0.35"/>
  <cols>
    <col min="1" max="1" width="12" style="48" customWidth="1"/>
    <col min="2" max="2" width="12.58203125" style="4" customWidth="1"/>
    <col min="3" max="3" width="7.25" style="4" customWidth="1"/>
    <col min="4" max="4" width="5.33203125" style="4" customWidth="1"/>
    <col min="5" max="5" width="5.58203125" style="4" customWidth="1"/>
    <col min="6" max="6" width="6.58203125" style="4" customWidth="1"/>
    <col min="7" max="7" width="6.33203125" style="4" customWidth="1"/>
    <col min="8" max="8" width="6.25" style="4" customWidth="1"/>
    <col min="9" max="9" width="5.83203125" style="4" customWidth="1"/>
    <col min="10" max="10" width="5.75" style="4" customWidth="1"/>
    <col min="11" max="11" width="6.08203125" style="4" customWidth="1"/>
    <col min="12" max="12" width="5.58203125" style="4" customWidth="1"/>
    <col min="13" max="13" width="5.33203125" style="4" customWidth="1"/>
    <col min="14" max="14" width="6" style="4" customWidth="1"/>
    <col min="15" max="15" width="6.75" style="4" customWidth="1"/>
    <col min="16" max="16" width="6.33203125" style="4" customWidth="1"/>
    <col min="17" max="17" width="6.08203125" style="4" customWidth="1"/>
    <col min="18" max="18" width="5.25" style="4" customWidth="1"/>
    <col min="19" max="19" width="5.33203125" style="4" customWidth="1"/>
    <col min="20" max="20" width="6.33203125" style="4" customWidth="1"/>
    <col min="21" max="21" width="5.75" style="4" customWidth="1"/>
    <col min="22" max="22" width="6.58203125" style="4" customWidth="1"/>
    <col min="23" max="23" width="5.83203125" style="4" customWidth="1"/>
    <col min="24" max="24" width="5.33203125" style="4" customWidth="1"/>
    <col min="25" max="25" width="5.75" style="4" customWidth="1"/>
    <col min="26" max="26" width="6.25" style="4" customWidth="1"/>
    <col min="27" max="27" width="5.75" style="4" customWidth="1"/>
    <col min="28" max="28" width="5.58203125" style="4" customWidth="1"/>
    <col min="29" max="32" width="6" style="4" customWidth="1"/>
    <col min="33" max="33" width="5.75" style="4" customWidth="1"/>
    <col min="34" max="34" width="5.83203125" style="4" customWidth="1"/>
    <col min="35" max="35" width="6.75" style="4" customWidth="1"/>
    <col min="36" max="38" width="9.25" style="5" customWidth="1"/>
    <col min="39" max="39" width="9.75" style="5" customWidth="1"/>
    <col min="40" max="40" width="9.75" style="1" customWidth="1"/>
    <col min="41" max="41" width="9" style="1"/>
    <col min="42" max="42" width="9" style="1" customWidth="1"/>
    <col min="43" max="16384" width="9" style="1"/>
  </cols>
  <sheetData>
    <row r="1" spans="1:39" ht="32.25" customHeight="1" x14ac:dyDescent="0.25">
      <c r="B1" s="79">
        <v>2024</v>
      </c>
      <c r="C1" s="79"/>
      <c r="D1" s="88" t="s">
        <v>264</v>
      </c>
      <c r="E1" s="79"/>
      <c r="F1" s="77">
        <v>1</v>
      </c>
      <c r="G1" s="79" t="s">
        <v>265</v>
      </c>
      <c r="H1" s="175" t="s">
        <v>0</v>
      </c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14.25" customHeight="1" x14ac:dyDescent="0.25">
      <c r="B2" s="214" t="s">
        <v>1</v>
      </c>
      <c r="C2" s="215"/>
      <c r="D2" s="216" t="s">
        <v>357</v>
      </c>
      <c r="E2" s="217"/>
      <c r="F2" s="217"/>
      <c r="G2" s="217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7"/>
    </row>
    <row r="3" spans="1:39" ht="14.25" customHeight="1" x14ac:dyDescent="0.25">
      <c r="B3" s="157"/>
      <c r="C3" s="158"/>
      <c r="D3" s="16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70"/>
    </row>
    <row r="4" spans="1:39" s="82" customFormat="1" ht="34.5" customHeight="1" x14ac:dyDescent="0.25">
      <c r="A4" s="89"/>
      <c r="B4" s="202" t="s">
        <v>266</v>
      </c>
      <c r="C4" s="90" t="s">
        <v>257</v>
      </c>
      <c r="D4" s="84">
        <f>DATE(B1,F1,1)</f>
        <v>45292</v>
      </c>
      <c r="E4" s="84">
        <f>D4+1</f>
        <v>45293</v>
      </c>
      <c r="F4" s="84">
        <f t="shared" ref="F4:AG4" si="0">E4+1</f>
        <v>45294</v>
      </c>
      <c r="G4" s="84">
        <f t="shared" si="0"/>
        <v>45295</v>
      </c>
      <c r="H4" s="84">
        <f t="shared" si="0"/>
        <v>45296</v>
      </c>
      <c r="I4" s="84">
        <f t="shared" si="0"/>
        <v>45297</v>
      </c>
      <c r="J4" s="84">
        <f t="shared" si="0"/>
        <v>45298</v>
      </c>
      <c r="K4" s="84">
        <f t="shared" si="0"/>
        <v>45299</v>
      </c>
      <c r="L4" s="84">
        <f t="shared" si="0"/>
        <v>45300</v>
      </c>
      <c r="M4" s="84">
        <f t="shared" si="0"/>
        <v>45301</v>
      </c>
      <c r="N4" s="84">
        <f t="shared" si="0"/>
        <v>45302</v>
      </c>
      <c r="O4" s="84">
        <f t="shared" si="0"/>
        <v>45303</v>
      </c>
      <c r="P4" s="84">
        <f t="shared" si="0"/>
        <v>45304</v>
      </c>
      <c r="Q4" s="84">
        <f t="shared" si="0"/>
        <v>45305</v>
      </c>
      <c r="R4" s="84">
        <f t="shared" si="0"/>
        <v>45306</v>
      </c>
      <c r="S4" s="84">
        <f t="shared" si="0"/>
        <v>45307</v>
      </c>
      <c r="T4" s="84">
        <f t="shared" si="0"/>
        <v>45308</v>
      </c>
      <c r="U4" s="84">
        <f t="shared" si="0"/>
        <v>45309</v>
      </c>
      <c r="V4" s="84">
        <f t="shared" si="0"/>
        <v>45310</v>
      </c>
      <c r="W4" s="84">
        <f t="shared" si="0"/>
        <v>45311</v>
      </c>
      <c r="X4" s="84">
        <f t="shared" si="0"/>
        <v>45312</v>
      </c>
      <c r="Y4" s="84">
        <f t="shared" si="0"/>
        <v>45313</v>
      </c>
      <c r="Z4" s="84">
        <f t="shared" si="0"/>
        <v>45314</v>
      </c>
      <c r="AA4" s="84">
        <f t="shared" si="0"/>
        <v>45315</v>
      </c>
      <c r="AB4" s="84">
        <f t="shared" si="0"/>
        <v>45316</v>
      </c>
      <c r="AC4" s="84">
        <f t="shared" si="0"/>
        <v>45317</v>
      </c>
      <c r="AD4" s="84">
        <f t="shared" si="0"/>
        <v>45318</v>
      </c>
      <c r="AE4" s="84">
        <f t="shared" si="0"/>
        <v>45319</v>
      </c>
      <c r="AF4" s="84">
        <f t="shared" si="0"/>
        <v>45320</v>
      </c>
      <c r="AG4" s="84">
        <f t="shared" si="0"/>
        <v>45321</v>
      </c>
      <c r="AH4" s="84">
        <f>AG4+1</f>
        <v>45322</v>
      </c>
      <c r="AI4" s="212" t="s">
        <v>18</v>
      </c>
      <c r="AJ4" s="212" t="s">
        <v>259</v>
      </c>
      <c r="AK4" s="212" t="s">
        <v>260</v>
      </c>
      <c r="AL4" s="212" t="s">
        <v>261</v>
      </c>
      <c r="AM4" s="212" t="s">
        <v>262</v>
      </c>
    </row>
    <row r="5" spans="1:39" s="85" customFormat="1" ht="34.5" customHeight="1" x14ac:dyDescent="0.25">
      <c r="A5" s="91"/>
      <c r="B5" s="172"/>
      <c r="C5" s="92" t="s">
        <v>258</v>
      </c>
      <c r="D5" s="87">
        <f>D4</f>
        <v>45292</v>
      </c>
      <c r="E5" s="87">
        <f t="shared" ref="E5:AH5" si="1">E4</f>
        <v>45293</v>
      </c>
      <c r="F5" s="87">
        <f t="shared" si="1"/>
        <v>45294</v>
      </c>
      <c r="G5" s="87">
        <f t="shared" si="1"/>
        <v>45295</v>
      </c>
      <c r="H5" s="87">
        <f t="shared" si="1"/>
        <v>45296</v>
      </c>
      <c r="I5" s="87">
        <f t="shared" si="1"/>
        <v>45297</v>
      </c>
      <c r="J5" s="87">
        <f t="shared" si="1"/>
        <v>45298</v>
      </c>
      <c r="K5" s="87">
        <f t="shared" si="1"/>
        <v>45299</v>
      </c>
      <c r="L5" s="87">
        <f t="shared" si="1"/>
        <v>45300</v>
      </c>
      <c r="M5" s="87">
        <f t="shared" si="1"/>
        <v>45301</v>
      </c>
      <c r="N5" s="87">
        <f t="shared" si="1"/>
        <v>45302</v>
      </c>
      <c r="O5" s="87">
        <f t="shared" si="1"/>
        <v>45303</v>
      </c>
      <c r="P5" s="87">
        <f t="shared" si="1"/>
        <v>45304</v>
      </c>
      <c r="Q5" s="87">
        <f t="shared" si="1"/>
        <v>45305</v>
      </c>
      <c r="R5" s="87">
        <f t="shared" si="1"/>
        <v>45306</v>
      </c>
      <c r="S5" s="87">
        <f t="shared" si="1"/>
        <v>45307</v>
      </c>
      <c r="T5" s="87">
        <f t="shared" si="1"/>
        <v>45308</v>
      </c>
      <c r="U5" s="87">
        <f t="shared" si="1"/>
        <v>45309</v>
      </c>
      <c r="V5" s="87">
        <f t="shared" si="1"/>
        <v>45310</v>
      </c>
      <c r="W5" s="87">
        <f t="shared" si="1"/>
        <v>45311</v>
      </c>
      <c r="X5" s="87">
        <f t="shared" si="1"/>
        <v>45312</v>
      </c>
      <c r="Y5" s="87">
        <f t="shared" si="1"/>
        <v>45313</v>
      </c>
      <c r="Z5" s="87">
        <f t="shared" si="1"/>
        <v>45314</v>
      </c>
      <c r="AA5" s="87">
        <f t="shared" si="1"/>
        <v>45315</v>
      </c>
      <c r="AB5" s="87">
        <f t="shared" si="1"/>
        <v>45316</v>
      </c>
      <c r="AC5" s="87">
        <f t="shared" si="1"/>
        <v>45317</v>
      </c>
      <c r="AD5" s="87">
        <f t="shared" si="1"/>
        <v>45318</v>
      </c>
      <c r="AE5" s="87">
        <f t="shared" si="1"/>
        <v>45319</v>
      </c>
      <c r="AF5" s="87">
        <f t="shared" si="1"/>
        <v>45320</v>
      </c>
      <c r="AG5" s="87">
        <f t="shared" si="1"/>
        <v>45321</v>
      </c>
      <c r="AH5" s="87">
        <f t="shared" si="1"/>
        <v>45322</v>
      </c>
      <c r="AI5" s="213"/>
      <c r="AJ5" s="213"/>
      <c r="AK5" s="213"/>
      <c r="AL5" s="213"/>
      <c r="AM5" s="213"/>
    </row>
    <row r="6" spans="1:39" s="7" customFormat="1" ht="30" customHeight="1" x14ac:dyDescent="0.25">
      <c r="A6" s="50">
        <v>1712257</v>
      </c>
      <c r="B6" s="177" t="s">
        <v>21</v>
      </c>
      <c r="C6" s="42" t="s">
        <v>7</v>
      </c>
      <c r="D6" s="43" t="s">
        <v>768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3">
        <v>4</v>
      </c>
      <c r="K6" s="43">
        <v>5</v>
      </c>
      <c r="L6" s="43">
        <v>4</v>
      </c>
      <c r="M6" s="43">
        <v>4</v>
      </c>
      <c r="N6" s="43">
        <v>4</v>
      </c>
      <c r="O6" s="43">
        <v>4</v>
      </c>
      <c r="P6" s="43">
        <v>4</v>
      </c>
      <c r="Q6" s="43" t="s">
        <v>769</v>
      </c>
      <c r="R6" s="43">
        <v>4</v>
      </c>
      <c r="S6" s="43">
        <v>4</v>
      </c>
      <c r="T6" s="43">
        <v>4</v>
      </c>
      <c r="U6" s="43">
        <v>4</v>
      </c>
      <c r="V6" s="43">
        <v>4</v>
      </c>
      <c r="W6" s="43">
        <v>4</v>
      </c>
      <c r="X6" s="43">
        <v>4</v>
      </c>
      <c r="Y6" s="43">
        <v>4</v>
      </c>
      <c r="Z6" s="43">
        <v>4</v>
      </c>
      <c r="AA6" s="43">
        <v>4</v>
      </c>
      <c r="AB6" s="43">
        <v>4</v>
      </c>
      <c r="AC6" s="43">
        <v>5</v>
      </c>
      <c r="AD6" s="43">
        <v>4</v>
      </c>
      <c r="AE6" s="43">
        <v>4</v>
      </c>
      <c r="AF6" s="43">
        <v>0</v>
      </c>
      <c r="AG6" s="43">
        <v>4</v>
      </c>
      <c r="AH6" s="43">
        <v>4</v>
      </c>
      <c r="AI6" s="140"/>
      <c r="AJ6" s="134">
        <f t="shared" ref="AJ6" si="2">SUM(D6:H7,K6:O7,R6:V7,Y6:AC7,AF6:AH7)/8</f>
        <v>21.25</v>
      </c>
      <c r="AK6" s="134">
        <f t="shared" ref="AK6" si="3">SUM(D8:H8,K8:O8,R8:V8,Y8:AC8,AF8:AH8)/8</f>
        <v>5.625</v>
      </c>
      <c r="AL6" s="134">
        <f t="shared" ref="AL6" si="4">SUM(I6:J8,P6:Q8,W6:X8,AD6:AE8)/8</f>
        <v>8.0625</v>
      </c>
      <c r="AM6" s="134">
        <f t="shared" ref="AM6" si="5">ROUND(SUM(D6:AI8)/8,2)</f>
        <v>34.94</v>
      </c>
    </row>
    <row r="7" spans="1:39" s="7" customFormat="1" ht="30" customHeight="1" x14ac:dyDescent="0.25">
      <c r="A7" s="50" t="s">
        <v>200</v>
      </c>
      <c r="B7" s="178"/>
      <c r="C7" s="42" t="s">
        <v>8</v>
      </c>
      <c r="D7" s="43" t="s">
        <v>768</v>
      </c>
      <c r="E7" s="43">
        <v>4</v>
      </c>
      <c r="F7" s="43">
        <v>4</v>
      </c>
      <c r="G7" s="43">
        <v>4</v>
      </c>
      <c r="H7" s="43">
        <v>4</v>
      </c>
      <c r="I7" s="43">
        <v>4</v>
      </c>
      <c r="J7" s="43">
        <v>4</v>
      </c>
      <c r="K7" s="43">
        <v>4</v>
      </c>
      <c r="L7" s="43">
        <v>4</v>
      </c>
      <c r="M7" s="43">
        <v>4</v>
      </c>
      <c r="N7" s="43">
        <v>4</v>
      </c>
      <c r="O7" s="43">
        <v>4</v>
      </c>
      <c r="P7" s="43">
        <v>4</v>
      </c>
      <c r="Q7" s="43" t="s">
        <v>769</v>
      </c>
      <c r="R7" s="43">
        <v>4</v>
      </c>
      <c r="S7" s="43">
        <v>4</v>
      </c>
      <c r="T7" s="43">
        <v>4</v>
      </c>
      <c r="U7" s="43">
        <v>4</v>
      </c>
      <c r="V7" s="43">
        <v>4</v>
      </c>
      <c r="W7" s="43">
        <v>4</v>
      </c>
      <c r="X7" s="43">
        <v>4</v>
      </c>
      <c r="Y7" s="43">
        <v>4</v>
      </c>
      <c r="Z7" s="43">
        <v>4</v>
      </c>
      <c r="AA7" s="43">
        <v>4</v>
      </c>
      <c r="AB7" s="43">
        <v>4</v>
      </c>
      <c r="AC7" s="43">
        <v>4</v>
      </c>
      <c r="AD7" s="43">
        <v>4</v>
      </c>
      <c r="AE7" s="43">
        <v>4</v>
      </c>
      <c r="AF7" s="43">
        <v>0</v>
      </c>
      <c r="AG7" s="43">
        <v>4</v>
      </c>
      <c r="AH7" s="43">
        <v>4</v>
      </c>
      <c r="AI7" s="141"/>
      <c r="AJ7" s="135"/>
      <c r="AK7" s="135"/>
      <c r="AL7" s="135"/>
      <c r="AM7" s="135"/>
    </row>
    <row r="8" spans="1:39" s="7" customFormat="1" ht="30" customHeight="1" x14ac:dyDescent="0.25">
      <c r="A8" s="50">
        <v>1712257</v>
      </c>
      <c r="B8" s="179"/>
      <c r="C8" s="44" t="s">
        <v>4</v>
      </c>
      <c r="D8" s="44" t="s">
        <v>768</v>
      </c>
      <c r="E8" s="44">
        <v>0.5</v>
      </c>
      <c r="F8" s="44">
        <v>3</v>
      </c>
      <c r="G8" s="44">
        <v>3</v>
      </c>
      <c r="H8" s="44">
        <v>0.5</v>
      </c>
      <c r="I8" s="44">
        <v>3</v>
      </c>
      <c r="J8" s="44">
        <v>0.5</v>
      </c>
      <c r="K8" s="44">
        <v>2</v>
      </c>
      <c r="L8" s="44">
        <v>3</v>
      </c>
      <c r="M8" s="44">
        <v>3</v>
      </c>
      <c r="N8" s="44">
        <v>0.5</v>
      </c>
      <c r="O8" s="44">
        <v>3</v>
      </c>
      <c r="P8" s="44">
        <v>0.5</v>
      </c>
      <c r="Q8" s="44" t="s">
        <v>769</v>
      </c>
      <c r="R8" s="44">
        <v>0.5</v>
      </c>
      <c r="S8" s="44">
        <v>3</v>
      </c>
      <c r="T8" s="44">
        <v>3</v>
      </c>
      <c r="U8" s="44">
        <v>3</v>
      </c>
      <c r="V8" s="44">
        <v>3</v>
      </c>
      <c r="W8" s="44">
        <v>0.5</v>
      </c>
      <c r="X8" s="44">
        <v>0.5</v>
      </c>
      <c r="Y8" s="44">
        <v>0.5</v>
      </c>
      <c r="Z8" s="44">
        <v>3</v>
      </c>
      <c r="AA8" s="44">
        <v>3</v>
      </c>
      <c r="AB8" s="44">
        <v>3</v>
      </c>
      <c r="AC8" s="44">
        <v>1</v>
      </c>
      <c r="AD8" s="44">
        <v>3</v>
      </c>
      <c r="AE8" s="44">
        <v>0.5</v>
      </c>
      <c r="AF8" s="44">
        <v>0</v>
      </c>
      <c r="AG8" s="44">
        <v>0.5</v>
      </c>
      <c r="AH8" s="44">
        <v>3</v>
      </c>
      <c r="AI8" s="142"/>
      <c r="AJ8" s="136"/>
      <c r="AK8" s="136"/>
      <c r="AL8" s="136"/>
      <c r="AM8" s="136"/>
    </row>
    <row r="9" spans="1:39" s="7" customFormat="1" ht="30" customHeight="1" x14ac:dyDescent="0.25">
      <c r="A9" s="50" t="s">
        <v>487</v>
      </c>
      <c r="B9" s="143" t="s">
        <v>439</v>
      </c>
      <c r="C9" s="45" t="s">
        <v>7</v>
      </c>
      <c r="D9" s="43" t="s">
        <v>768</v>
      </c>
      <c r="E9" s="43">
        <v>4</v>
      </c>
      <c r="F9" s="43">
        <v>4</v>
      </c>
      <c r="G9" s="43">
        <v>4</v>
      </c>
      <c r="H9" s="43">
        <v>4</v>
      </c>
      <c r="I9" s="43">
        <v>4</v>
      </c>
      <c r="J9" s="43">
        <v>4</v>
      </c>
      <c r="K9" s="43">
        <v>4</v>
      </c>
      <c r="L9" s="43">
        <v>4</v>
      </c>
      <c r="M9" s="43">
        <v>4</v>
      </c>
      <c r="N9" s="43">
        <v>4</v>
      </c>
      <c r="O9" s="43">
        <v>4</v>
      </c>
      <c r="P9" s="43" t="s">
        <v>769</v>
      </c>
      <c r="Q9" s="43" t="s">
        <v>769</v>
      </c>
      <c r="R9" s="43">
        <v>4</v>
      </c>
      <c r="S9" s="43">
        <v>5</v>
      </c>
      <c r="T9" s="43">
        <v>4</v>
      </c>
      <c r="U9" s="43">
        <v>4</v>
      </c>
      <c r="V9" s="43">
        <v>4</v>
      </c>
      <c r="W9" s="43">
        <v>4</v>
      </c>
      <c r="X9" s="43">
        <v>4</v>
      </c>
      <c r="Y9" s="43">
        <v>4</v>
      </c>
      <c r="Z9" s="43">
        <v>4</v>
      </c>
      <c r="AA9" s="43">
        <v>4</v>
      </c>
      <c r="AB9" s="43">
        <v>4</v>
      </c>
      <c r="AC9" s="43">
        <v>4</v>
      </c>
      <c r="AD9" s="43">
        <v>4</v>
      </c>
      <c r="AE9" s="43">
        <v>4</v>
      </c>
      <c r="AF9" s="43">
        <v>0</v>
      </c>
      <c r="AG9" s="43">
        <v>0</v>
      </c>
      <c r="AH9" s="43">
        <v>0</v>
      </c>
      <c r="AI9" s="140"/>
      <c r="AJ9" s="134">
        <f t="shared" ref="AJ9" si="6">SUM(D9:H10,K9:O10,R9:V10,Y9:AC10,AF9:AH10)/8</f>
        <v>19.125</v>
      </c>
      <c r="AK9" s="134">
        <f t="shared" ref="AK9" si="7">SUM(D11:H11,K11:O11,R11:V11,Y11:AC11,AF11:AH11)/8</f>
        <v>5.625</v>
      </c>
      <c r="AL9" s="134">
        <f t="shared" ref="AL9" si="8">SUM(I9:J11,P9:Q11,W9:X11,AD9:AE11)/8</f>
        <v>8.125</v>
      </c>
      <c r="AM9" s="134">
        <f t="shared" ref="AM9" si="9">ROUND(SUM(D9:AI11)/8,2)</f>
        <v>32.880000000000003</v>
      </c>
    </row>
    <row r="10" spans="1:39" s="7" customFormat="1" ht="30" customHeight="1" x14ac:dyDescent="0.25">
      <c r="A10" s="50" t="s">
        <v>487</v>
      </c>
      <c r="B10" s="144"/>
      <c r="C10" s="45" t="s">
        <v>8</v>
      </c>
      <c r="D10" s="43" t="s">
        <v>768</v>
      </c>
      <c r="E10" s="43">
        <v>4</v>
      </c>
      <c r="F10" s="43">
        <v>4</v>
      </c>
      <c r="G10" s="43">
        <v>4</v>
      </c>
      <c r="H10" s="43">
        <v>4</v>
      </c>
      <c r="I10" s="43">
        <v>4</v>
      </c>
      <c r="J10" s="43">
        <v>4</v>
      </c>
      <c r="K10" s="43">
        <v>4</v>
      </c>
      <c r="L10" s="43">
        <v>4</v>
      </c>
      <c r="M10" s="43">
        <v>4</v>
      </c>
      <c r="N10" s="43">
        <v>4</v>
      </c>
      <c r="O10" s="43">
        <v>4</v>
      </c>
      <c r="P10" s="43" t="s">
        <v>769</v>
      </c>
      <c r="Q10" s="43" t="s">
        <v>769</v>
      </c>
      <c r="R10" s="43">
        <v>4</v>
      </c>
      <c r="S10" s="43">
        <v>4</v>
      </c>
      <c r="T10" s="43">
        <v>4</v>
      </c>
      <c r="U10" s="43">
        <v>4</v>
      </c>
      <c r="V10" s="43">
        <v>4</v>
      </c>
      <c r="W10" s="43">
        <v>4</v>
      </c>
      <c r="X10" s="43">
        <v>4</v>
      </c>
      <c r="Y10" s="43">
        <v>4</v>
      </c>
      <c r="Z10" s="43">
        <v>4</v>
      </c>
      <c r="AA10" s="43">
        <v>4</v>
      </c>
      <c r="AB10" s="43">
        <v>4</v>
      </c>
      <c r="AC10" s="43">
        <v>4</v>
      </c>
      <c r="AD10" s="43">
        <v>4</v>
      </c>
      <c r="AE10" s="43">
        <v>4</v>
      </c>
      <c r="AF10" s="43">
        <v>0</v>
      </c>
      <c r="AG10" s="43">
        <v>0</v>
      </c>
      <c r="AH10" s="43">
        <v>0</v>
      </c>
      <c r="AI10" s="141"/>
      <c r="AJ10" s="135"/>
      <c r="AK10" s="135"/>
      <c r="AL10" s="135"/>
      <c r="AM10" s="135"/>
    </row>
    <row r="11" spans="1:39" s="7" customFormat="1" ht="30" customHeight="1" x14ac:dyDescent="0.25">
      <c r="A11" s="50" t="s">
        <v>487</v>
      </c>
      <c r="B11" s="145"/>
      <c r="C11" s="46" t="s">
        <v>4</v>
      </c>
      <c r="D11" s="44" t="s">
        <v>768</v>
      </c>
      <c r="E11" s="44">
        <v>0.5</v>
      </c>
      <c r="F11" s="44">
        <v>0.5</v>
      </c>
      <c r="G11" s="44">
        <v>3</v>
      </c>
      <c r="H11" s="44">
        <v>3</v>
      </c>
      <c r="I11" s="44">
        <v>3</v>
      </c>
      <c r="J11" s="44">
        <v>0.5</v>
      </c>
      <c r="K11" s="44">
        <v>4</v>
      </c>
      <c r="L11" s="44">
        <v>3</v>
      </c>
      <c r="M11" s="44">
        <v>3</v>
      </c>
      <c r="N11" s="44">
        <v>0.5</v>
      </c>
      <c r="O11" s="44">
        <v>0.5</v>
      </c>
      <c r="P11" s="44" t="s">
        <v>769</v>
      </c>
      <c r="Q11" s="44" t="s">
        <v>769</v>
      </c>
      <c r="R11" s="44">
        <v>0.5</v>
      </c>
      <c r="S11" s="44">
        <v>0.5</v>
      </c>
      <c r="T11" s="44">
        <v>3</v>
      </c>
      <c r="U11" s="44">
        <v>3</v>
      </c>
      <c r="V11" s="44">
        <v>4</v>
      </c>
      <c r="W11" s="44">
        <v>5</v>
      </c>
      <c r="X11" s="44">
        <v>3</v>
      </c>
      <c r="Y11" s="44">
        <v>3</v>
      </c>
      <c r="Z11" s="44">
        <v>4</v>
      </c>
      <c r="AA11" s="44">
        <v>3</v>
      </c>
      <c r="AB11" s="44">
        <v>3</v>
      </c>
      <c r="AC11" s="44">
        <v>3</v>
      </c>
      <c r="AD11" s="44">
        <v>5</v>
      </c>
      <c r="AE11" s="44">
        <v>0.5</v>
      </c>
      <c r="AF11" s="44">
        <v>0</v>
      </c>
      <c r="AG11" s="44">
        <v>0</v>
      </c>
      <c r="AH11" s="44">
        <v>0</v>
      </c>
      <c r="AI11" s="142"/>
      <c r="AJ11" s="136"/>
      <c r="AK11" s="136"/>
      <c r="AL11" s="136"/>
      <c r="AM11" s="136"/>
    </row>
    <row r="12" spans="1:39" ht="30" customHeight="1" x14ac:dyDescent="0.25">
      <c r="A12" s="109">
        <v>2309053</v>
      </c>
      <c r="B12" s="152" t="s">
        <v>703</v>
      </c>
      <c r="C12" s="42" t="s">
        <v>7</v>
      </c>
      <c r="D12" s="43" t="s">
        <v>768</v>
      </c>
      <c r="E12" s="43">
        <v>4</v>
      </c>
      <c r="F12" s="115">
        <v>4</v>
      </c>
      <c r="G12" s="115">
        <v>4</v>
      </c>
      <c r="H12" s="115">
        <v>4</v>
      </c>
      <c r="I12" s="115">
        <v>4</v>
      </c>
      <c r="J12" s="115" t="s">
        <v>769</v>
      </c>
      <c r="K12" s="115">
        <v>4</v>
      </c>
      <c r="L12" s="115">
        <v>4</v>
      </c>
      <c r="M12" s="115">
        <v>4</v>
      </c>
      <c r="N12" s="115">
        <v>4</v>
      </c>
      <c r="O12" s="115">
        <v>4</v>
      </c>
      <c r="P12" s="115" t="s">
        <v>769</v>
      </c>
      <c r="Q12" s="43">
        <v>4</v>
      </c>
      <c r="R12" s="115">
        <v>4</v>
      </c>
      <c r="S12" s="115">
        <v>4</v>
      </c>
      <c r="T12" s="115">
        <v>4</v>
      </c>
      <c r="U12" s="115">
        <v>4</v>
      </c>
      <c r="V12" s="115">
        <v>4</v>
      </c>
      <c r="W12" s="43" t="s">
        <v>793</v>
      </c>
      <c r="X12" s="115">
        <v>4</v>
      </c>
      <c r="Y12" s="115">
        <v>4</v>
      </c>
      <c r="Z12" s="115">
        <v>4</v>
      </c>
      <c r="AA12" s="115">
        <v>4</v>
      </c>
      <c r="AB12" s="115">
        <v>4</v>
      </c>
      <c r="AC12" s="115">
        <v>4</v>
      </c>
      <c r="AD12" s="115">
        <v>4</v>
      </c>
      <c r="AE12" s="115" t="s">
        <v>895</v>
      </c>
      <c r="AF12" s="115">
        <v>4</v>
      </c>
      <c r="AG12" s="115">
        <v>4</v>
      </c>
      <c r="AH12" s="115">
        <v>4</v>
      </c>
      <c r="AI12" s="140"/>
      <c r="AJ12" s="134">
        <f t="shared" ref="AJ12" si="10">SUM(D12:H13,K12:O13,R12:V13,Y12:AC13,AF12:AH13)/8</f>
        <v>22</v>
      </c>
      <c r="AK12" s="134">
        <f t="shared" ref="AK12" si="11">SUM(D14:H14,K14:O14,R14:V14,Y14:AC14,AF14:AH14)/8</f>
        <v>2.625</v>
      </c>
      <c r="AL12" s="134">
        <f t="shared" ref="AL12" si="12">SUM(I12:J14,P12:Q14,W12:X14,AD12:AE14)/8</f>
        <v>4.25</v>
      </c>
      <c r="AM12" s="134">
        <f t="shared" ref="AM12" si="13">ROUND(SUM(D12:AI14)/8,2)</f>
        <v>28.88</v>
      </c>
    </row>
    <row r="13" spans="1:39" ht="30" customHeight="1" x14ac:dyDescent="0.25">
      <c r="A13" s="109">
        <v>2309053</v>
      </c>
      <c r="B13" s="153"/>
      <c r="C13" s="42" t="s">
        <v>8</v>
      </c>
      <c r="D13" s="43" t="s">
        <v>768</v>
      </c>
      <c r="E13" s="43">
        <v>4</v>
      </c>
      <c r="F13" s="115">
        <v>4</v>
      </c>
      <c r="G13" s="115">
        <v>4</v>
      </c>
      <c r="H13" s="115">
        <v>4</v>
      </c>
      <c r="I13" s="115">
        <v>4</v>
      </c>
      <c r="J13" s="115" t="s">
        <v>769</v>
      </c>
      <c r="K13" s="115">
        <v>4</v>
      </c>
      <c r="L13" s="115">
        <v>4</v>
      </c>
      <c r="M13" s="115">
        <v>4</v>
      </c>
      <c r="N13" s="115">
        <v>4</v>
      </c>
      <c r="O13" s="115">
        <v>4</v>
      </c>
      <c r="P13" s="115" t="s">
        <v>769</v>
      </c>
      <c r="Q13" s="43">
        <v>4</v>
      </c>
      <c r="R13" s="115">
        <v>4</v>
      </c>
      <c r="S13" s="115">
        <v>4</v>
      </c>
      <c r="T13" s="115">
        <v>4</v>
      </c>
      <c r="U13" s="115">
        <v>4</v>
      </c>
      <c r="V13" s="115">
        <v>4</v>
      </c>
      <c r="W13" s="43" t="s">
        <v>793</v>
      </c>
      <c r="X13" s="115">
        <v>4</v>
      </c>
      <c r="Y13" s="115">
        <v>4</v>
      </c>
      <c r="Z13" s="115">
        <v>4</v>
      </c>
      <c r="AA13" s="115">
        <v>4</v>
      </c>
      <c r="AB13" s="115">
        <v>4</v>
      </c>
      <c r="AC13" s="115">
        <v>4</v>
      </c>
      <c r="AD13" s="115">
        <v>4</v>
      </c>
      <c r="AE13" s="115" t="s">
        <v>895</v>
      </c>
      <c r="AF13" s="115">
        <v>4</v>
      </c>
      <c r="AG13" s="115">
        <v>4</v>
      </c>
      <c r="AH13" s="115">
        <v>4</v>
      </c>
      <c r="AI13" s="141"/>
      <c r="AJ13" s="135"/>
      <c r="AK13" s="135"/>
      <c r="AL13" s="135"/>
      <c r="AM13" s="135"/>
    </row>
    <row r="14" spans="1:39" ht="30" customHeight="1" x14ac:dyDescent="0.25">
      <c r="A14" s="109">
        <v>2309053</v>
      </c>
      <c r="B14" s="154"/>
      <c r="C14" s="44" t="s">
        <v>4</v>
      </c>
      <c r="D14" s="44" t="s">
        <v>768</v>
      </c>
      <c r="E14" s="44">
        <v>0.5</v>
      </c>
      <c r="F14" s="116">
        <v>0.5</v>
      </c>
      <c r="G14" s="116">
        <v>3</v>
      </c>
      <c r="H14" s="116">
        <v>0.5</v>
      </c>
      <c r="I14" s="116">
        <v>0.5</v>
      </c>
      <c r="J14" s="116" t="s">
        <v>769</v>
      </c>
      <c r="K14" s="116">
        <v>3</v>
      </c>
      <c r="L14" s="116">
        <v>3</v>
      </c>
      <c r="M14" s="116">
        <v>3</v>
      </c>
      <c r="N14" s="116">
        <v>0.5</v>
      </c>
      <c r="O14" s="116">
        <v>0.5</v>
      </c>
      <c r="P14" s="116" t="s">
        <v>769</v>
      </c>
      <c r="Q14" s="44">
        <v>0.5</v>
      </c>
      <c r="R14" s="116">
        <v>0.5</v>
      </c>
      <c r="S14" s="116">
        <v>0.5</v>
      </c>
      <c r="T14" s="116">
        <v>0.5</v>
      </c>
      <c r="U14" s="116">
        <v>0.5</v>
      </c>
      <c r="V14" s="116">
        <v>0.5</v>
      </c>
      <c r="W14" s="44" t="s">
        <v>793</v>
      </c>
      <c r="X14" s="116">
        <v>0.5</v>
      </c>
      <c r="Y14" s="116">
        <v>0.5</v>
      </c>
      <c r="Z14" s="116">
        <v>0.5</v>
      </c>
      <c r="AA14" s="116">
        <v>0.5</v>
      </c>
      <c r="AB14" s="116">
        <v>0.5</v>
      </c>
      <c r="AC14" s="116">
        <v>0.5</v>
      </c>
      <c r="AD14" s="116">
        <v>0.5</v>
      </c>
      <c r="AE14" s="116" t="s">
        <v>895</v>
      </c>
      <c r="AF14" s="116">
        <v>0.5</v>
      </c>
      <c r="AG14" s="116">
        <v>0.5</v>
      </c>
      <c r="AH14" s="116">
        <v>0.5</v>
      </c>
      <c r="AI14" s="142"/>
      <c r="AJ14" s="136"/>
      <c r="AK14" s="136"/>
      <c r="AL14" s="136"/>
      <c r="AM14" s="136"/>
    </row>
    <row r="15" spans="1:39" s="7" customFormat="1" ht="30" customHeight="1" x14ac:dyDescent="0.25">
      <c r="A15" s="50" t="s">
        <v>882</v>
      </c>
      <c r="B15" s="143" t="s">
        <v>823</v>
      </c>
      <c r="C15" s="45" t="s">
        <v>7</v>
      </c>
      <c r="D15" s="43"/>
      <c r="E15" s="43"/>
      <c r="F15" s="43"/>
      <c r="G15" s="43"/>
      <c r="H15" s="43"/>
      <c r="I15" s="43"/>
      <c r="J15" s="43"/>
      <c r="K15" s="43"/>
      <c r="L15" s="43"/>
      <c r="M15" s="43">
        <v>4</v>
      </c>
      <c r="N15" s="43">
        <v>4</v>
      </c>
      <c r="O15" s="43">
        <v>4</v>
      </c>
      <c r="P15" s="43">
        <v>4</v>
      </c>
      <c r="Q15" s="43">
        <v>4</v>
      </c>
      <c r="R15" s="43">
        <v>4</v>
      </c>
      <c r="S15" s="43">
        <v>4</v>
      </c>
      <c r="T15" s="43">
        <v>4</v>
      </c>
      <c r="U15" s="43">
        <v>4</v>
      </c>
      <c r="V15" s="43">
        <v>4</v>
      </c>
      <c r="W15" s="43">
        <v>4</v>
      </c>
      <c r="X15" s="43">
        <v>4</v>
      </c>
      <c r="Y15" s="43">
        <v>4</v>
      </c>
      <c r="Z15" s="43">
        <v>4</v>
      </c>
      <c r="AA15" s="43">
        <v>4</v>
      </c>
      <c r="AB15" s="43">
        <v>4</v>
      </c>
      <c r="AC15" s="43">
        <v>4</v>
      </c>
      <c r="AD15" s="43">
        <v>4</v>
      </c>
      <c r="AE15" s="43">
        <v>4</v>
      </c>
      <c r="AF15" s="43">
        <v>4</v>
      </c>
      <c r="AG15" s="43">
        <v>4</v>
      </c>
      <c r="AH15" s="43">
        <v>4</v>
      </c>
      <c r="AI15" s="140">
        <v>7.5</v>
      </c>
      <c r="AJ15" s="134">
        <f t="shared" ref="AJ15" si="14">SUM(D15:H16,K15:O16,R15:V16,Y15:AC16,AF15:AH16)/8</f>
        <v>16</v>
      </c>
      <c r="AK15" s="134">
        <f t="shared" ref="AK15" si="15">SUM(D17:H17,K17:O17,R17:V17,Y17:AC17,AF17:AH17)/8</f>
        <v>2.875</v>
      </c>
      <c r="AL15" s="134">
        <f>SUM(I15:J17,P15:Q17,W15:X17,AD15:AE17)/8</f>
        <v>7.3125</v>
      </c>
      <c r="AM15" s="134">
        <f t="shared" ref="AM15" si="16">ROUND(SUM(D15:AI17)/8,2)</f>
        <v>27.13</v>
      </c>
    </row>
    <row r="16" spans="1:39" s="7" customFormat="1" ht="30" customHeight="1" x14ac:dyDescent="0.25">
      <c r="A16" s="50" t="s">
        <v>882</v>
      </c>
      <c r="B16" s="144"/>
      <c r="C16" s="45" t="s">
        <v>8</v>
      </c>
      <c r="D16" s="43"/>
      <c r="E16" s="43"/>
      <c r="F16" s="43"/>
      <c r="G16" s="43"/>
      <c r="H16" s="43"/>
      <c r="I16" s="43"/>
      <c r="J16" s="43"/>
      <c r="K16" s="43"/>
      <c r="L16" s="43"/>
      <c r="M16" s="43">
        <v>4</v>
      </c>
      <c r="N16" s="43">
        <v>4</v>
      </c>
      <c r="O16" s="43">
        <v>4</v>
      </c>
      <c r="P16" s="43">
        <v>4</v>
      </c>
      <c r="Q16" s="43">
        <v>4</v>
      </c>
      <c r="R16" s="43">
        <v>4</v>
      </c>
      <c r="S16" s="43">
        <v>4</v>
      </c>
      <c r="T16" s="43">
        <v>4</v>
      </c>
      <c r="U16" s="43">
        <v>4</v>
      </c>
      <c r="V16" s="43">
        <v>4</v>
      </c>
      <c r="W16" s="43">
        <v>4</v>
      </c>
      <c r="X16" s="43">
        <v>4</v>
      </c>
      <c r="Y16" s="43">
        <v>4</v>
      </c>
      <c r="Z16" s="43">
        <v>4</v>
      </c>
      <c r="AA16" s="43">
        <v>4</v>
      </c>
      <c r="AB16" s="43">
        <v>4</v>
      </c>
      <c r="AC16" s="43">
        <v>4</v>
      </c>
      <c r="AD16" s="43">
        <v>4</v>
      </c>
      <c r="AE16" s="43">
        <v>4</v>
      </c>
      <c r="AF16" s="43">
        <v>4</v>
      </c>
      <c r="AG16" s="43">
        <v>4</v>
      </c>
      <c r="AH16" s="43">
        <v>4</v>
      </c>
      <c r="AI16" s="141"/>
      <c r="AJ16" s="135"/>
      <c r="AK16" s="135"/>
      <c r="AL16" s="135"/>
      <c r="AM16" s="135"/>
    </row>
    <row r="17" spans="1:42" s="7" customFormat="1" ht="30" customHeight="1" x14ac:dyDescent="0.25">
      <c r="A17" s="50" t="s">
        <v>882</v>
      </c>
      <c r="B17" s="145"/>
      <c r="C17" s="46" t="s">
        <v>4</v>
      </c>
      <c r="D17" s="44"/>
      <c r="E17" s="44"/>
      <c r="F17" s="44"/>
      <c r="G17" s="44"/>
      <c r="H17" s="44"/>
      <c r="I17" s="44"/>
      <c r="J17" s="44"/>
      <c r="K17" s="44"/>
      <c r="L17" s="44"/>
      <c r="M17" s="44">
        <v>0.5</v>
      </c>
      <c r="N17" s="44">
        <v>0.5</v>
      </c>
      <c r="O17" s="44">
        <v>0.5</v>
      </c>
      <c r="P17" s="44">
        <v>0.5</v>
      </c>
      <c r="Q17" s="44">
        <v>0.5</v>
      </c>
      <c r="R17" s="44">
        <v>0.5</v>
      </c>
      <c r="S17" s="44">
        <v>0.5</v>
      </c>
      <c r="T17" s="44">
        <v>0.5</v>
      </c>
      <c r="U17" s="44">
        <v>0.5</v>
      </c>
      <c r="V17" s="44">
        <v>0.5</v>
      </c>
      <c r="W17" s="44">
        <v>3</v>
      </c>
      <c r="X17" s="44">
        <v>3</v>
      </c>
      <c r="Y17" s="44">
        <v>3</v>
      </c>
      <c r="Z17" s="44">
        <v>3</v>
      </c>
      <c r="AA17" s="44">
        <v>3</v>
      </c>
      <c r="AB17" s="44">
        <v>0.5</v>
      </c>
      <c r="AC17" s="44">
        <v>3</v>
      </c>
      <c r="AD17" s="44">
        <v>0.5</v>
      </c>
      <c r="AE17" s="44">
        <v>3</v>
      </c>
      <c r="AF17" s="44">
        <v>0.5</v>
      </c>
      <c r="AG17" s="44">
        <v>3</v>
      </c>
      <c r="AH17" s="44">
        <v>3</v>
      </c>
      <c r="AI17" s="142"/>
      <c r="AJ17" s="136"/>
      <c r="AK17" s="136"/>
      <c r="AL17" s="136"/>
      <c r="AM17" s="136"/>
    </row>
    <row r="18" spans="1:42" s="7" customFormat="1" ht="30" customHeight="1" x14ac:dyDescent="0.25">
      <c r="A18" s="50"/>
      <c r="B18" s="143"/>
      <c r="C18" s="45" t="s"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140"/>
      <c r="AJ18" s="134">
        <f t="shared" ref="AJ18" si="17">SUM(D18:H19,K18:O19,R18:V19,Y18:AC19,AF18:AH19)/8</f>
        <v>0</v>
      </c>
      <c r="AK18" s="134">
        <f t="shared" ref="AK18" si="18">SUM(D20:H20,K20:O20,R20:V20,Y20:AC20,AF20:AH20)/8</f>
        <v>0</v>
      </c>
      <c r="AL18" s="134">
        <f t="shared" ref="AL18" si="19">SUM(I18:J20,P18:Q20,W18:X20,AD18:AE20)/8</f>
        <v>0</v>
      </c>
      <c r="AM18" s="134">
        <f t="shared" ref="AM18" si="20">ROUND(SUM(D18:AI20)/8,2)</f>
        <v>0</v>
      </c>
    </row>
    <row r="19" spans="1:42" s="7" customFormat="1" ht="30" customHeight="1" x14ac:dyDescent="0.25">
      <c r="A19" s="50"/>
      <c r="B19" s="144"/>
      <c r="C19" s="45" t="s">
        <v>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141"/>
      <c r="AJ19" s="135"/>
      <c r="AK19" s="135"/>
      <c r="AL19" s="135"/>
      <c r="AM19" s="135"/>
    </row>
    <row r="20" spans="1:42" s="7" customFormat="1" ht="30" customHeight="1" x14ac:dyDescent="0.25">
      <c r="A20" s="50"/>
      <c r="B20" s="145"/>
      <c r="C20" s="46" t="s">
        <v>4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142"/>
      <c r="AJ20" s="136"/>
      <c r="AK20" s="136"/>
      <c r="AL20" s="136"/>
      <c r="AM20" s="136"/>
    </row>
    <row r="21" spans="1:42" ht="21" customHeight="1" x14ac:dyDescent="0.25">
      <c r="B21" s="2" t="s">
        <v>9</v>
      </c>
      <c r="C21" s="2"/>
      <c r="D21" s="2">
        <f t="shared" ref="D21:AH21" si="21">SUM(D6:D20)</f>
        <v>0</v>
      </c>
      <c r="E21" s="2">
        <f t="shared" si="21"/>
        <v>25.5</v>
      </c>
      <c r="F21" s="2">
        <f t="shared" si="21"/>
        <v>28</v>
      </c>
      <c r="G21" s="2">
        <f t="shared" si="21"/>
        <v>33</v>
      </c>
      <c r="H21" s="2">
        <f t="shared" si="21"/>
        <v>28</v>
      </c>
      <c r="I21" s="2">
        <f t="shared" si="21"/>
        <v>30.5</v>
      </c>
      <c r="J21" s="2">
        <f t="shared" si="21"/>
        <v>17</v>
      </c>
      <c r="K21" s="2">
        <f t="shared" si="21"/>
        <v>34</v>
      </c>
      <c r="L21" s="2">
        <f t="shared" si="21"/>
        <v>33</v>
      </c>
      <c r="M21" s="2">
        <f t="shared" si="21"/>
        <v>41.5</v>
      </c>
      <c r="N21" s="2">
        <f t="shared" si="21"/>
        <v>34</v>
      </c>
      <c r="O21" s="2">
        <f t="shared" si="21"/>
        <v>36.5</v>
      </c>
      <c r="P21" s="2">
        <f t="shared" si="21"/>
        <v>17</v>
      </c>
      <c r="Q21" s="2">
        <f t="shared" si="21"/>
        <v>17</v>
      </c>
      <c r="R21" s="2">
        <f t="shared" si="21"/>
        <v>34</v>
      </c>
      <c r="S21" s="2">
        <f t="shared" si="21"/>
        <v>37.5</v>
      </c>
      <c r="T21" s="2">
        <f t="shared" si="21"/>
        <v>39</v>
      </c>
      <c r="U21" s="2">
        <f t="shared" si="21"/>
        <v>39</v>
      </c>
      <c r="V21" s="2">
        <f t="shared" si="21"/>
        <v>40</v>
      </c>
      <c r="W21" s="2">
        <f t="shared" si="21"/>
        <v>32.5</v>
      </c>
      <c r="X21" s="2">
        <f t="shared" si="21"/>
        <v>39</v>
      </c>
      <c r="Y21" s="2">
        <f t="shared" si="21"/>
        <v>39</v>
      </c>
      <c r="Z21" s="2">
        <f t="shared" si="21"/>
        <v>42.5</v>
      </c>
      <c r="AA21" s="2">
        <f t="shared" si="21"/>
        <v>41.5</v>
      </c>
      <c r="AB21" s="2">
        <f t="shared" si="21"/>
        <v>39</v>
      </c>
      <c r="AC21" s="2">
        <f t="shared" si="21"/>
        <v>40.5</v>
      </c>
      <c r="AD21" s="2">
        <f t="shared" si="21"/>
        <v>41</v>
      </c>
      <c r="AE21" s="2">
        <f t="shared" si="21"/>
        <v>28</v>
      </c>
      <c r="AF21" s="2">
        <f t="shared" si="21"/>
        <v>17</v>
      </c>
      <c r="AG21" s="2">
        <f>SUM(AG6:AG20)</f>
        <v>28</v>
      </c>
      <c r="AH21" s="2">
        <f t="shared" si="21"/>
        <v>30.5</v>
      </c>
      <c r="AI21" s="18"/>
      <c r="AJ21" s="3">
        <f>SUM(D21:AF21)</f>
        <v>924.5</v>
      </c>
      <c r="AK21" s="3"/>
      <c r="AL21" s="3"/>
      <c r="AM21" s="3"/>
    </row>
    <row r="22" spans="1:42" s="63" customFormat="1" ht="24" customHeight="1" x14ac:dyDescent="0.25">
      <c r="A22" s="62"/>
      <c r="B22" s="57"/>
      <c r="C22" s="58"/>
      <c r="D22" s="59"/>
      <c r="E22" s="59">
        <v>3</v>
      </c>
      <c r="F22" s="59">
        <v>3</v>
      </c>
      <c r="G22" s="59">
        <v>3</v>
      </c>
      <c r="H22" s="59">
        <v>3</v>
      </c>
      <c r="I22" s="59">
        <v>2</v>
      </c>
      <c r="J22" s="59">
        <v>2</v>
      </c>
      <c r="K22" s="59">
        <v>3</v>
      </c>
      <c r="L22" s="59">
        <v>3</v>
      </c>
      <c r="M22" s="59">
        <v>4</v>
      </c>
      <c r="N22" s="59">
        <v>4</v>
      </c>
      <c r="O22" s="59">
        <v>4</v>
      </c>
      <c r="P22" s="59">
        <v>2</v>
      </c>
      <c r="Q22" s="59">
        <v>2</v>
      </c>
      <c r="R22" s="59">
        <v>4</v>
      </c>
      <c r="S22" s="59">
        <v>4</v>
      </c>
      <c r="T22" s="59">
        <v>4</v>
      </c>
      <c r="U22" s="59">
        <v>4</v>
      </c>
      <c r="V22" s="59">
        <v>4</v>
      </c>
      <c r="W22" s="59">
        <v>3</v>
      </c>
      <c r="X22" s="59">
        <v>3</v>
      </c>
      <c r="Y22" s="59">
        <v>3</v>
      </c>
      <c r="Z22" s="59">
        <v>4</v>
      </c>
      <c r="AA22" s="59">
        <v>4</v>
      </c>
      <c r="AB22" s="59">
        <v>4</v>
      </c>
      <c r="AC22" s="59">
        <v>4</v>
      </c>
      <c r="AD22" s="59">
        <v>4</v>
      </c>
      <c r="AE22" s="59">
        <v>3</v>
      </c>
      <c r="AF22" s="59">
        <v>2</v>
      </c>
      <c r="AG22" s="59">
        <v>3</v>
      </c>
      <c r="AH22" s="59">
        <v>3</v>
      </c>
      <c r="AI22" s="59"/>
      <c r="AJ22" s="60"/>
      <c r="AK22" s="60"/>
      <c r="AL22" s="60"/>
      <c r="AM22" s="60"/>
    </row>
    <row r="23" spans="1:42" ht="30" customHeight="1" x14ac:dyDescent="0.35">
      <c r="A23" s="20"/>
      <c r="B23" s="65"/>
      <c r="D23" s="204" t="s">
        <v>10</v>
      </c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6"/>
    </row>
    <row r="24" spans="1:42" ht="21" customHeight="1" x14ac:dyDescent="0.35"/>
    <row r="25" spans="1:42" s="48" customFormat="1" ht="21" customHeight="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5"/>
      <c r="AK25" s="5"/>
      <c r="AL25" s="5"/>
      <c r="AM25" s="5"/>
      <c r="AN25" s="1"/>
      <c r="AO25" s="1"/>
      <c r="AP25" s="1"/>
    </row>
  </sheetData>
  <mergeCells count="41">
    <mergeCell ref="AL6:AL8"/>
    <mergeCell ref="D23:AO23"/>
    <mergeCell ref="AL12:AL14"/>
    <mergeCell ref="B12:B14"/>
    <mergeCell ref="AM12:AM14"/>
    <mergeCell ref="AI12:AI14"/>
    <mergeCell ref="AJ12:AJ14"/>
    <mergeCell ref="AK12:AK14"/>
    <mergeCell ref="AM15:AM17"/>
    <mergeCell ref="B15:B17"/>
    <mergeCell ref="AI15:AI17"/>
    <mergeCell ref="AJ15:AJ17"/>
    <mergeCell ref="AK15:AK17"/>
    <mergeCell ref="AL15:AL17"/>
    <mergeCell ref="AM6:AM8"/>
    <mergeCell ref="H1:AM1"/>
    <mergeCell ref="B2:C3"/>
    <mergeCell ref="D2:X3"/>
    <mergeCell ref="Y2:AM3"/>
    <mergeCell ref="B4:B5"/>
    <mergeCell ref="AI4:AI5"/>
    <mergeCell ref="AJ4:AJ5"/>
    <mergeCell ref="AK4:AK5"/>
    <mergeCell ref="AL4:AL5"/>
    <mergeCell ref="AM4:AM5"/>
    <mergeCell ref="B6:B8"/>
    <mergeCell ref="AI6:AI8"/>
    <mergeCell ref="AJ6:AJ8"/>
    <mergeCell ref="AM18:AM20"/>
    <mergeCell ref="B9:B11"/>
    <mergeCell ref="AI9:AI11"/>
    <mergeCell ref="AJ9:AJ11"/>
    <mergeCell ref="AK9:AK11"/>
    <mergeCell ref="AL9:AL11"/>
    <mergeCell ref="AM9:AM11"/>
    <mergeCell ref="B18:B20"/>
    <mergeCell ref="AI18:AI20"/>
    <mergeCell ref="AJ18:AJ20"/>
    <mergeCell ref="AK18:AK20"/>
    <mergeCell ref="AL18:AL20"/>
    <mergeCell ref="AK6:AK8"/>
  </mergeCells>
  <phoneticPr fontId="4" type="noConversion"/>
  <conditionalFormatting sqref="D9:E20">
    <cfRule type="expression" dxfId="82" priority="1">
      <formula>weeday(D$4,2)&gt;5</formula>
    </cfRule>
  </conditionalFormatting>
  <conditionalFormatting sqref="D6:H8">
    <cfRule type="expression" dxfId="81" priority="15">
      <formula>weeday(D$4,2)&gt;5</formula>
    </cfRule>
  </conditionalFormatting>
  <conditionalFormatting sqref="D4:AH20">
    <cfRule type="expression" dxfId="80" priority="4">
      <formula>WEEKDAY(D$4,2)&gt;5</formula>
    </cfRule>
  </conditionalFormatting>
  <conditionalFormatting sqref="E6:F14">
    <cfRule type="expression" dxfId="79" priority="10">
      <formula>weeday(E$4,2)&gt;5</formula>
    </cfRule>
  </conditionalFormatting>
  <conditionalFormatting sqref="F12:L14">
    <cfRule type="expression" dxfId="78" priority="2">
      <formula>weeday(F$4,2)&gt;5</formula>
    </cfRule>
  </conditionalFormatting>
  <printOptions horizontalCentered="1"/>
  <pageMargins left="0" right="0" top="0" bottom="0" header="0" footer="0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Spinner 1">
              <controlPr defaultSize="0" autoPict="0">
                <anchor moveWithCells="1" sizeWithCells="1">
                  <from>
                    <xdr:col>2</xdr:col>
                    <xdr:colOff>203200</xdr:colOff>
                    <xdr:row>0</xdr:row>
                    <xdr:rowOff>50800</xdr:rowOff>
                  </from>
                  <to>
                    <xdr:col>2</xdr:col>
                    <xdr:colOff>508000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Spinner 2">
              <controlPr defaultSize="0" autoPict="0">
                <anchor moveWithCells="1" sizeWithCells="1">
                  <from>
                    <xdr:col>4</xdr:col>
                    <xdr:colOff>146050</xdr:colOff>
                    <xdr:row>0</xdr:row>
                    <xdr:rowOff>0</xdr:rowOff>
                  </from>
                  <to>
                    <xdr:col>5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27</vt:i4>
      </vt:variant>
    </vt:vector>
  </HeadingPairs>
  <TitlesOfParts>
    <vt:vector size="46" baseType="lpstr">
      <vt:lpstr>祝广海流12</vt:lpstr>
      <vt:lpstr>固定板1胡银竹</vt:lpstr>
      <vt:lpstr>流27葛小军</vt:lpstr>
      <vt:lpstr>流水线26祝广玲</vt:lpstr>
      <vt:lpstr>一汽单板</vt:lpstr>
      <vt:lpstr>流15</vt:lpstr>
      <vt:lpstr>王静固定板2</vt:lpstr>
      <vt:lpstr>流25史婷婷</vt:lpstr>
      <vt:lpstr>外包 黄金超</vt:lpstr>
      <vt:lpstr>奚云军DW车架</vt:lpstr>
      <vt:lpstr>刘金金DW仪表</vt:lpstr>
      <vt:lpstr>李树森DW小线</vt:lpstr>
      <vt:lpstr>间接</vt:lpstr>
      <vt:lpstr>质量</vt:lpstr>
      <vt:lpstr>劳务工</vt:lpstr>
      <vt:lpstr>正式工餐补</vt:lpstr>
      <vt:lpstr>劳务工餐补</vt:lpstr>
      <vt:lpstr>工时汇总</vt:lpstr>
      <vt:lpstr>Sheet1</vt:lpstr>
      <vt:lpstr>固定板1胡银竹!Print_Area</vt:lpstr>
      <vt:lpstr>李树森DW小线!Print_Area</vt:lpstr>
      <vt:lpstr>刘金金DW仪表!Print_Area</vt:lpstr>
      <vt:lpstr>流15!Print_Area</vt:lpstr>
      <vt:lpstr>流25史婷婷!Print_Area</vt:lpstr>
      <vt:lpstr>流27葛小军!Print_Area</vt:lpstr>
      <vt:lpstr>流水线26祝广玲!Print_Area</vt:lpstr>
      <vt:lpstr>'外包 黄金超'!Print_Area</vt:lpstr>
      <vt:lpstr>王静固定板2!Print_Area</vt:lpstr>
      <vt:lpstr>奚云军DW车架!Print_Area</vt:lpstr>
      <vt:lpstr>一汽单板!Print_Area</vt:lpstr>
      <vt:lpstr>祝广海流12!Print_Area</vt:lpstr>
      <vt:lpstr>固定板1胡银竹!Print_Titles</vt:lpstr>
      <vt:lpstr>间接!Print_Titles</vt:lpstr>
      <vt:lpstr>劳务工!Print_Titles</vt:lpstr>
      <vt:lpstr>李树森DW小线!Print_Titles</vt:lpstr>
      <vt:lpstr>刘金金DW仪表!Print_Titles</vt:lpstr>
      <vt:lpstr>流15!Print_Titles</vt:lpstr>
      <vt:lpstr>流25史婷婷!Print_Titles</vt:lpstr>
      <vt:lpstr>流27葛小军!Print_Titles</vt:lpstr>
      <vt:lpstr>流水线26祝广玲!Print_Titles</vt:lpstr>
      <vt:lpstr>'外包 黄金超'!Print_Titles</vt:lpstr>
      <vt:lpstr>王静固定板2!Print_Titles</vt:lpstr>
      <vt:lpstr>奚云军DW车架!Print_Titles</vt:lpstr>
      <vt:lpstr>一汽单板!Print_Titles</vt:lpstr>
      <vt:lpstr>质量!Print_Titles</vt:lpstr>
      <vt:lpstr>祝广海流12!Print_Titles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徐晓霞</dc:creator>
  <cp:lastModifiedBy>涂君会</cp:lastModifiedBy>
  <cp:lastPrinted>2023-12-01T02:41:39Z</cp:lastPrinted>
  <dcterms:created xsi:type="dcterms:W3CDTF">2019-07-26T00:13:04Z</dcterms:created>
  <dcterms:modified xsi:type="dcterms:W3CDTF">2024-02-23T09:12:08Z</dcterms:modified>
</cp:coreProperties>
</file>